
<file path=[Content_Types].xml><?xml version="1.0" encoding="utf-8"?>
<Types xmlns="http://schemas.openxmlformats.org/package/2006/content-types">
  <Default Extension="xml" ContentType="application/xml"/>
  <Default Extension="jpg" ContentType="image/jpeg"/>
  <Default Extension="rels" ContentType="application/vnd.openxmlformats-package.relationships+xml"/>
  <Default Extension="emf" ContentType="image/x-emf"/>
  <Default Extension="gif" ContentType="image/gif"/>
  <Default Extension="bin" ContentType="application/vnd.openxmlformats-officedocument.spreadsheetml.printerSettings"/>
  <Default Extension="pn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theme/themeOverride1.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4.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6.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drawings/drawing19.xml" ContentType="application/vnd.openxmlformats-officedocument.drawing+xml"/>
  <Override PartName="/xl/charts/chart45.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2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3.xml" ContentType="application/vnd.openxmlformats-officedocument.drawing+xml"/>
  <Override PartName="/xl/charts/chart52.xml" ContentType="application/vnd.openxmlformats-officedocument.drawingml.chart+xml"/>
  <Override PartName="/xl/charts/style1.xml" ContentType="application/vnd.ms-office.chartstyle+xml"/>
  <Override PartName="/xl/charts/colors1.xml" ContentType="application/vnd.ms-office.chartcolorstyle+xml"/>
  <Override PartName="/xl/charts/chart53.xml" ContentType="application/vnd.openxmlformats-officedocument.drawingml.chart+xml"/>
  <Override PartName="/xl/charts/style2.xml" ContentType="application/vnd.ms-office.chartstyle+xml"/>
  <Override PartName="/xl/charts/colors2.xml" ContentType="application/vnd.ms-office.chartcolorstyle+xml"/>
  <Override PartName="/xl/charts/chart5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55.xml" ContentType="application/vnd.openxmlformats-officedocument.drawingml.chart+xml"/>
  <Override PartName="/xl/drawings/drawing25.xml" ContentType="application/vnd.openxmlformats-officedocument.drawingml.chartshapes+xml"/>
  <Override PartName="/xl/charts/chart5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28.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29.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0.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2.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8908"/>
  <workbookPr codeName="ThisWorkbook"/>
  <mc:AlternateContent xmlns:mc="http://schemas.openxmlformats.org/markup-compatibility/2006">
    <mc:Choice Requires="x15">
      <x15ac:absPath xmlns:x15ac="http://schemas.microsoft.com/office/spreadsheetml/2010/11/ac" url="/Users/lwanchoo/Documents/files/esdis/Annual_reports/"/>
    </mc:Choice>
  </mc:AlternateContent>
  <bookViews>
    <workbookView xWindow="-21640" yWindow="-1660" windowWidth="21080" windowHeight="22120" tabRatio="831" activeTab="2"/>
  </bookViews>
  <sheets>
    <sheet name="Cover" sheetId="1" r:id="rId1"/>
    <sheet name="Preface" sheetId="2" r:id="rId2"/>
    <sheet name="Introduction" sheetId="3" r:id="rId3"/>
    <sheet name="EOSDIS_Summary" sheetId="4" r:id="rId4"/>
    <sheet name="LANCE_Summary" sheetId="5" r:id="rId5"/>
    <sheet name="Notes" sheetId="6" r:id="rId6"/>
    <sheet name="Ingest" sheetId="7" r:id="rId7"/>
    <sheet name="Archive" sheetId="8" r:id="rId8"/>
    <sheet name="Total Archive Size" sheetId="9" r:id="rId9"/>
    <sheet name="Distribution" sheetId="10" r:id="rId10"/>
    <sheet name="Foreign Distribution" sheetId="16" r:id="rId11"/>
    <sheet name="Top 20 Countries - Dist" sheetId="26" r:id="rId12"/>
    <sheet name="Top_10_country_with_NRT" sheetId="46" r:id="rId13"/>
    <sheet name="Unique Product Counts" sheetId="14" r:id="rId14"/>
    <sheet name="Distribution_bots" sheetId="38" r:id="rId15"/>
    <sheet name="Earthdata_systems" sheetId="41" r:id="rId16"/>
    <sheet name="Distribution_Mission_Instrument" sheetId="12" r:id="rId17"/>
    <sheet name="Distribution_Mission_Domain" sheetId="39" r:id="rId18"/>
    <sheet name="Distribution_Mission_Level" sheetId="40" r:id="rId19"/>
    <sheet name="NRT" sheetId="13" r:id="rId20"/>
    <sheet name="Data Users" sheetId="15" r:id="rId21"/>
    <sheet name="Web_Visits-Visitors" sheetId="18" r:id="rId22"/>
    <sheet name="Web Repeat Visitors" sheetId="19" r:id="rId23"/>
    <sheet name="Web Activity by Domain" sheetId="20" r:id="rId24"/>
    <sheet name="Web Activity by Country" sheetId="21" r:id="rId25"/>
    <sheet name="Earthdata WebMetrics" sheetId="22" r:id="rId26"/>
    <sheet name="LANCE_WebMetrics" sheetId="23" r:id="rId27"/>
    <sheet name="Worldview_WebMetrics" sheetId="43" r:id="rId28"/>
    <sheet name="Total_Users" sheetId="24" r:id="rId29"/>
    <sheet name="Top 10 Products - Dist" sheetId="25" r:id="rId30"/>
    <sheet name="Total Archive Trend" sheetId="27" r:id="rId31"/>
    <sheet name="Product Distribution Trend" sheetId="28" r:id="rId32"/>
    <sheet name="Volume Distribution Trend" sheetId="29" r:id="rId33"/>
    <sheet name="Product_level_Trend" sheetId="30" r:id="rId34"/>
    <sheet name="Top 10 Product Trend" sheetId="31" r:id="rId35"/>
    <sheet name="US - Foreign Trend" sheetId="32" r:id="rId36"/>
    <sheet name="Public - Science User Trend" sheetId="33" r:id="rId37"/>
    <sheet name="Web Trends" sheetId="34" r:id="rId38"/>
    <sheet name="data_availability" sheetId="37" r:id="rId39"/>
    <sheet name="Definitions" sheetId="36" r:id="rId40"/>
  </sheets>
  <definedNames>
    <definedName name="_xlnm.Print_Area" localSheetId="7">Archive!$A$1:$M$53</definedName>
    <definedName name="_xlnm.Print_Area" localSheetId="0">Cover!$A$1:$A$3</definedName>
    <definedName name="_xlnm.Print_Area" localSheetId="39">Definitions!$A$1:$B$35</definedName>
    <definedName name="_xlnm.Print_Area" localSheetId="3">EOSDIS_Summary!$A$1:$C$12</definedName>
    <definedName name="_xlnm.Print_Area" localSheetId="6">Ingest!$A$1:$J$48</definedName>
    <definedName name="_xlnm.Print_Area" localSheetId="2">Introduction!$A$1:$B$12</definedName>
    <definedName name="_xlnm.Print_Area" localSheetId="19">NRT!$A$1:$J$16</definedName>
    <definedName name="_xlnm.Print_Area" localSheetId="1">Preface!$A$1:$A$3</definedName>
    <definedName name="_xlnm.Print_Area" localSheetId="31">'Product Distribution Trend'!$A$1:$T$91</definedName>
    <definedName name="_xlnm.Print_Area" localSheetId="33">Product_level_Trend!$A$10:$K$27</definedName>
    <definedName name="_xlnm.Print_Area" localSheetId="36">'Public - Science User Trend'!$A$3:$K$34</definedName>
    <definedName name="_xlnm.Print_Area" localSheetId="11">'Top 20 Countries - Dist'!$A$1:$G$32</definedName>
    <definedName name="_xlnm.Print_Area" localSheetId="8">'Total Archive Size'!$A$1:$O$46</definedName>
    <definedName name="_xlnm.Print_Area" localSheetId="28">Total_Users!$A$1:$G$28</definedName>
    <definedName name="_xlnm.Print_Area" localSheetId="32">'Volume Distribution Trend'!#REF!</definedName>
    <definedName name="_xlnm.Print_Area" localSheetId="22">'Web Repeat Visitors'!$A$1:$M$40</definedName>
    <definedName name="_xlnm.Print_Area" localSheetId="37">'Web Trends'!$A$1:$Q$91</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B52" i="27" l="1"/>
  <c r="C23" i="9"/>
  <c r="C24" i="8"/>
  <c r="C6" i="4"/>
  <c r="E23" i="24"/>
  <c r="D72" i="13"/>
  <c r="D71" i="13"/>
  <c r="D70" i="13"/>
  <c r="D69" i="13"/>
  <c r="D68" i="13"/>
  <c r="D67" i="13"/>
  <c r="D66" i="13"/>
  <c r="D65" i="13"/>
  <c r="D64" i="13"/>
  <c r="C72" i="13"/>
  <c r="C71" i="13"/>
  <c r="C70" i="13"/>
  <c r="C69" i="13"/>
  <c r="C68" i="13"/>
  <c r="C67" i="13"/>
  <c r="C66" i="13"/>
  <c r="C65" i="13"/>
  <c r="C64" i="13"/>
  <c r="C4" i="4"/>
  <c r="C8" i="5"/>
  <c r="C9" i="5"/>
  <c r="C7" i="5"/>
  <c r="C4" i="5"/>
  <c r="C6" i="5"/>
  <c r="C5" i="5"/>
  <c r="AB178" i="13"/>
  <c r="AA178" i="13"/>
  <c r="Z178" i="13"/>
  <c r="Y178" i="13"/>
  <c r="X178" i="13"/>
  <c r="W178" i="13"/>
  <c r="V178" i="13"/>
  <c r="U178" i="13"/>
  <c r="T178" i="13"/>
  <c r="S178" i="13"/>
  <c r="R178" i="13"/>
  <c r="Q178" i="13"/>
  <c r="P178" i="13"/>
  <c r="O178" i="13"/>
  <c r="N178" i="13"/>
  <c r="M178" i="13"/>
  <c r="L178" i="13"/>
  <c r="K178" i="13"/>
  <c r="J178" i="13"/>
  <c r="I178" i="13"/>
  <c r="H178" i="13"/>
  <c r="G178" i="13"/>
  <c r="F178" i="13"/>
  <c r="E178" i="13"/>
  <c r="D178" i="13"/>
  <c r="C178" i="13"/>
  <c r="B178" i="13"/>
  <c r="E165" i="13"/>
  <c r="D165" i="13"/>
  <c r="B165" i="13"/>
  <c r="C165" i="13"/>
  <c r="C16" i="13"/>
  <c r="D15" i="13"/>
  <c r="C15" i="13"/>
  <c r="S60" i="13"/>
  <c r="R60" i="13"/>
  <c r="Q60" i="13"/>
  <c r="P60" i="13"/>
  <c r="O60" i="13"/>
  <c r="N60" i="13"/>
  <c r="M60" i="13"/>
  <c r="L60" i="13"/>
  <c r="K60" i="13"/>
  <c r="J60" i="13"/>
  <c r="I60" i="13"/>
  <c r="H60" i="13"/>
  <c r="G60" i="13"/>
  <c r="F60" i="13"/>
  <c r="E60" i="13"/>
  <c r="D60" i="13"/>
  <c r="C60" i="13"/>
  <c r="B60" i="13"/>
  <c r="F73" i="13"/>
  <c r="E73" i="13"/>
  <c r="D73" i="13"/>
  <c r="C73" i="13"/>
  <c r="B73" i="13"/>
  <c r="F72" i="13"/>
  <c r="F71" i="13"/>
  <c r="F70" i="13"/>
  <c r="F69" i="13"/>
  <c r="F68" i="13"/>
  <c r="F67" i="13"/>
  <c r="F66" i="13"/>
  <c r="F65" i="13"/>
  <c r="F64" i="13"/>
  <c r="C10" i="4"/>
  <c r="C11" i="5"/>
  <c r="D74" i="13"/>
  <c r="C9" i="4"/>
  <c r="C10" i="5"/>
  <c r="C14" i="8"/>
  <c r="B14" i="8"/>
  <c r="B23" i="24"/>
  <c r="A113" i="10"/>
  <c r="A112" i="10"/>
  <c r="A111" i="10"/>
  <c r="A110" i="10"/>
  <c r="A109" i="10"/>
  <c r="A108" i="10"/>
  <c r="A107" i="10"/>
  <c r="A106" i="10"/>
  <c r="A105" i="10"/>
  <c r="A104" i="10"/>
  <c r="A103" i="10"/>
  <c r="A102" i="10"/>
  <c r="I23" i="24"/>
  <c r="I22" i="24"/>
  <c r="I21" i="24"/>
  <c r="I20" i="24"/>
  <c r="I19" i="24"/>
  <c r="I17" i="24"/>
  <c r="I16" i="24"/>
  <c r="I15" i="24"/>
  <c r="I14" i="24"/>
  <c r="I13" i="24"/>
  <c r="I12" i="24"/>
  <c r="I11" i="24"/>
  <c r="I10" i="24"/>
  <c r="I24" i="24"/>
  <c r="F14" i="34"/>
  <c r="E14" i="34"/>
  <c r="D14" i="34"/>
  <c r="C14" i="34"/>
  <c r="B14" i="34"/>
  <c r="F60" i="43"/>
  <c r="E60" i="43"/>
  <c r="D60" i="43"/>
  <c r="E38" i="43"/>
  <c r="D38" i="43"/>
  <c r="F18" i="43"/>
  <c r="E18" i="43"/>
  <c r="D18" i="43"/>
  <c r="N29" i="23"/>
  <c r="D24" i="22"/>
  <c r="C24" i="22"/>
  <c r="B24" i="22"/>
  <c r="N40" i="19"/>
  <c r="N41" i="19"/>
  <c r="N16" i="19"/>
  <c r="N15" i="19"/>
  <c r="N14" i="19"/>
  <c r="N13" i="19"/>
  <c r="N12" i="19"/>
  <c r="N11" i="19"/>
  <c r="N10" i="19"/>
  <c r="N9" i="19"/>
  <c r="N8" i="19"/>
  <c r="N7" i="19"/>
  <c r="N6" i="19"/>
  <c r="N5" i="19"/>
  <c r="M17" i="19"/>
  <c r="N17" i="19"/>
  <c r="D29" i="9"/>
  <c r="C29" i="9"/>
  <c r="C13" i="9"/>
  <c r="B13" i="9"/>
  <c r="D32" i="8"/>
  <c r="C32" i="8"/>
  <c r="B15" i="7"/>
  <c r="C15" i="7"/>
  <c r="L20" i="32"/>
  <c r="L19" i="32"/>
  <c r="L18" i="32"/>
  <c r="L17" i="32"/>
  <c r="L22" i="32"/>
  <c r="L14" i="32"/>
  <c r="G57" i="30"/>
  <c r="F57" i="30"/>
  <c r="E57" i="30"/>
  <c r="D57" i="30"/>
  <c r="C57" i="30"/>
  <c r="B57" i="30"/>
  <c r="G35" i="30"/>
  <c r="E35" i="30"/>
  <c r="D35" i="30"/>
  <c r="F12" i="30"/>
  <c r="E12" i="30"/>
  <c r="D12" i="30"/>
  <c r="G34" i="30"/>
  <c r="F34" i="30"/>
  <c r="F35" i="30"/>
  <c r="E34" i="30"/>
  <c r="D34" i="30"/>
  <c r="C34" i="30"/>
  <c r="C12" i="30"/>
  <c r="B34" i="30"/>
  <c r="H56" i="30"/>
  <c r="H57" i="30"/>
  <c r="H34" i="30"/>
  <c r="H35" i="30"/>
  <c r="B35" i="30"/>
  <c r="C35" i="30"/>
  <c r="B12" i="30"/>
  <c r="C47" i="29"/>
  <c r="B47" i="29"/>
  <c r="M71" i="29"/>
  <c r="L71" i="29"/>
  <c r="K71" i="29"/>
  <c r="J71" i="29"/>
  <c r="I71" i="29"/>
  <c r="H71" i="29"/>
  <c r="G71" i="29"/>
  <c r="F71" i="29"/>
  <c r="F72" i="29"/>
  <c r="E71" i="29"/>
  <c r="D71" i="29"/>
  <c r="C71" i="29"/>
  <c r="B71" i="29"/>
  <c r="N71" i="29"/>
  <c r="X94" i="29"/>
  <c r="W94" i="29"/>
  <c r="V94" i="29"/>
  <c r="U94" i="29"/>
  <c r="T94" i="29"/>
  <c r="S94" i="29"/>
  <c r="R94" i="29"/>
  <c r="I72" i="29"/>
  <c r="Q94" i="29"/>
  <c r="H72" i="29"/>
  <c r="P94" i="29"/>
  <c r="O94" i="29"/>
  <c r="N94" i="29"/>
  <c r="M94" i="29"/>
  <c r="L94" i="29"/>
  <c r="G72" i="29"/>
  <c r="K94" i="29"/>
  <c r="J94" i="29"/>
  <c r="I94" i="29"/>
  <c r="H94" i="29"/>
  <c r="G94" i="29"/>
  <c r="F94" i="29"/>
  <c r="E94" i="29"/>
  <c r="D94" i="29"/>
  <c r="E72" i="29"/>
  <c r="C94" i="29"/>
  <c r="D72" i="29"/>
  <c r="B94" i="29"/>
  <c r="C72" i="29"/>
  <c r="O72" i="29"/>
  <c r="Y93" i="29"/>
  <c r="Y94" i="29"/>
  <c r="L72" i="29"/>
  <c r="K72" i="29"/>
  <c r="J72" i="29"/>
  <c r="C48" i="29"/>
  <c r="D47" i="29"/>
  <c r="D49" i="29"/>
  <c r="M72" i="29"/>
  <c r="B72" i="29"/>
  <c r="N72" i="29"/>
  <c r="Y94" i="28"/>
  <c r="C45" i="28"/>
  <c r="O72" i="28"/>
  <c r="M71" i="28"/>
  <c r="L71" i="28"/>
  <c r="K71" i="28"/>
  <c r="J71" i="28"/>
  <c r="I71" i="28"/>
  <c r="H71" i="28"/>
  <c r="G71" i="28"/>
  <c r="F71" i="28"/>
  <c r="E71" i="28"/>
  <c r="D71" i="28"/>
  <c r="C71" i="28"/>
  <c r="B71" i="28"/>
  <c r="X95" i="28"/>
  <c r="W95" i="28"/>
  <c r="V95" i="28"/>
  <c r="U95" i="28"/>
  <c r="T95" i="28"/>
  <c r="S95" i="28"/>
  <c r="R95" i="28"/>
  <c r="P95" i="28"/>
  <c r="O95" i="28"/>
  <c r="N95" i="28"/>
  <c r="M95" i="28"/>
  <c r="L95" i="28"/>
  <c r="K95" i="28"/>
  <c r="J95" i="28"/>
  <c r="I95" i="28"/>
  <c r="H95" i="28"/>
  <c r="G95" i="28"/>
  <c r="F95" i="28"/>
  <c r="E95" i="28"/>
  <c r="D95" i="28"/>
  <c r="C95" i="28"/>
  <c r="B95" i="28"/>
  <c r="N71" i="28"/>
  <c r="Q10" i="40"/>
  <c r="P10" i="40"/>
  <c r="Q9" i="40"/>
  <c r="P9" i="40"/>
  <c r="Q8" i="40"/>
  <c r="Q7" i="40"/>
  <c r="Q6" i="40"/>
  <c r="Q5" i="40"/>
  <c r="Q11" i="40"/>
  <c r="P5" i="40"/>
  <c r="L11" i="40"/>
  <c r="K11" i="40"/>
  <c r="L10" i="40"/>
  <c r="K10" i="40"/>
  <c r="L9" i="40"/>
  <c r="K9" i="40"/>
  <c r="L8" i="40"/>
  <c r="K8" i="40"/>
  <c r="L7" i="40"/>
  <c r="K7" i="40"/>
  <c r="L6" i="40"/>
  <c r="K6" i="40"/>
  <c r="L5" i="40"/>
  <c r="K5" i="40"/>
  <c r="G11" i="40"/>
  <c r="F11" i="40"/>
  <c r="G10" i="40"/>
  <c r="F10" i="40"/>
  <c r="E10" i="40"/>
  <c r="D10" i="40"/>
  <c r="C10" i="40"/>
  <c r="G9" i="40"/>
  <c r="F9" i="40"/>
  <c r="E9" i="40"/>
  <c r="D9" i="40"/>
  <c r="C9" i="40"/>
  <c r="G8" i="40"/>
  <c r="F8" i="40"/>
  <c r="E8" i="40"/>
  <c r="D8" i="40"/>
  <c r="C8" i="40"/>
  <c r="G7" i="40"/>
  <c r="F7" i="40"/>
  <c r="E7" i="40"/>
  <c r="D7" i="40"/>
  <c r="C7" i="40"/>
  <c r="G6" i="40"/>
  <c r="F6" i="40"/>
  <c r="E6" i="40"/>
  <c r="D6" i="40"/>
  <c r="C6" i="40"/>
  <c r="G5" i="40"/>
  <c r="F5" i="40"/>
  <c r="E5" i="40"/>
  <c r="D5" i="40"/>
  <c r="C5" i="40"/>
  <c r="G11" i="39"/>
  <c r="F11" i="39"/>
  <c r="E11" i="39"/>
  <c r="D11" i="39"/>
  <c r="C11" i="39"/>
  <c r="G10" i="39"/>
  <c r="F10" i="39"/>
  <c r="E10" i="39"/>
  <c r="D10" i="39"/>
  <c r="C10" i="39"/>
  <c r="G9" i="39"/>
  <c r="F9" i="39"/>
  <c r="E9" i="39"/>
  <c r="D9" i="39"/>
  <c r="C9" i="39"/>
  <c r="G8" i="39"/>
  <c r="F8" i="39"/>
  <c r="E8" i="39"/>
  <c r="D8" i="39"/>
  <c r="C8" i="39"/>
  <c r="G7" i="39"/>
  <c r="F7" i="39"/>
  <c r="E7" i="39"/>
  <c r="D7" i="39"/>
  <c r="C7" i="39"/>
  <c r="G6" i="39"/>
  <c r="F6" i="39"/>
  <c r="E6" i="39"/>
  <c r="D6" i="39"/>
  <c r="C6" i="39"/>
  <c r="G5" i="39"/>
  <c r="F5" i="39"/>
  <c r="E5" i="39"/>
  <c r="D5" i="39"/>
  <c r="C5" i="39"/>
  <c r="N40" i="39"/>
  <c r="N39" i="39"/>
  <c r="N38" i="39"/>
  <c r="N37" i="39"/>
  <c r="N36" i="39"/>
  <c r="N35" i="39"/>
  <c r="N34" i="39"/>
  <c r="Q11" i="39"/>
  <c r="Q10" i="39"/>
  <c r="Q9" i="39"/>
  <c r="Q8" i="39"/>
  <c r="Q7" i="39"/>
  <c r="Q6" i="39"/>
  <c r="Q5" i="39"/>
  <c r="L12" i="39"/>
  <c r="K12" i="39"/>
  <c r="L11" i="39"/>
  <c r="L10" i="39"/>
  <c r="L9" i="39"/>
  <c r="L8" i="39"/>
  <c r="L7" i="39"/>
  <c r="L6" i="39"/>
  <c r="L5" i="39"/>
  <c r="K11" i="39"/>
  <c r="K10" i="39"/>
  <c r="K9" i="39"/>
  <c r="K8" i="39"/>
  <c r="K7" i="39"/>
  <c r="K6" i="39"/>
  <c r="K5" i="39"/>
  <c r="E8" i="12"/>
  <c r="D8" i="12"/>
  <c r="C8" i="12"/>
  <c r="B45" i="28"/>
  <c r="G12" i="39"/>
  <c r="Q12" i="39"/>
  <c r="AS72" i="39"/>
  <c r="P6" i="39"/>
  <c r="AC54" i="40"/>
  <c r="AC53" i="40"/>
  <c r="AC52" i="40"/>
  <c r="AC51" i="40"/>
  <c r="AC50" i="40"/>
  <c r="AC49" i="40"/>
  <c r="AS61" i="40"/>
  <c r="AV33" i="40"/>
  <c r="AV22" i="40"/>
  <c r="AV21" i="40"/>
  <c r="AV20" i="40"/>
  <c r="AV19" i="40"/>
  <c r="AV18" i="40"/>
  <c r="AV17" i="40"/>
  <c r="AV67" i="40"/>
  <c r="AR67" i="40"/>
  <c r="AQ67" i="40"/>
  <c r="AP67" i="40"/>
  <c r="AO67" i="40"/>
  <c r="AN67" i="40"/>
  <c r="AM67" i="40"/>
  <c r="AL67" i="40"/>
  <c r="AK67" i="40"/>
  <c r="AJ67" i="40"/>
  <c r="AI67" i="40"/>
  <c r="AH67" i="40"/>
  <c r="AG67" i="40"/>
  <c r="AF67" i="40"/>
  <c r="AS66" i="40"/>
  <c r="AS65" i="40"/>
  <c r="AS64" i="40"/>
  <c r="P8" i="40"/>
  <c r="AS63" i="40"/>
  <c r="P7" i="40"/>
  <c r="AS62" i="40"/>
  <c r="P6" i="40"/>
  <c r="P11" i="40"/>
  <c r="AV55" i="40"/>
  <c r="AR55" i="40"/>
  <c r="AQ55" i="40"/>
  <c r="AP55" i="40"/>
  <c r="AO55" i="40"/>
  <c r="AN55" i="40"/>
  <c r="AM55" i="40"/>
  <c r="AL55" i="40"/>
  <c r="AK55" i="40"/>
  <c r="AJ55" i="40"/>
  <c r="AI55" i="40"/>
  <c r="AH55" i="40"/>
  <c r="AG55" i="40"/>
  <c r="AF55" i="40"/>
  <c r="AS54" i="40"/>
  <c r="AS53" i="40"/>
  <c r="AS52" i="40"/>
  <c r="AS51" i="40"/>
  <c r="AS50" i="40"/>
  <c r="AS49" i="40"/>
  <c r="AV44" i="40"/>
  <c r="AR44" i="40"/>
  <c r="AQ44" i="40"/>
  <c r="AP44" i="40"/>
  <c r="AO44" i="40"/>
  <c r="AN44" i="40"/>
  <c r="AM44" i="40"/>
  <c r="AL44" i="40"/>
  <c r="AK44" i="40"/>
  <c r="AJ44" i="40"/>
  <c r="AI44" i="40"/>
  <c r="AH44" i="40"/>
  <c r="AG44" i="40"/>
  <c r="AF44" i="40"/>
  <c r="AV43" i="40"/>
  <c r="AR43" i="40"/>
  <c r="AQ43" i="40"/>
  <c r="AP43" i="40"/>
  <c r="AO43" i="40"/>
  <c r="AN43" i="40"/>
  <c r="AM43" i="40"/>
  <c r="AL43" i="40"/>
  <c r="AK43" i="40"/>
  <c r="AJ43" i="40"/>
  <c r="AI43" i="40"/>
  <c r="AH43" i="40"/>
  <c r="AG43" i="40"/>
  <c r="AF43" i="40"/>
  <c r="AV42" i="40"/>
  <c r="AR42" i="40"/>
  <c r="AQ42" i="40"/>
  <c r="AP42" i="40"/>
  <c r="AO42" i="40"/>
  <c r="AN42" i="40"/>
  <c r="AM42" i="40"/>
  <c r="AL42" i="40"/>
  <c r="AK42" i="40"/>
  <c r="AJ42" i="40"/>
  <c r="AI42" i="40"/>
  <c r="AH42" i="40"/>
  <c r="AG42" i="40"/>
  <c r="AF42" i="40"/>
  <c r="AV41" i="40"/>
  <c r="AR41" i="40"/>
  <c r="AQ41" i="40"/>
  <c r="AP41" i="40"/>
  <c r="AO41" i="40"/>
  <c r="AN41" i="40"/>
  <c r="AM41" i="40"/>
  <c r="AL41" i="40"/>
  <c r="AK41" i="40"/>
  <c r="AJ41" i="40"/>
  <c r="AI41" i="40"/>
  <c r="AH41" i="40"/>
  <c r="AG41" i="40"/>
  <c r="AF41" i="40"/>
  <c r="AV40" i="40"/>
  <c r="AR40" i="40"/>
  <c r="AQ40" i="40"/>
  <c r="AP40" i="40"/>
  <c r="AO40" i="40"/>
  <c r="AN40" i="40"/>
  <c r="AM40" i="40"/>
  <c r="AL40" i="40"/>
  <c r="AK40" i="40"/>
  <c r="AJ40" i="40"/>
  <c r="AI40" i="40"/>
  <c r="AH40" i="40"/>
  <c r="AG40" i="40"/>
  <c r="AF40" i="40"/>
  <c r="AV39" i="40"/>
  <c r="AR39" i="40"/>
  <c r="AQ39" i="40"/>
  <c r="AP39" i="40"/>
  <c r="AO39" i="40"/>
  <c r="AN39" i="40"/>
  <c r="AM39" i="40"/>
  <c r="AL39" i="40"/>
  <c r="AK39" i="40"/>
  <c r="AJ39" i="40"/>
  <c r="AI39" i="40"/>
  <c r="AH39" i="40"/>
  <c r="AG39" i="40"/>
  <c r="AF39" i="40"/>
  <c r="AR33" i="40"/>
  <c r="AQ33" i="40"/>
  <c r="AP33" i="40"/>
  <c r="AO33" i="40"/>
  <c r="AN33" i="40"/>
  <c r="AM33" i="40"/>
  <c r="AL33" i="40"/>
  <c r="AK33" i="40"/>
  <c r="AJ33" i="40"/>
  <c r="AI33" i="40"/>
  <c r="AH33" i="40"/>
  <c r="AG33" i="40"/>
  <c r="AF33" i="40"/>
  <c r="AS32" i="40"/>
  <c r="AS31" i="40"/>
  <c r="AS30" i="40"/>
  <c r="AS29" i="40"/>
  <c r="AS28" i="40"/>
  <c r="AS27" i="40"/>
  <c r="AR22" i="40"/>
  <c r="AQ22" i="40"/>
  <c r="AP22" i="40"/>
  <c r="AO22" i="40"/>
  <c r="AN22" i="40"/>
  <c r="AM22" i="40"/>
  <c r="AL22" i="40"/>
  <c r="AK22" i="40"/>
  <c r="AJ22" i="40"/>
  <c r="AI22" i="40"/>
  <c r="AH22" i="40"/>
  <c r="AG22" i="40"/>
  <c r="AF22" i="40"/>
  <c r="AR21" i="40"/>
  <c r="AQ21" i="40"/>
  <c r="AP21" i="40"/>
  <c r="AO21" i="40"/>
  <c r="AN21" i="40"/>
  <c r="AM21" i="40"/>
  <c r="AL21" i="40"/>
  <c r="AK21" i="40"/>
  <c r="AJ21" i="40"/>
  <c r="AI21" i="40"/>
  <c r="AH21" i="40"/>
  <c r="AG21" i="40"/>
  <c r="AF21" i="40"/>
  <c r="AR20" i="40"/>
  <c r="AQ20" i="40"/>
  <c r="AP20" i="40"/>
  <c r="AO20" i="40"/>
  <c r="AN20" i="40"/>
  <c r="AM20" i="40"/>
  <c r="AL20" i="40"/>
  <c r="AK20" i="40"/>
  <c r="AJ20" i="40"/>
  <c r="AI20" i="40"/>
  <c r="AH20" i="40"/>
  <c r="AG20" i="40"/>
  <c r="AF20" i="40"/>
  <c r="AR19" i="40"/>
  <c r="AQ19" i="40"/>
  <c r="AP19" i="40"/>
  <c r="AO19" i="40"/>
  <c r="AN19" i="40"/>
  <c r="AM19" i="40"/>
  <c r="AL19" i="40"/>
  <c r="AK19" i="40"/>
  <c r="AJ19" i="40"/>
  <c r="AI19" i="40"/>
  <c r="AH19" i="40"/>
  <c r="AG19" i="40"/>
  <c r="AF19" i="40"/>
  <c r="AR18" i="40"/>
  <c r="AQ18" i="40"/>
  <c r="AP18" i="40"/>
  <c r="AO18" i="40"/>
  <c r="AN18" i="40"/>
  <c r="AM18" i="40"/>
  <c r="AL18" i="40"/>
  <c r="AK18" i="40"/>
  <c r="AJ18" i="40"/>
  <c r="AI18" i="40"/>
  <c r="AH18" i="40"/>
  <c r="AG18" i="40"/>
  <c r="AF18" i="40"/>
  <c r="AR17" i="40"/>
  <c r="AQ17" i="40"/>
  <c r="AP17" i="40"/>
  <c r="AO17" i="40"/>
  <c r="AN17" i="40"/>
  <c r="AM17" i="40"/>
  <c r="AL17" i="40"/>
  <c r="AK17" i="40"/>
  <c r="AJ17" i="40"/>
  <c r="AI17" i="40"/>
  <c r="AH17" i="40"/>
  <c r="AG17" i="40"/>
  <c r="AF17" i="40"/>
  <c r="AV78" i="39"/>
  <c r="AV53" i="39"/>
  <c r="AV52" i="39"/>
  <c r="AV51" i="39"/>
  <c r="AV50" i="39"/>
  <c r="AV49" i="39"/>
  <c r="AV48" i="39"/>
  <c r="AV47" i="39"/>
  <c r="AR53" i="39"/>
  <c r="AQ53" i="39"/>
  <c r="AP53" i="39"/>
  <c r="AO53" i="39"/>
  <c r="AN53" i="39"/>
  <c r="AM53" i="39"/>
  <c r="AL53" i="39"/>
  <c r="AK53" i="39"/>
  <c r="AJ53" i="39"/>
  <c r="AI53" i="39"/>
  <c r="AH53" i="39"/>
  <c r="AG53" i="39"/>
  <c r="AF53" i="39"/>
  <c r="AR52" i="39"/>
  <c r="AQ52" i="39"/>
  <c r="AP52" i="39"/>
  <c r="AO52" i="39"/>
  <c r="AN52" i="39"/>
  <c r="AM52" i="39"/>
  <c r="AL52" i="39"/>
  <c r="AK52" i="39"/>
  <c r="AJ52" i="39"/>
  <c r="AI52" i="39"/>
  <c r="AH52" i="39"/>
  <c r="AG52" i="39"/>
  <c r="AF52" i="39"/>
  <c r="AR51" i="39"/>
  <c r="AQ51" i="39"/>
  <c r="AP51" i="39"/>
  <c r="AO51" i="39"/>
  <c r="AN51" i="39"/>
  <c r="AM51" i="39"/>
  <c r="AL51" i="39"/>
  <c r="AK51" i="39"/>
  <c r="AJ51" i="39"/>
  <c r="AI51" i="39"/>
  <c r="AH51" i="39"/>
  <c r="AG51" i="39"/>
  <c r="AF51" i="39"/>
  <c r="AR50" i="39"/>
  <c r="AQ50" i="39"/>
  <c r="AP50" i="39"/>
  <c r="AO50" i="39"/>
  <c r="AN50" i="39"/>
  <c r="AM50" i="39"/>
  <c r="AL50" i="39"/>
  <c r="AK50" i="39"/>
  <c r="AJ50" i="39"/>
  <c r="AI50" i="39"/>
  <c r="AH50" i="39"/>
  <c r="AG50" i="39"/>
  <c r="AF50" i="39"/>
  <c r="AR49" i="39"/>
  <c r="AQ49" i="39"/>
  <c r="AP49" i="39"/>
  <c r="AO49" i="39"/>
  <c r="AN49" i="39"/>
  <c r="AM49" i="39"/>
  <c r="AL49" i="39"/>
  <c r="AK49" i="39"/>
  <c r="AJ49" i="39"/>
  <c r="AI49" i="39"/>
  <c r="AH49" i="39"/>
  <c r="AG49" i="39"/>
  <c r="AF49" i="39"/>
  <c r="AR48" i="39"/>
  <c r="AQ48" i="39"/>
  <c r="AP48" i="39"/>
  <c r="AO48" i="39"/>
  <c r="AN48" i="39"/>
  <c r="AM48" i="39"/>
  <c r="AL48" i="39"/>
  <c r="AK48" i="39"/>
  <c r="AJ48" i="39"/>
  <c r="AI48" i="39"/>
  <c r="AH48" i="39"/>
  <c r="AG48" i="39"/>
  <c r="AF48" i="39"/>
  <c r="AR47" i="39"/>
  <c r="AQ47" i="39"/>
  <c r="AP47" i="39"/>
  <c r="AO47" i="39"/>
  <c r="AN47" i="39"/>
  <c r="AM47" i="39"/>
  <c r="AL47" i="39"/>
  <c r="AK47" i="39"/>
  <c r="AJ47" i="39"/>
  <c r="AI47" i="39"/>
  <c r="AH47" i="39"/>
  <c r="AG47" i="39"/>
  <c r="AF47" i="39"/>
  <c r="AV65" i="39"/>
  <c r="AV41" i="39"/>
  <c r="AV29" i="39"/>
  <c r="AV28" i="39"/>
  <c r="AV27" i="39"/>
  <c r="AV26" i="39"/>
  <c r="AV25" i="39"/>
  <c r="AV24" i="39"/>
  <c r="AV23" i="39"/>
  <c r="AR78" i="39"/>
  <c r="AQ78" i="39"/>
  <c r="AP78" i="39"/>
  <c r="AO78" i="39"/>
  <c r="AN78" i="39"/>
  <c r="AM78" i="39"/>
  <c r="AL78" i="39"/>
  <c r="AK78" i="39"/>
  <c r="AJ78" i="39"/>
  <c r="AI78" i="39"/>
  <c r="AH78" i="39"/>
  <c r="AG78" i="39"/>
  <c r="AF78" i="39"/>
  <c r="AS77" i="39"/>
  <c r="P11" i="39"/>
  <c r="AS76" i="39"/>
  <c r="P10" i="39"/>
  <c r="AS75" i="39"/>
  <c r="P9" i="39"/>
  <c r="AS74" i="39"/>
  <c r="P8" i="39"/>
  <c r="AS73" i="39"/>
  <c r="P7" i="39"/>
  <c r="AS71" i="39"/>
  <c r="P5" i="39"/>
  <c r="P12" i="39"/>
  <c r="AR65" i="39"/>
  <c r="AQ65" i="39"/>
  <c r="AP65" i="39"/>
  <c r="AO65" i="39"/>
  <c r="AN65" i="39"/>
  <c r="AM65" i="39"/>
  <c r="AL65" i="39"/>
  <c r="AK65" i="39"/>
  <c r="AJ65" i="39"/>
  <c r="AI65" i="39"/>
  <c r="AH65" i="39"/>
  <c r="AG65" i="39"/>
  <c r="AS64" i="39"/>
  <c r="AS63" i="39"/>
  <c r="AS62" i="39"/>
  <c r="AS61" i="39"/>
  <c r="AS60" i="39"/>
  <c r="AS59" i="39"/>
  <c r="AS58" i="39"/>
  <c r="AF65" i="39"/>
  <c r="AR41" i="39"/>
  <c r="AQ41" i="39"/>
  <c r="AP41" i="39"/>
  <c r="AO41" i="39"/>
  <c r="AN41" i="39"/>
  <c r="AM41" i="39"/>
  <c r="AL41" i="39"/>
  <c r="AK41" i="39"/>
  <c r="AJ41" i="39"/>
  <c r="AI41" i="39"/>
  <c r="AH41" i="39"/>
  <c r="AG41" i="39"/>
  <c r="AF41" i="39"/>
  <c r="AR29" i="39"/>
  <c r="AQ29" i="39"/>
  <c r="AP29" i="39"/>
  <c r="AO29" i="39"/>
  <c r="AN29" i="39"/>
  <c r="AM29" i="39"/>
  <c r="AL29" i="39"/>
  <c r="AK29" i="39"/>
  <c r="AJ29" i="39"/>
  <c r="AI29" i="39"/>
  <c r="AH29" i="39"/>
  <c r="AG29" i="39"/>
  <c r="AF29" i="39"/>
  <c r="AR28" i="39"/>
  <c r="AQ28" i="39"/>
  <c r="AP28" i="39"/>
  <c r="AO28" i="39"/>
  <c r="AN28" i="39"/>
  <c r="AM28" i="39"/>
  <c r="AL28" i="39"/>
  <c r="AK28" i="39"/>
  <c r="AJ28" i="39"/>
  <c r="AI28" i="39"/>
  <c r="AH28" i="39"/>
  <c r="AG28" i="39"/>
  <c r="AF28" i="39"/>
  <c r="AR27" i="39"/>
  <c r="AQ27" i="39"/>
  <c r="AP27" i="39"/>
  <c r="AO27" i="39"/>
  <c r="AN27" i="39"/>
  <c r="AM27" i="39"/>
  <c r="AL27" i="39"/>
  <c r="AK27" i="39"/>
  <c r="AJ27" i="39"/>
  <c r="AI27" i="39"/>
  <c r="AH27" i="39"/>
  <c r="AG27" i="39"/>
  <c r="AF27" i="39"/>
  <c r="AR26" i="39"/>
  <c r="AQ26" i="39"/>
  <c r="AP26" i="39"/>
  <c r="AO26" i="39"/>
  <c r="AN26" i="39"/>
  <c r="AM26" i="39"/>
  <c r="AL26" i="39"/>
  <c r="AK26" i="39"/>
  <c r="AJ26" i="39"/>
  <c r="AI26" i="39"/>
  <c r="AH26" i="39"/>
  <c r="AG26" i="39"/>
  <c r="AF26" i="39"/>
  <c r="AR25" i="39"/>
  <c r="AQ25" i="39"/>
  <c r="AP25" i="39"/>
  <c r="AO25" i="39"/>
  <c r="AN25" i="39"/>
  <c r="AM25" i="39"/>
  <c r="AL25" i="39"/>
  <c r="AK25" i="39"/>
  <c r="AJ25" i="39"/>
  <c r="AI25" i="39"/>
  <c r="AH25" i="39"/>
  <c r="AG25" i="39"/>
  <c r="AF25" i="39"/>
  <c r="AR24" i="39"/>
  <c r="AQ24" i="39"/>
  <c r="AP24" i="39"/>
  <c r="AO24" i="39"/>
  <c r="AN24" i="39"/>
  <c r="AM24" i="39"/>
  <c r="AL24" i="39"/>
  <c r="AK24" i="39"/>
  <c r="AJ24" i="39"/>
  <c r="AI24" i="39"/>
  <c r="AH24" i="39"/>
  <c r="AG24" i="39"/>
  <c r="AF24" i="39"/>
  <c r="AR23" i="39"/>
  <c r="AQ23" i="39"/>
  <c r="AP23" i="39"/>
  <c r="AO23" i="39"/>
  <c r="AN23" i="39"/>
  <c r="AM23" i="39"/>
  <c r="AL23" i="39"/>
  <c r="AK23" i="39"/>
  <c r="AJ23" i="39"/>
  <c r="AI23" i="39"/>
  <c r="AH23" i="39"/>
  <c r="AG23" i="39"/>
  <c r="AF23" i="39"/>
  <c r="AS40" i="39"/>
  <c r="AS39" i="39"/>
  <c r="AS38" i="39"/>
  <c r="AS37" i="39"/>
  <c r="AS36" i="39"/>
  <c r="AS35" i="39"/>
  <c r="AS34" i="39"/>
  <c r="AV23" i="40"/>
  <c r="AS29" i="39"/>
  <c r="AL30" i="39"/>
  <c r="F12" i="39"/>
  <c r="AS52" i="39"/>
  <c r="AQ30" i="39"/>
  <c r="AN30" i="39"/>
  <c r="AM54" i="39"/>
  <c r="AS50" i="39"/>
  <c r="AN54" i="39"/>
  <c r="AF30" i="39"/>
  <c r="AS41" i="39"/>
  <c r="AS28" i="39"/>
  <c r="AS65" i="39"/>
  <c r="AS26" i="39"/>
  <c r="AH30" i="39"/>
  <c r="AP30" i="39"/>
  <c r="AS25" i="39"/>
  <c r="AS23" i="39"/>
  <c r="AG30" i="39"/>
  <c r="AJ30" i="39"/>
  <c r="AR30" i="39"/>
  <c r="AS27" i="39"/>
  <c r="AM30" i="39"/>
  <c r="AO30" i="39"/>
  <c r="AK30" i="39"/>
  <c r="AS24" i="39"/>
  <c r="AS78" i="39"/>
  <c r="AJ54" i="39"/>
  <c r="AR54" i="39"/>
  <c r="AS67" i="40"/>
  <c r="AG45" i="40"/>
  <c r="AO45" i="40"/>
  <c r="AV54" i="39"/>
  <c r="AH54" i="39"/>
  <c r="AP54" i="39"/>
  <c r="AK54" i="39"/>
  <c r="AS49" i="39"/>
  <c r="AI54" i="39"/>
  <c r="AQ54" i="39"/>
  <c r="AL54" i="39"/>
  <c r="AG54" i="39"/>
  <c r="AO54" i="39"/>
  <c r="AS51" i="39"/>
  <c r="AS53" i="39"/>
  <c r="AV30" i="39"/>
  <c r="AI30" i="39"/>
  <c r="AS43" i="40"/>
  <c r="AH45" i="40"/>
  <c r="AP45" i="40"/>
  <c r="AI45" i="40"/>
  <c r="AQ45" i="40"/>
  <c r="AS42" i="40"/>
  <c r="AS41" i="40"/>
  <c r="AS55" i="40"/>
  <c r="AV45" i="40"/>
  <c r="AL45" i="40"/>
  <c r="AJ45" i="40"/>
  <c r="AR45" i="40"/>
  <c r="AM45" i="40"/>
  <c r="AS40" i="40"/>
  <c r="AK45" i="40"/>
  <c r="AS39" i="40"/>
  <c r="AN45" i="40"/>
  <c r="AS44" i="40"/>
  <c r="AF45" i="40"/>
  <c r="AS18" i="40"/>
  <c r="AS19" i="40"/>
  <c r="AJ23" i="40"/>
  <c r="AR23" i="40"/>
  <c r="AI23" i="40"/>
  <c r="AQ23" i="40"/>
  <c r="AL23" i="40"/>
  <c r="AS21" i="40"/>
  <c r="AK23" i="40"/>
  <c r="AS22" i="40"/>
  <c r="AH23" i="40"/>
  <c r="AP23" i="40"/>
  <c r="AF23" i="40"/>
  <c r="AN23" i="40"/>
  <c r="AG23" i="40"/>
  <c r="AO23" i="40"/>
  <c r="AM23" i="40"/>
  <c r="AS33" i="40"/>
  <c r="AS17" i="40"/>
  <c r="AS20" i="40"/>
  <c r="AS47" i="39"/>
  <c r="AS48" i="39"/>
  <c r="AF54" i="39"/>
  <c r="F39" i="12"/>
  <c r="F38" i="12"/>
  <c r="F37" i="12"/>
  <c r="F36" i="12"/>
  <c r="F35" i="12"/>
  <c r="F34" i="12"/>
  <c r="F33" i="12"/>
  <c r="F32" i="12"/>
  <c r="F31" i="12"/>
  <c r="F30" i="12"/>
  <c r="F29" i="12"/>
  <c r="F28" i="12"/>
  <c r="F27" i="12"/>
  <c r="F26" i="12"/>
  <c r="AU130" i="12"/>
  <c r="AS130" i="12"/>
  <c r="E7" i="12"/>
  <c r="AE130" i="12"/>
  <c r="I126" i="12"/>
  <c r="AU126" i="12"/>
  <c r="I125" i="12"/>
  <c r="AU125" i="12"/>
  <c r="I124" i="12"/>
  <c r="AU124" i="12"/>
  <c r="I123" i="12"/>
  <c r="AU123" i="12"/>
  <c r="I122" i="12"/>
  <c r="AU122" i="12"/>
  <c r="I121" i="12"/>
  <c r="AE121" i="12"/>
  <c r="I120" i="12"/>
  <c r="AE120" i="12"/>
  <c r="I119" i="12"/>
  <c r="AE119" i="12"/>
  <c r="I118" i="12"/>
  <c r="AE118" i="12"/>
  <c r="I117" i="12"/>
  <c r="AU117" i="12"/>
  <c r="I116" i="12"/>
  <c r="AU116" i="12"/>
  <c r="I115" i="12"/>
  <c r="AU115" i="12"/>
  <c r="AO127" i="12"/>
  <c r="AG127" i="12"/>
  <c r="AS126" i="12"/>
  <c r="AS125" i="12"/>
  <c r="AS124" i="12"/>
  <c r="AS123" i="12"/>
  <c r="AS122" i="12"/>
  <c r="AS121" i="12"/>
  <c r="AS120" i="12"/>
  <c r="AS119" i="12"/>
  <c r="AP127" i="12"/>
  <c r="AH127" i="12"/>
  <c r="AS118" i="12"/>
  <c r="AS117" i="12"/>
  <c r="AS116" i="12"/>
  <c r="AV127" i="12"/>
  <c r="AR127" i="12"/>
  <c r="AQ127" i="12"/>
  <c r="AN127" i="12"/>
  <c r="AM127" i="12"/>
  <c r="AL127" i="12"/>
  <c r="AK127" i="12"/>
  <c r="AJ127" i="12"/>
  <c r="AI127" i="12"/>
  <c r="AS115" i="12"/>
  <c r="AS97" i="12"/>
  <c r="AU74" i="12"/>
  <c r="AU73" i="12"/>
  <c r="AU72" i="12"/>
  <c r="AU71" i="12"/>
  <c r="AU70" i="12"/>
  <c r="AU69" i="12"/>
  <c r="AU68" i="12"/>
  <c r="AU67" i="12"/>
  <c r="AU66" i="12"/>
  <c r="AU65" i="12"/>
  <c r="AU64" i="12"/>
  <c r="AU63" i="12"/>
  <c r="AE74" i="12"/>
  <c r="AE73" i="12"/>
  <c r="AE72" i="12"/>
  <c r="AE71" i="12"/>
  <c r="AE70" i="12"/>
  <c r="AE69" i="12"/>
  <c r="AE68" i="12"/>
  <c r="AE67" i="12"/>
  <c r="AE66" i="12"/>
  <c r="AE65" i="12"/>
  <c r="AE64" i="12"/>
  <c r="AE63" i="12"/>
  <c r="X74" i="12"/>
  <c r="X73" i="12"/>
  <c r="X72" i="12"/>
  <c r="X71" i="12"/>
  <c r="X70" i="12"/>
  <c r="X69" i="12"/>
  <c r="X68" i="12"/>
  <c r="X67" i="12"/>
  <c r="X66" i="12"/>
  <c r="X65" i="12"/>
  <c r="X64" i="12"/>
  <c r="X63" i="12"/>
  <c r="P74" i="12"/>
  <c r="P73" i="12"/>
  <c r="P72" i="12"/>
  <c r="P71" i="12"/>
  <c r="P70" i="12"/>
  <c r="P69" i="12"/>
  <c r="P68" i="12"/>
  <c r="P67" i="12"/>
  <c r="P66" i="12"/>
  <c r="P65" i="12"/>
  <c r="P64" i="12"/>
  <c r="P63" i="12"/>
  <c r="I108" i="12"/>
  <c r="AU108" i="12"/>
  <c r="AU92" i="12"/>
  <c r="I107" i="12"/>
  <c r="AU107" i="12"/>
  <c r="AU91" i="12"/>
  <c r="I106" i="12"/>
  <c r="AU106" i="12"/>
  <c r="AU90" i="12"/>
  <c r="I105" i="12"/>
  <c r="AE105" i="12"/>
  <c r="AE89" i="12"/>
  <c r="I104" i="12"/>
  <c r="AE104" i="12"/>
  <c r="AE88" i="12"/>
  <c r="I103" i="12"/>
  <c r="AE103" i="12"/>
  <c r="AE87" i="12"/>
  <c r="I102" i="12"/>
  <c r="AE102" i="12"/>
  <c r="AE86" i="12"/>
  <c r="I101" i="12"/>
  <c r="AU101" i="12"/>
  <c r="AU85" i="12"/>
  <c r="I100" i="12"/>
  <c r="AU100" i="12"/>
  <c r="AU84" i="12"/>
  <c r="I99" i="12"/>
  <c r="AU99" i="12"/>
  <c r="AU83" i="12"/>
  <c r="I98" i="12"/>
  <c r="AU98" i="12"/>
  <c r="AU82" i="12"/>
  <c r="I97" i="12"/>
  <c r="AE97" i="12"/>
  <c r="AE81" i="12"/>
  <c r="AV92" i="12"/>
  <c r="AV91" i="12"/>
  <c r="AV90" i="12"/>
  <c r="AV89" i="12"/>
  <c r="AV88" i="12"/>
  <c r="AV87" i="12"/>
  <c r="AV86" i="12"/>
  <c r="AV85" i="12"/>
  <c r="AV84" i="12"/>
  <c r="AV83" i="12"/>
  <c r="AV82" i="12"/>
  <c r="AV81" i="12"/>
  <c r="AV109" i="12"/>
  <c r="AR92" i="12"/>
  <c r="AQ92" i="12"/>
  <c r="AP92" i="12"/>
  <c r="AO92" i="12"/>
  <c r="AN92" i="12"/>
  <c r="AM92" i="12"/>
  <c r="AL92" i="12"/>
  <c r="AK92" i="12"/>
  <c r="AJ92" i="12"/>
  <c r="AI92" i="12"/>
  <c r="AH92" i="12"/>
  <c r="AG92" i="12"/>
  <c r="AF92" i="12"/>
  <c r="AR91" i="12"/>
  <c r="AQ91" i="12"/>
  <c r="AP91" i="12"/>
  <c r="AO91" i="12"/>
  <c r="AN91" i="12"/>
  <c r="AM91" i="12"/>
  <c r="AL91" i="12"/>
  <c r="AK91" i="12"/>
  <c r="AJ91" i="12"/>
  <c r="AI91" i="12"/>
  <c r="AH91" i="12"/>
  <c r="AG91" i="12"/>
  <c r="AF91" i="12"/>
  <c r="AR90" i="12"/>
  <c r="AQ90" i="12"/>
  <c r="AP90" i="12"/>
  <c r="AO90" i="12"/>
  <c r="AN90" i="12"/>
  <c r="AM90" i="12"/>
  <c r="AL90" i="12"/>
  <c r="AK90" i="12"/>
  <c r="AJ90" i="12"/>
  <c r="AI90" i="12"/>
  <c r="AH90" i="12"/>
  <c r="AG90" i="12"/>
  <c r="AF90" i="12"/>
  <c r="AR89" i="12"/>
  <c r="AQ89" i="12"/>
  <c r="AP89" i="12"/>
  <c r="AO89" i="12"/>
  <c r="AN89" i="12"/>
  <c r="AM89" i="12"/>
  <c r="AL89" i="12"/>
  <c r="AK89" i="12"/>
  <c r="AJ89" i="12"/>
  <c r="AI89" i="12"/>
  <c r="AH89" i="12"/>
  <c r="AG89" i="12"/>
  <c r="AF89" i="12"/>
  <c r="AR88" i="12"/>
  <c r="AQ88" i="12"/>
  <c r="AP88" i="12"/>
  <c r="AO88" i="12"/>
  <c r="AN88" i="12"/>
  <c r="AM88" i="12"/>
  <c r="AL88" i="12"/>
  <c r="AK88" i="12"/>
  <c r="AJ88" i="12"/>
  <c r="AI88" i="12"/>
  <c r="AH88" i="12"/>
  <c r="AG88" i="12"/>
  <c r="AF88" i="12"/>
  <c r="AR87" i="12"/>
  <c r="AQ87" i="12"/>
  <c r="AP87" i="12"/>
  <c r="AO87" i="12"/>
  <c r="AN87" i="12"/>
  <c r="AM87" i="12"/>
  <c r="AL87" i="12"/>
  <c r="AK87" i="12"/>
  <c r="AJ87" i="12"/>
  <c r="AI87" i="12"/>
  <c r="AH87" i="12"/>
  <c r="AG87" i="12"/>
  <c r="AF87" i="12"/>
  <c r="AR86" i="12"/>
  <c r="AQ86" i="12"/>
  <c r="AP86" i="12"/>
  <c r="AO86" i="12"/>
  <c r="AN86" i="12"/>
  <c r="AM86" i="12"/>
  <c r="AL86" i="12"/>
  <c r="AK86" i="12"/>
  <c r="AJ86" i="12"/>
  <c r="AI86" i="12"/>
  <c r="AH86" i="12"/>
  <c r="AG86" i="12"/>
  <c r="AF86" i="12"/>
  <c r="AR85" i="12"/>
  <c r="AQ85" i="12"/>
  <c r="AP85" i="12"/>
  <c r="AO85" i="12"/>
  <c r="AN85" i="12"/>
  <c r="AM85" i="12"/>
  <c r="AL85" i="12"/>
  <c r="AK85" i="12"/>
  <c r="AJ85" i="12"/>
  <c r="AI85" i="12"/>
  <c r="AH85" i="12"/>
  <c r="AG85" i="12"/>
  <c r="AF85" i="12"/>
  <c r="AR84" i="12"/>
  <c r="AQ84" i="12"/>
  <c r="AP84" i="12"/>
  <c r="AO84" i="12"/>
  <c r="AN84" i="12"/>
  <c r="AM84" i="12"/>
  <c r="AL84" i="12"/>
  <c r="AK84" i="12"/>
  <c r="AJ84" i="12"/>
  <c r="AI84" i="12"/>
  <c r="AH84" i="12"/>
  <c r="AG84" i="12"/>
  <c r="AF84" i="12"/>
  <c r="AR83" i="12"/>
  <c r="AQ83" i="12"/>
  <c r="AP83" i="12"/>
  <c r="AO83" i="12"/>
  <c r="AN83" i="12"/>
  <c r="AM83" i="12"/>
  <c r="AL83" i="12"/>
  <c r="AK83" i="12"/>
  <c r="AJ83" i="12"/>
  <c r="AI83" i="12"/>
  <c r="AH83" i="12"/>
  <c r="AG83" i="12"/>
  <c r="AF83" i="12"/>
  <c r="AR82" i="12"/>
  <c r="AQ82" i="12"/>
  <c r="AP82" i="12"/>
  <c r="AO82" i="12"/>
  <c r="AN82" i="12"/>
  <c r="AM82" i="12"/>
  <c r="AL82" i="12"/>
  <c r="AK82" i="12"/>
  <c r="AJ82" i="12"/>
  <c r="AI82" i="12"/>
  <c r="AH82" i="12"/>
  <c r="AG82" i="12"/>
  <c r="AF82" i="12"/>
  <c r="AR81" i="12"/>
  <c r="AQ81" i="12"/>
  <c r="AP81" i="12"/>
  <c r="AO81" i="12"/>
  <c r="AN81" i="12"/>
  <c r="AM81" i="12"/>
  <c r="AL81" i="12"/>
  <c r="AK81" i="12"/>
  <c r="AJ81" i="12"/>
  <c r="AI81" i="12"/>
  <c r="AH81" i="12"/>
  <c r="AG81" i="12"/>
  <c r="AF81" i="12"/>
  <c r="AR109" i="12"/>
  <c r="AQ109" i="12"/>
  <c r="AP109" i="12"/>
  <c r="AO109" i="12"/>
  <c r="AN109" i="12"/>
  <c r="AM109" i="12"/>
  <c r="AL109" i="12"/>
  <c r="AK109" i="12"/>
  <c r="AJ109" i="12"/>
  <c r="AI109" i="12"/>
  <c r="AH109" i="12"/>
  <c r="AG109" i="12"/>
  <c r="AF109" i="12"/>
  <c r="AS108" i="12"/>
  <c r="AS107" i="12"/>
  <c r="AS106" i="12"/>
  <c r="AS105" i="12"/>
  <c r="AS104" i="12"/>
  <c r="AS103" i="12"/>
  <c r="AS102" i="12"/>
  <c r="AS101" i="12"/>
  <c r="AS100" i="12"/>
  <c r="AS99" i="12"/>
  <c r="AS98" i="12"/>
  <c r="AS30" i="39"/>
  <c r="AS45" i="40"/>
  <c r="AS23" i="40"/>
  <c r="AS54" i="39"/>
  <c r="AS83" i="12"/>
  <c r="AE106" i="12"/>
  <c r="AE90" i="12"/>
  <c r="P122" i="12"/>
  <c r="AE122" i="12"/>
  <c r="X98" i="12"/>
  <c r="X82" i="12"/>
  <c r="AS82" i="12"/>
  <c r="AN93" i="12"/>
  <c r="E34" i="12"/>
  <c r="AS85" i="12"/>
  <c r="AS86" i="12"/>
  <c r="AS87" i="12"/>
  <c r="AJ93" i="12"/>
  <c r="E30" i="12"/>
  <c r="AR93" i="12"/>
  <c r="E38" i="12"/>
  <c r="AS89" i="12"/>
  <c r="AS90" i="12"/>
  <c r="AS91" i="12"/>
  <c r="X106" i="12"/>
  <c r="X90" i="12"/>
  <c r="AE98" i="12"/>
  <c r="AE82" i="12"/>
  <c r="AU102" i="12"/>
  <c r="AU86" i="12"/>
  <c r="AS81" i="12"/>
  <c r="X99" i="12"/>
  <c r="X83" i="12"/>
  <c r="X107" i="12"/>
  <c r="X91" i="12"/>
  <c r="P103" i="12"/>
  <c r="P87" i="12"/>
  <c r="AE99" i="12"/>
  <c r="AE83" i="12"/>
  <c r="AE107" i="12"/>
  <c r="AE91" i="12"/>
  <c r="AU103" i="12"/>
  <c r="AU87" i="12"/>
  <c r="P115" i="12"/>
  <c r="P123" i="12"/>
  <c r="X119" i="12"/>
  <c r="AE115" i="12"/>
  <c r="AE123" i="12"/>
  <c r="AU119" i="12"/>
  <c r="AU118" i="12"/>
  <c r="X100" i="12"/>
  <c r="X84" i="12"/>
  <c r="X108" i="12"/>
  <c r="X92" i="12"/>
  <c r="P104" i="12"/>
  <c r="P88" i="12"/>
  <c r="AE100" i="12"/>
  <c r="AE84" i="12"/>
  <c r="AE108" i="12"/>
  <c r="AE92" i="12"/>
  <c r="AU104" i="12"/>
  <c r="AU88" i="12"/>
  <c r="P116" i="12"/>
  <c r="P124" i="12"/>
  <c r="X120" i="12"/>
  <c r="AE116" i="12"/>
  <c r="AE124" i="12"/>
  <c r="AU120" i="12"/>
  <c r="P102" i="12"/>
  <c r="P86" i="12"/>
  <c r="X118" i="12"/>
  <c r="X101" i="12"/>
  <c r="X85" i="12"/>
  <c r="P97" i="12"/>
  <c r="P81" i="12"/>
  <c r="P105" i="12"/>
  <c r="P89" i="12"/>
  <c r="AE101" i="12"/>
  <c r="AE85" i="12"/>
  <c r="AU97" i="12"/>
  <c r="AU81" i="12"/>
  <c r="AU105" i="12"/>
  <c r="AU89" i="12"/>
  <c r="P117" i="12"/>
  <c r="P125" i="12"/>
  <c r="X121" i="12"/>
  <c r="AE117" i="12"/>
  <c r="AE125" i="12"/>
  <c r="AU121" i="12"/>
  <c r="X102" i="12"/>
  <c r="X86" i="12"/>
  <c r="P98" i="12"/>
  <c r="P82" i="12"/>
  <c r="P106" i="12"/>
  <c r="P90" i="12"/>
  <c r="P118" i="12"/>
  <c r="P126" i="12"/>
  <c r="X122" i="12"/>
  <c r="AE126" i="12"/>
  <c r="X126" i="12"/>
  <c r="X103" i="12"/>
  <c r="X87" i="12"/>
  <c r="P99" i="12"/>
  <c r="P83" i="12"/>
  <c r="P107" i="12"/>
  <c r="P91" i="12"/>
  <c r="P119" i="12"/>
  <c r="X115" i="12"/>
  <c r="X123" i="12"/>
  <c r="X104" i="12"/>
  <c r="X88" i="12"/>
  <c r="P100" i="12"/>
  <c r="P84" i="12"/>
  <c r="P108" i="12"/>
  <c r="P92" i="12"/>
  <c r="P120" i="12"/>
  <c r="X116" i="12"/>
  <c r="X124" i="12"/>
  <c r="X97" i="12"/>
  <c r="X81" i="12"/>
  <c r="X105" i="12"/>
  <c r="X89" i="12"/>
  <c r="P101" i="12"/>
  <c r="P85" i="12"/>
  <c r="P121" i="12"/>
  <c r="X117" i="12"/>
  <c r="X125" i="12"/>
  <c r="AS127" i="12"/>
  <c r="AF127" i="12"/>
  <c r="AS109" i="12"/>
  <c r="AI93" i="12"/>
  <c r="E29" i="12"/>
  <c r="AQ93" i="12"/>
  <c r="E37" i="12"/>
  <c r="AS84" i="12"/>
  <c r="AO93" i="12"/>
  <c r="E35" i="12"/>
  <c r="AS92" i="12"/>
  <c r="AL93" i="12"/>
  <c r="E32" i="12"/>
  <c r="AH93" i="12"/>
  <c r="E28" i="12"/>
  <c r="AP93" i="12"/>
  <c r="E36" i="12"/>
  <c r="AK93" i="12"/>
  <c r="E31" i="12"/>
  <c r="AM93" i="12"/>
  <c r="E33" i="12"/>
  <c r="AS88" i="12"/>
  <c r="AV93" i="12"/>
  <c r="E39" i="12"/>
  <c r="AG93" i="12"/>
  <c r="E27" i="12"/>
  <c r="AF93" i="12"/>
  <c r="E26" i="12"/>
  <c r="AS93" i="12"/>
  <c r="D7" i="12"/>
  <c r="AV75" i="12"/>
  <c r="AV58" i="12"/>
  <c r="AU58" i="12"/>
  <c r="AV57" i="12"/>
  <c r="AU57" i="12"/>
  <c r="AV56" i="12"/>
  <c r="AU56" i="12"/>
  <c r="AV55" i="12"/>
  <c r="AU55" i="12"/>
  <c r="AV54" i="12"/>
  <c r="AU54" i="12"/>
  <c r="AV53" i="12"/>
  <c r="AU53" i="12"/>
  <c r="AV52" i="12"/>
  <c r="AU52" i="12"/>
  <c r="AV51" i="12"/>
  <c r="AU51" i="12"/>
  <c r="AV50" i="12"/>
  <c r="AU50" i="12"/>
  <c r="AV49" i="12"/>
  <c r="AU49" i="12"/>
  <c r="AV48" i="12"/>
  <c r="AU48" i="12"/>
  <c r="AV47" i="12"/>
  <c r="AU47" i="12"/>
  <c r="AS74" i="12"/>
  <c r="AS73" i="12"/>
  <c r="AS72" i="12"/>
  <c r="AS71" i="12"/>
  <c r="AS70" i="12"/>
  <c r="AS69" i="12"/>
  <c r="AS68" i="12"/>
  <c r="AS67" i="12"/>
  <c r="AS66" i="12"/>
  <c r="AS65" i="12"/>
  <c r="AS64" i="12"/>
  <c r="AS63" i="12"/>
  <c r="AR58" i="12"/>
  <c r="AQ58" i="12"/>
  <c r="AP58" i="12"/>
  <c r="AO58" i="12"/>
  <c r="AN58" i="12"/>
  <c r="AR57" i="12"/>
  <c r="AQ57" i="12"/>
  <c r="AP57" i="12"/>
  <c r="AO57" i="12"/>
  <c r="AN57" i="12"/>
  <c r="AR56" i="12"/>
  <c r="AQ56" i="12"/>
  <c r="AP56" i="12"/>
  <c r="AO56" i="12"/>
  <c r="AN56" i="12"/>
  <c r="AR55" i="12"/>
  <c r="AQ55" i="12"/>
  <c r="AP55" i="12"/>
  <c r="AO55" i="12"/>
  <c r="AN55" i="12"/>
  <c r="AR54" i="12"/>
  <c r="AQ54" i="12"/>
  <c r="AP54" i="12"/>
  <c r="AO54" i="12"/>
  <c r="AN54" i="12"/>
  <c r="AR53" i="12"/>
  <c r="AQ53" i="12"/>
  <c r="AP53" i="12"/>
  <c r="AO53" i="12"/>
  <c r="AN53" i="12"/>
  <c r="AR52" i="12"/>
  <c r="AQ52" i="12"/>
  <c r="AP52" i="12"/>
  <c r="AO52" i="12"/>
  <c r="AN52" i="12"/>
  <c r="AR51" i="12"/>
  <c r="AQ51" i="12"/>
  <c r="AP51" i="12"/>
  <c r="AO51" i="12"/>
  <c r="AN51" i="12"/>
  <c r="AR50" i="12"/>
  <c r="AQ50" i="12"/>
  <c r="AP50" i="12"/>
  <c r="AO50" i="12"/>
  <c r="AN50" i="12"/>
  <c r="AR49" i="12"/>
  <c r="AQ49" i="12"/>
  <c r="AP49" i="12"/>
  <c r="AO49" i="12"/>
  <c r="AN49" i="12"/>
  <c r="AR48" i="12"/>
  <c r="AQ48" i="12"/>
  <c r="AP48" i="12"/>
  <c r="AO48" i="12"/>
  <c r="AN48" i="12"/>
  <c r="AR47" i="12"/>
  <c r="AQ47" i="12"/>
  <c r="AP47" i="12"/>
  <c r="AO47" i="12"/>
  <c r="AN47" i="12"/>
  <c r="AR75" i="12"/>
  <c r="AQ75" i="12"/>
  <c r="AP75" i="12"/>
  <c r="AO75" i="12"/>
  <c r="AN75" i="12"/>
  <c r="AM75" i="12"/>
  <c r="AL75" i="12"/>
  <c r="AK75" i="12"/>
  <c r="AJ75" i="12"/>
  <c r="AI75" i="12"/>
  <c r="AH75" i="12"/>
  <c r="AG75" i="12"/>
  <c r="AF75" i="12"/>
  <c r="AM58" i="12"/>
  <c r="AL58" i="12"/>
  <c r="AK58" i="12"/>
  <c r="AJ58" i="12"/>
  <c r="AM57" i="12"/>
  <c r="AL57" i="12"/>
  <c r="AK57" i="12"/>
  <c r="AJ57" i="12"/>
  <c r="AM56" i="12"/>
  <c r="AL56" i="12"/>
  <c r="AK56" i="12"/>
  <c r="AJ56" i="12"/>
  <c r="AM55" i="12"/>
  <c r="AL55" i="12"/>
  <c r="AK55" i="12"/>
  <c r="AJ55" i="12"/>
  <c r="AM54" i="12"/>
  <c r="AL54" i="12"/>
  <c r="AK54" i="12"/>
  <c r="AJ54" i="12"/>
  <c r="AM53" i="12"/>
  <c r="AL53" i="12"/>
  <c r="AK53" i="12"/>
  <c r="AJ53" i="12"/>
  <c r="AM52" i="12"/>
  <c r="AL52" i="12"/>
  <c r="AK52" i="12"/>
  <c r="AJ52" i="12"/>
  <c r="AM51" i="12"/>
  <c r="AL51" i="12"/>
  <c r="AK51" i="12"/>
  <c r="AJ51" i="12"/>
  <c r="AM50" i="12"/>
  <c r="AL50" i="12"/>
  <c r="AK50" i="12"/>
  <c r="AJ50" i="12"/>
  <c r="AM49" i="12"/>
  <c r="AL49" i="12"/>
  <c r="AK49" i="12"/>
  <c r="AJ49" i="12"/>
  <c r="AM48" i="12"/>
  <c r="AL48" i="12"/>
  <c r="AK48" i="12"/>
  <c r="AJ48" i="12"/>
  <c r="AM47" i="12"/>
  <c r="AL47" i="12"/>
  <c r="AK47" i="12"/>
  <c r="AJ47" i="12"/>
  <c r="AI58" i="12"/>
  <c r="AH58" i="12"/>
  <c r="AG58" i="12"/>
  <c r="AF58" i="12"/>
  <c r="AE58" i="12"/>
  <c r="AI57" i="12"/>
  <c r="AH57" i="12"/>
  <c r="AG57" i="12"/>
  <c r="AF57" i="12"/>
  <c r="AE57" i="12"/>
  <c r="AI56" i="12"/>
  <c r="AH56" i="12"/>
  <c r="AG56" i="12"/>
  <c r="AF56" i="12"/>
  <c r="AE56" i="12"/>
  <c r="AI55" i="12"/>
  <c r="AH55" i="12"/>
  <c r="AG55" i="12"/>
  <c r="AF55" i="12"/>
  <c r="AE55" i="12"/>
  <c r="AI54" i="12"/>
  <c r="AH54" i="12"/>
  <c r="AG54" i="12"/>
  <c r="AF54" i="12"/>
  <c r="AE54" i="12"/>
  <c r="AI53" i="12"/>
  <c r="AH53" i="12"/>
  <c r="AG53" i="12"/>
  <c r="AF53" i="12"/>
  <c r="AE53" i="12"/>
  <c r="AI52" i="12"/>
  <c r="AH52" i="12"/>
  <c r="AG52" i="12"/>
  <c r="AF52" i="12"/>
  <c r="AE52" i="12"/>
  <c r="AI51" i="12"/>
  <c r="AH51" i="12"/>
  <c r="AG51" i="12"/>
  <c r="AF51" i="12"/>
  <c r="AE51" i="12"/>
  <c r="AI50" i="12"/>
  <c r="AH50" i="12"/>
  <c r="AG50" i="12"/>
  <c r="AF50" i="12"/>
  <c r="AE50" i="12"/>
  <c r="AI49" i="12"/>
  <c r="AH49" i="12"/>
  <c r="AG49" i="12"/>
  <c r="AF49" i="12"/>
  <c r="AE49" i="12"/>
  <c r="AI48" i="12"/>
  <c r="AH48" i="12"/>
  <c r="AG48" i="12"/>
  <c r="AF48" i="12"/>
  <c r="AE48" i="12"/>
  <c r="AI47" i="12"/>
  <c r="AH47" i="12"/>
  <c r="AG47" i="12"/>
  <c r="AF47" i="12"/>
  <c r="AE47" i="12"/>
  <c r="AS57" i="12"/>
  <c r="AS52" i="12"/>
  <c r="AS49" i="12"/>
  <c r="AS54" i="12"/>
  <c r="AS51" i="12"/>
  <c r="AS48" i="12"/>
  <c r="AS56" i="12"/>
  <c r="AL59" i="12"/>
  <c r="D32" i="12"/>
  <c r="AS53" i="12"/>
  <c r="AS50" i="12"/>
  <c r="AS58" i="12"/>
  <c r="AS47" i="12"/>
  <c r="AS55" i="12"/>
  <c r="AN59" i="12"/>
  <c r="D34" i="12"/>
  <c r="AV59" i="12"/>
  <c r="D39" i="12"/>
  <c r="AJ59" i="12"/>
  <c r="D30" i="12"/>
  <c r="AQ59" i="12"/>
  <c r="D37" i="12"/>
  <c r="AR59" i="12"/>
  <c r="D38" i="12"/>
  <c r="AO59" i="12"/>
  <c r="D35" i="12"/>
  <c r="AP59" i="12"/>
  <c r="D36" i="12"/>
  <c r="AS75" i="12"/>
  <c r="AK59" i="12"/>
  <c r="D31" i="12"/>
  <c r="AM59" i="12"/>
  <c r="D33" i="12"/>
  <c r="AF59" i="12"/>
  <c r="D26" i="12"/>
  <c r="AH59" i="12"/>
  <c r="D28" i="12"/>
  <c r="AI59" i="12"/>
  <c r="D29" i="12"/>
  <c r="AG59" i="12"/>
  <c r="D27" i="12"/>
  <c r="V97" i="38"/>
  <c r="B94" i="38"/>
  <c r="C94" i="38"/>
  <c r="D94" i="38"/>
  <c r="E94" i="38"/>
  <c r="E91" i="38"/>
  <c r="F94" i="38"/>
  <c r="G94" i="38"/>
  <c r="G91" i="38"/>
  <c r="H94" i="38"/>
  <c r="H91" i="38"/>
  <c r="I94" i="38"/>
  <c r="I91" i="38"/>
  <c r="J94" i="38"/>
  <c r="K94" i="38"/>
  <c r="L94" i="38"/>
  <c r="M94" i="38"/>
  <c r="M91" i="38"/>
  <c r="L91" i="38"/>
  <c r="K91" i="38"/>
  <c r="J91" i="38"/>
  <c r="F91" i="38"/>
  <c r="D91" i="38"/>
  <c r="C91" i="38"/>
  <c r="B91" i="38"/>
  <c r="V85" i="38"/>
  <c r="B81" i="38"/>
  <c r="B77" i="38"/>
  <c r="B24" i="38"/>
  <c r="B25" i="38"/>
  <c r="C81" i="38"/>
  <c r="C77" i="38"/>
  <c r="C24" i="38"/>
  <c r="C25" i="38"/>
  <c r="D81" i="38"/>
  <c r="D77" i="38"/>
  <c r="D24" i="38"/>
  <c r="E81" i="38"/>
  <c r="E77" i="38"/>
  <c r="E24" i="38"/>
  <c r="F81" i="38"/>
  <c r="G81" i="38"/>
  <c r="G77" i="38"/>
  <c r="G24" i="38"/>
  <c r="H81" i="38"/>
  <c r="I81" i="38"/>
  <c r="I77" i="38"/>
  <c r="I24" i="38"/>
  <c r="J81" i="38"/>
  <c r="J77" i="38"/>
  <c r="J24" i="38"/>
  <c r="J25" i="38"/>
  <c r="K81" i="38"/>
  <c r="K77" i="38"/>
  <c r="K24" i="38"/>
  <c r="L81" i="38"/>
  <c r="L77" i="38"/>
  <c r="L24" i="38"/>
  <c r="M81" i="38"/>
  <c r="M77" i="38"/>
  <c r="M24" i="38"/>
  <c r="F77" i="38"/>
  <c r="H77" i="38"/>
  <c r="H24" i="38"/>
  <c r="V46" i="38"/>
  <c r="B43" i="38"/>
  <c r="C43" i="38"/>
  <c r="C40" i="38"/>
  <c r="D43" i="38"/>
  <c r="D40" i="38"/>
  <c r="E43" i="38"/>
  <c r="F43" i="38"/>
  <c r="F40" i="38"/>
  <c r="G43" i="38"/>
  <c r="G40" i="38"/>
  <c r="H43" i="38"/>
  <c r="H40" i="38"/>
  <c r="I43" i="38"/>
  <c r="I40" i="38"/>
  <c r="J43" i="38"/>
  <c r="J40" i="38"/>
  <c r="K43" i="38"/>
  <c r="K40" i="38"/>
  <c r="L43" i="38"/>
  <c r="L40" i="38"/>
  <c r="M43" i="38"/>
  <c r="M40" i="38"/>
  <c r="E40" i="38"/>
  <c r="B40" i="38"/>
  <c r="V32" i="38"/>
  <c r="B29" i="38"/>
  <c r="C29" i="38"/>
  <c r="D29" i="38"/>
  <c r="D22" i="38"/>
  <c r="E29" i="38"/>
  <c r="E22" i="38"/>
  <c r="F29" i="38"/>
  <c r="G29" i="38"/>
  <c r="H29" i="38"/>
  <c r="H22" i="38"/>
  <c r="I29" i="38"/>
  <c r="I22" i="38"/>
  <c r="J29" i="38"/>
  <c r="J23" i="38"/>
  <c r="K29" i="38"/>
  <c r="K22" i="38"/>
  <c r="L29" i="38"/>
  <c r="M29" i="38"/>
  <c r="M22" i="38"/>
  <c r="F24" i="38"/>
  <c r="G22" i="38"/>
  <c r="U78" i="15"/>
  <c r="T78" i="15"/>
  <c r="S78" i="15"/>
  <c r="R78" i="15"/>
  <c r="Q78" i="15"/>
  <c r="P78" i="15"/>
  <c r="O78" i="15"/>
  <c r="N78" i="15"/>
  <c r="M78" i="15"/>
  <c r="L78" i="15"/>
  <c r="K78" i="15"/>
  <c r="J78" i="15"/>
  <c r="I78" i="15"/>
  <c r="H78" i="15"/>
  <c r="G78" i="15"/>
  <c r="F78" i="15"/>
  <c r="E78" i="15"/>
  <c r="D78" i="15"/>
  <c r="C78" i="15"/>
  <c r="B78" i="15"/>
  <c r="V77" i="15"/>
  <c r="V76" i="15"/>
  <c r="V75" i="15"/>
  <c r="V74" i="15"/>
  <c r="V73" i="15"/>
  <c r="V72" i="15"/>
  <c r="V71" i="15"/>
  <c r="M63" i="15"/>
  <c r="L63" i="15"/>
  <c r="K63" i="15"/>
  <c r="J63" i="15"/>
  <c r="I63" i="15"/>
  <c r="H63" i="15"/>
  <c r="G63" i="15"/>
  <c r="F63" i="15"/>
  <c r="E63" i="15"/>
  <c r="D63" i="15"/>
  <c r="C63" i="15"/>
  <c r="B63" i="15"/>
  <c r="M62" i="15"/>
  <c r="L62" i="15"/>
  <c r="K62" i="15"/>
  <c r="J62" i="15"/>
  <c r="I62" i="15"/>
  <c r="H62" i="15"/>
  <c r="G62" i="15"/>
  <c r="F62" i="15"/>
  <c r="E62" i="15"/>
  <c r="D62" i="15"/>
  <c r="C62" i="15"/>
  <c r="B62" i="15"/>
  <c r="M61" i="15"/>
  <c r="L61" i="15"/>
  <c r="K61" i="15"/>
  <c r="J61" i="15"/>
  <c r="I61" i="15"/>
  <c r="H61" i="15"/>
  <c r="G61" i="15"/>
  <c r="F61" i="15"/>
  <c r="E61" i="15"/>
  <c r="D61" i="15"/>
  <c r="C61" i="15"/>
  <c r="B61" i="15"/>
  <c r="M60" i="15"/>
  <c r="L60" i="15"/>
  <c r="K60" i="15"/>
  <c r="J60" i="15"/>
  <c r="I60" i="15"/>
  <c r="H60" i="15"/>
  <c r="G60" i="15"/>
  <c r="F60" i="15"/>
  <c r="E60" i="15"/>
  <c r="D60" i="15"/>
  <c r="C60" i="15"/>
  <c r="B60" i="15"/>
  <c r="M59" i="15"/>
  <c r="L59" i="15"/>
  <c r="K59" i="15"/>
  <c r="J59" i="15"/>
  <c r="I59" i="15"/>
  <c r="H59" i="15"/>
  <c r="G59" i="15"/>
  <c r="F59" i="15"/>
  <c r="E59" i="15"/>
  <c r="D59" i="15"/>
  <c r="C59" i="15"/>
  <c r="B59" i="15"/>
  <c r="M58" i="15"/>
  <c r="L58" i="15"/>
  <c r="K58" i="15"/>
  <c r="J58" i="15"/>
  <c r="I58" i="15"/>
  <c r="H58" i="15"/>
  <c r="G58" i="15"/>
  <c r="F58" i="15"/>
  <c r="E58" i="15"/>
  <c r="D58" i="15"/>
  <c r="C58" i="15"/>
  <c r="B58" i="15"/>
  <c r="M57" i="15"/>
  <c r="M64" i="15"/>
  <c r="M50" i="15"/>
  <c r="L57" i="15"/>
  <c r="K57" i="15"/>
  <c r="J57" i="15"/>
  <c r="I57" i="15"/>
  <c r="I64" i="15"/>
  <c r="I50" i="15"/>
  <c r="H57" i="15"/>
  <c r="G57" i="15"/>
  <c r="G64" i="15"/>
  <c r="G50" i="15"/>
  <c r="F57" i="15"/>
  <c r="F64" i="15"/>
  <c r="F50" i="15"/>
  <c r="E57" i="15"/>
  <c r="E64" i="15"/>
  <c r="E50" i="15"/>
  <c r="D57" i="15"/>
  <c r="C57" i="15"/>
  <c r="B57" i="15"/>
  <c r="U37" i="15"/>
  <c r="T37" i="15"/>
  <c r="S37" i="15"/>
  <c r="R37" i="15"/>
  <c r="Q37" i="15"/>
  <c r="P37" i="15"/>
  <c r="O37" i="15"/>
  <c r="N37" i="15"/>
  <c r="M37" i="15"/>
  <c r="L37" i="15"/>
  <c r="K37" i="15"/>
  <c r="J37" i="15"/>
  <c r="I37" i="15"/>
  <c r="H37" i="15"/>
  <c r="G37" i="15"/>
  <c r="F37" i="15"/>
  <c r="E37" i="15"/>
  <c r="D37" i="15"/>
  <c r="C37" i="15"/>
  <c r="B37" i="15"/>
  <c r="V36" i="15"/>
  <c r="V35" i="15"/>
  <c r="V34" i="15"/>
  <c r="V33" i="15"/>
  <c r="V32" i="15"/>
  <c r="V31" i="15"/>
  <c r="V30" i="15"/>
  <c r="M22" i="15"/>
  <c r="L22" i="15"/>
  <c r="K22" i="15"/>
  <c r="J22" i="15"/>
  <c r="I22" i="15"/>
  <c r="H22" i="15"/>
  <c r="G22" i="15"/>
  <c r="F22" i="15"/>
  <c r="E22" i="15"/>
  <c r="D22" i="15"/>
  <c r="C22" i="15"/>
  <c r="B22" i="15"/>
  <c r="M21" i="15"/>
  <c r="L21" i="15"/>
  <c r="K21" i="15"/>
  <c r="J21" i="15"/>
  <c r="I21" i="15"/>
  <c r="H21" i="15"/>
  <c r="G21" i="15"/>
  <c r="F21" i="15"/>
  <c r="E21" i="15"/>
  <c r="D21" i="15"/>
  <c r="C21" i="15"/>
  <c r="B21" i="15"/>
  <c r="M20" i="15"/>
  <c r="L20" i="15"/>
  <c r="K20" i="15"/>
  <c r="J20" i="15"/>
  <c r="I20" i="15"/>
  <c r="H20" i="15"/>
  <c r="G20" i="15"/>
  <c r="F20" i="15"/>
  <c r="E20" i="15"/>
  <c r="D20" i="15"/>
  <c r="C20" i="15"/>
  <c r="B20" i="15"/>
  <c r="M19" i="15"/>
  <c r="L19" i="15"/>
  <c r="K19" i="15"/>
  <c r="J19" i="15"/>
  <c r="I19" i="15"/>
  <c r="H19" i="15"/>
  <c r="G19" i="15"/>
  <c r="F19" i="15"/>
  <c r="E19" i="15"/>
  <c r="D19" i="15"/>
  <c r="C19" i="15"/>
  <c r="B19" i="15"/>
  <c r="N19" i="15"/>
  <c r="M18" i="15"/>
  <c r="L18" i="15"/>
  <c r="K18" i="15"/>
  <c r="J18" i="15"/>
  <c r="I18" i="15"/>
  <c r="H18" i="15"/>
  <c r="G18" i="15"/>
  <c r="F18" i="15"/>
  <c r="E18" i="15"/>
  <c r="D18" i="15"/>
  <c r="C18" i="15"/>
  <c r="B18" i="15"/>
  <c r="M17" i="15"/>
  <c r="L17" i="15"/>
  <c r="K17" i="15"/>
  <c r="J17" i="15"/>
  <c r="I17" i="15"/>
  <c r="H17" i="15"/>
  <c r="G17" i="15"/>
  <c r="F17" i="15"/>
  <c r="E17" i="15"/>
  <c r="D17" i="15"/>
  <c r="C17" i="15"/>
  <c r="B17" i="15"/>
  <c r="B23" i="15"/>
  <c r="B9" i="15"/>
  <c r="B10" i="24"/>
  <c r="M16" i="15"/>
  <c r="M23" i="15"/>
  <c r="M9" i="15"/>
  <c r="B21" i="24"/>
  <c r="L16" i="15"/>
  <c r="L23" i="15"/>
  <c r="L9" i="15"/>
  <c r="B20" i="24"/>
  <c r="K16" i="15"/>
  <c r="J16" i="15"/>
  <c r="I16" i="15"/>
  <c r="H16" i="15"/>
  <c r="G16" i="15"/>
  <c r="G23" i="15"/>
  <c r="G9" i="15"/>
  <c r="B15" i="24"/>
  <c r="F16" i="15"/>
  <c r="E16" i="15"/>
  <c r="E23" i="15"/>
  <c r="E9" i="15"/>
  <c r="B13" i="24"/>
  <c r="D16" i="15"/>
  <c r="D23" i="15"/>
  <c r="D9" i="15"/>
  <c r="B12" i="24"/>
  <c r="C16" i="15"/>
  <c r="C23" i="15"/>
  <c r="C9" i="15"/>
  <c r="B11" i="24"/>
  <c r="B16" i="15"/>
  <c r="N11" i="15"/>
  <c r="D10" i="16"/>
  <c r="C10" i="16"/>
  <c r="B10" i="16"/>
  <c r="D24" i="32"/>
  <c r="K20" i="32"/>
  <c r="K19" i="32"/>
  <c r="J19" i="32"/>
  <c r="I19" i="32"/>
  <c r="H19" i="32"/>
  <c r="G19" i="32"/>
  <c r="F19" i="32"/>
  <c r="E19" i="32"/>
  <c r="D19" i="32"/>
  <c r="C19" i="32"/>
  <c r="B19" i="32"/>
  <c r="K18" i="32"/>
  <c r="J18" i="32"/>
  <c r="I18" i="32"/>
  <c r="H18" i="32"/>
  <c r="G18" i="32"/>
  <c r="F18" i="32"/>
  <c r="E18" i="32"/>
  <c r="D18" i="32"/>
  <c r="C18" i="32"/>
  <c r="B18" i="32"/>
  <c r="K17" i="32"/>
  <c r="K22" i="32"/>
  <c r="K14" i="32"/>
  <c r="J14" i="32"/>
  <c r="I14" i="32"/>
  <c r="H55" i="30"/>
  <c r="H54" i="30"/>
  <c r="H53" i="30"/>
  <c r="H52" i="30"/>
  <c r="H51" i="30"/>
  <c r="H50" i="30"/>
  <c r="H49" i="30"/>
  <c r="H48" i="30"/>
  <c r="H47" i="30"/>
  <c r="H46" i="30"/>
  <c r="H45" i="30"/>
  <c r="H44" i="30"/>
  <c r="H43" i="30"/>
  <c r="H42" i="30"/>
  <c r="H41" i="30"/>
  <c r="H40" i="30"/>
  <c r="H39" i="30"/>
  <c r="G33" i="30"/>
  <c r="G12"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H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H19" i="30"/>
  <c r="D19" i="30"/>
  <c r="C19" i="30"/>
  <c r="B19" i="30"/>
  <c r="G18" i="30"/>
  <c r="F18" i="30"/>
  <c r="E18" i="30"/>
  <c r="D18" i="30"/>
  <c r="C18" i="30"/>
  <c r="B18" i="30"/>
  <c r="G17" i="30"/>
  <c r="F17" i="30"/>
  <c r="E17" i="30"/>
  <c r="D17" i="30"/>
  <c r="C17" i="30"/>
  <c r="H17" i="30"/>
  <c r="B17" i="30"/>
  <c r="Y92" i="29"/>
  <c r="Y91" i="29"/>
  <c r="Y90" i="29"/>
  <c r="Y89" i="29"/>
  <c r="Y88" i="29"/>
  <c r="Y87" i="29"/>
  <c r="Y86" i="29"/>
  <c r="Y85" i="29"/>
  <c r="Y84" i="29"/>
  <c r="Y83" i="29"/>
  <c r="Y82" i="29"/>
  <c r="Y81" i="29"/>
  <c r="Y80" i="29"/>
  <c r="Y79" i="29"/>
  <c r="Y78" i="29"/>
  <c r="Y77" i="29"/>
  <c r="Y76" i="29"/>
  <c r="M70" i="29"/>
  <c r="L70" i="29"/>
  <c r="K70" i="29"/>
  <c r="J70" i="29"/>
  <c r="I70" i="29"/>
  <c r="H70" i="29"/>
  <c r="G70" i="29"/>
  <c r="F70" i="29"/>
  <c r="E70" i="29"/>
  <c r="D70" i="29"/>
  <c r="C70" i="29"/>
  <c r="B70" i="29"/>
  <c r="N70" i="29"/>
  <c r="B46" i="29"/>
  <c r="D46" i="29"/>
  <c r="M69" i="29"/>
  <c r="L69" i="29"/>
  <c r="K69" i="29"/>
  <c r="J69" i="29"/>
  <c r="I69" i="29"/>
  <c r="H69" i="29"/>
  <c r="G69" i="29"/>
  <c r="F69" i="29"/>
  <c r="E69" i="29"/>
  <c r="D69" i="29"/>
  <c r="C69" i="29"/>
  <c r="B69" i="29"/>
  <c r="N69" i="29"/>
  <c r="B45" i="29"/>
  <c r="M68" i="29"/>
  <c r="L68" i="29"/>
  <c r="K68" i="29"/>
  <c r="J68" i="29"/>
  <c r="I68" i="29"/>
  <c r="H68" i="29"/>
  <c r="G68" i="29"/>
  <c r="F68" i="29"/>
  <c r="E68" i="29"/>
  <c r="D68" i="29"/>
  <c r="C68" i="29"/>
  <c r="B68" i="29"/>
  <c r="N68" i="29"/>
  <c r="B44" i="29"/>
  <c r="M67" i="29"/>
  <c r="L67" i="29"/>
  <c r="K67" i="29"/>
  <c r="J67" i="29"/>
  <c r="I67" i="29"/>
  <c r="H67" i="29"/>
  <c r="G67" i="29"/>
  <c r="F67" i="29"/>
  <c r="E67" i="29"/>
  <c r="D67" i="29"/>
  <c r="N67" i="29"/>
  <c r="B43" i="29"/>
  <c r="C67" i="29"/>
  <c r="B67" i="29"/>
  <c r="M66" i="29"/>
  <c r="L66" i="29"/>
  <c r="K66" i="29"/>
  <c r="J66" i="29"/>
  <c r="I66" i="29"/>
  <c r="H66" i="29"/>
  <c r="G66" i="29"/>
  <c r="F66" i="29"/>
  <c r="E66" i="29"/>
  <c r="D66" i="29"/>
  <c r="C66" i="29"/>
  <c r="B66" i="29"/>
  <c r="N66" i="29"/>
  <c r="B42" i="29"/>
  <c r="M65" i="29"/>
  <c r="L65" i="29"/>
  <c r="K65" i="29"/>
  <c r="J65" i="29"/>
  <c r="I65" i="29"/>
  <c r="H65" i="29"/>
  <c r="G65" i="29"/>
  <c r="F65" i="29"/>
  <c r="E65" i="29"/>
  <c r="D65" i="29"/>
  <c r="C65" i="29"/>
  <c r="B65" i="29"/>
  <c r="N65" i="29"/>
  <c r="B41" i="29"/>
  <c r="M64" i="29"/>
  <c r="L64" i="29"/>
  <c r="K64" i="29"/>
  <c r="J64" i="29"/>
  <c r="I64" i="29"/>
  <c r="H64" i="29"/>
  <c r="G64" i="29"/>
  <c r="N64" i="29"/>
  <c r="B40" i="29"/>
  <c r="F64" i="29"/>
  <c r="E64" i="29"/>
  <c r="D64" i="29"/>
  <c r="C64" i="29"/>
  <c r="B64" i="29"/>
  <c r="M63" i="29"/>
  <c r="L63" i="29"/>
  <c r="K63" i="29"/>
  <c r="J63" i="29"/>
  <c r="I63" i="29"/>
  <c r="H63" i="29"/>
  <c r="G63" i="29"/>
  <c r="F63" i="29"/>
  <c r="E63" i="29"/>
  <c r="D63" i="29"/>
  <c r="N63" i="29"/>
  <c r="B39" i="29"/>
  <c r="C63" i="29"/>
  <c r="B63" i="29"/>
  <c r="M62" i="29"/>
  <c r="L62" i="29"/>
  <c r="K62" i="29"/>
  <c r="J62" i="29"/>
  <c r="I62" i="29"/>
  <c r="H62" i="29"/>
  <c r="G62" i="29"/>
  <c r="F62" i="29"/>
  <c r="E62" i="29"/>
  <c r="D62" i="29"/>
  <c r="C62" i="29"/>
  <c r="B62" i="29"/>
  <c r="N62" i="29"/>
  <c r="B38" i="29"/>
  <c r="M61" i="29"/>
  <c r="L61" i="29"/>
  <c r="K61" i="29"/>
  <c r="J61" i="29"/>
  <c r="I61" i="29"/>
  <c r="H61" i="29"/>
  <c r="G61" i="29"/>
  <c r="F61" i="29"/>
  <c r="E61" i="29"/>
  <c r="D61" i="29"/>
  <c r="C61" i="29"/>
  <c r="B61" i="29"/>
  <c r="N61" i="29"/>
  <c r="B37" i="29"/>
  <c r="M60" i="29"/>
  <c r="L60" i="29"/>
  <c r="K60" i="29"/>
  <c r="J60" i="29"/>
  <c r="I60" i="29"/>
  <c r="H60" i="29"/>
  <c r="G60" i="29"/>
  <c r="F60" i="29"/>
  <c r="E60" i="29"/>
  <c r="D60" i="29"/>
  <c r="C60" i="29"/>
  <c r="B60" i="29"/>
  <c r="N60" i="29"/>
  <c r="B36" i="29"/>
  <c r="M59" i="29"/>
  <c r="L59" i="29"/>
  <c r="K59" i="29"/>
  <c r="J59" i="29"/>
  <c r="I59" i="29"/>
  <c r="H59" i="29"/>
  <c r="G59" i="29"/>
  <c r="F59" i="29"/>
  <c r="E59" i="29"/>
  <c r="D59" i="29"/>
  <c r="C59" i="29"/>
  <c r="B59" i="29"/>
  <c r="N59" i="29"/>
  <c r="B35" i="29"/>
  <c r="M58" i="29"/>
  <c r="L58" i="29"/>
  <c r="K58" i="29"/>
  <c r="J58" i="29"/>
  <c r="I58" i="29"/>
  <c r="H58" i="29"/>
  <c r="G58" i="29"/>
  <c r="F58" i="29"/>
  <c r="E58" i="29"/>
  <c r="D58" i="29"/>
  <c r="C58" i="29"/>
  <c r="B58" i="29"/>
  <c r="N58" i="29"/>
  <c r="B34" i="29"/>
  <c r="M57" i="29"/>
  <c r="L57" i="29"/>
  <c r="K57" i="29"/>
  <c r="J57" i="29"/>
  <c r="I57" i="29"/>
  <c r="H57" i="29"/>
  <c r="G57" i="29"/>
  <c r="F57" i="29"/>
  <c r="N57" i="29"/>
  <c r="B33" i="29"/>
  <c r="E57" i="29"/>
  <c r="D57" i="29"/>
  <c r="C57" i="29"/>
  <c r="B57" i="29"/>
  <c r="M56" i="29"/>
  <c r="L56" i="29"/>
  <c r="K56" i="29"/>
  <c r="J56" i="29"/>
  <c r="I56" i="29"/>
  <c r="H56" i="29"/>
  <c r="G56" i="29"/>
  <c r="F56" i="29"/>
  <c r="E56" i="29"/>
  <c r="N56" i="29"/>
  <c r="B32" i="29"/>
  <c r="D56" i="29"/>
  <c r="C56" i="29"/>
  <c r="B56" i="29"/>
  <c r="M55" i="29"/>
  <c r="L55" i="29"/>
  <c r="K55" i="29"/>
  <c r="J55" i="29"/>
  <c r="I55" i="29"/>
  <c r="H55" i="29"/>
  <c r="G55" i="29"/>
  <c r="F55" i="29"/>
  <c r="E55" i="29"/>
  <c r="D55" i="29"/>
  <c r="C55" i="29"/>
  <c r="B55" i="29"/>
  <c r="N55" i="29"/>
  <c r="B31" i="29"/>
  <c r="M54" i="29"/>
  <c r="L54" i="29"/>
  <c r="K54" i="29"/>
  <c r="J54" i="29"/>
  <c r="I54" i="29"/>
  <c r="H54" i="29"/>
  <c r="G54" i="29"/>
  <c r="F54" i="29"/>
  <c r="E54" i="29"/>
  <c r="D54" i="29"/>
  <c r="C54" i="29"/>
  <c r="B54" i="29"/>
  <c r="N54" i="29"/>
  <c r="B30" i="29"/>
  <c r="C46" i="29"/>
  <c r="C45" i="29"/>
  <c r="O99" i="28"/>
  <c r="Z95" i="28"/>
  <c r="Y93" i="28"/>
  <c r="Y92" i="28"/>
  <c r="Y91" i="28"/>
  <c r="Y90" i="28"/>
  <c r="Y89" i="28"/>
  <c r="Y88" i="28"/>
  <c r="Y87" i="28"/>
  <c r="Q86" i="28"/>
  <c r="Q95" i="28"/>
  <c r="Y86" i="28"/>
  <c r="Y85" i="28"/>
  <c r="Y84" i="28"/>
  <c r="Y83" i="28"/>
  <c r="Y82" i="28"/>
  <c r="Y81" i="28"/>
  <c r="Y80" i="28"/>
  <c r="Y79" i="28"/>
  <c r="Y78" i="28"/>
  <c r="Y77" i="28"/>
  <c r="M70" i="28"/>
  <c r="L70" i="28"/>
  <c r="K70" i="28"/>
  <c r="J70" i="28"/>
  <c r="I70" i="28"/>
  <c r="H70" i="28"/>
  <c r="G70" i="28"/>
  <c r="F70" i="28"/>
  <c r="E70" i="28"/>
  <c r="D70" i="28"/>
  <c r="C70" i="28"/>
  <c r="B70" i="28"/>
  <c r="N70" i="28"/>
  <c r="B44" i="28"/>
  <c r="M69" i="28"/>
  <c r="L69" i="28"/>
  <c r="K69" i="28"/>
  <c r="J69" i="28"/>
  <c r="I69" i="28"/>
  <c r="H69" i="28"/>
  <c r="G69" i="28"/>
  <c r="F69" i="28"/>
  <c r="E69" i="28"/>
  <c r="D69" i="28"/>
  <c r="C69" i="28"/>
  <c r="B69" i="28"/>
  <c r="N69" i="28"/>
  <c r="B43" i="28"/>
  <c r="M68" i="28"/>
  <c r="L68" i="28"/>
  <c r="K68" i="28"/>
  <c r="J68" i="28"/>
  <c r="I68" i="28"/>
  <c r="H68" i="28"/>
  <c r="G68" i="28"/>
  <c r="F68" i="28"/>
  <c r="E68" i="28"/>
  <c r="D68" i="28"/>
  <c r="C68" i="28"/>
  <c r="B68" i="28"/>
  <c r="N68" i="28"/>
  <c r="B42" i="28"/>
  <c r="M67" i="28"/>
  <c r="L67" i="28"/>
  <c r="K67" i="28"/>
  <c r="J67" i="28"/>
  <c r="I67" i="28"/>
  <c r="H67" i="28"/>
  <c r="G67" i="28"/>
  <c r="F67" i="28"/>
  <c r="E67" i="28"/>
  <c r="D67" i="28"/>
  <c r="C67" i="28"/>
  <c r="B67" i="28"/>
  <c r="N67" i="28"/>
  <c r="B41" i="28"/>
  <c r="M66" i="28"/>
  <c r="L66" i="28"/>
  <c r="K66" i="28"/>
  <c r="J66" i="28"/>
  <c r="I66" i="28"/>
  <c r="H66" i="28"/>
  <c r="G66" i="28"/>
  <c r="F66" i="28"/>
  <c r="E66" i="28"/>
  <c r="D66" i="28"/>
  <c r="C66" i="28"/>
  <c r="B66" i="28"/>
  <c r="N66" i="28"/>
  <c r="B40" i="28"/>
  <c r="M65" i="28"/>
  <c r="L65" i="28"/>
  <c r="K65" i="28"/>
  <c r="J65" i="28"/>
  <c r="I65" i="28"/>
  <c r="H65" i="28"/>
  <c r="G65" i="28"/>
  <c r="F65" i="28"/>
  <c r="E65" i="28"/>
  <c r="D65" i="28"/>
  <c r="C65" i="28"/>
  <c r="B65" i="28"/>
  <c r="N65" i="28"/>
  <c r="B39" i="28"/>
  <c r="M64" i="28"/>
  <c r="L64" i="28"/>
  <c r="K64" i="28"/>
  <c r="J64" i="28"/>
  <c r="I64" i="28"/>
  <c r="H64" i="28"/>
  <c r="G64" i="28"/>
  <c r="F64" i="28"/>
  <c r="E64" i="28"/>
  <c r="D64" i="28"/>
  <c r="C64" i="28"/>
  <c r="N64" i="28"/>
  <c r="B38" i="28"/>
  <c r="B64" i="28"/>
  <c r="M63" i="28"/>
  <c r="L63" i="28"/>
  <c r="K63" i="28"/>
  <c r="J63" i="28"/>
  <c r="I63" i="28"/>
  <c r="G63" i="28"/>
  <c r="N63" i="28"/>
  <c r="B37" i="28"/>
  <c r="F63" i="28"/>
  <c r="E63" i="28"/>
  <c r="D63" i="28"/>
  <c r="C63" i="28"/>
  <c r="B63" i="28"/>
  <c r="M62" i="28"/>
  <c r="L62" i="28"/>
  <c r="K62" i="28"/>
  <c r="J62" i="28"/>
  <c r="I62" i="28"/>
  <c r="H62" i="28"/>
  <c r="G62" i="28"/>
  <c r="F62" i="28"/>
  <c r="E62" i="28"/>
  <c r="D62" i="28"/>
  <c r="C62" i="28"/>
  <c r="B62" i="28"/>
  <c r="N62" i="28"/>
  <c r="B36" i="28"/>
  <c r="M61" i="28"/>
  <c r="L61" i="28"/>
  <c r="K61" i="28"/>
  <c r="J61" i="28"/>
  <c r="I61" i="28"/>
  <c r="H61" i="28"/>
  <c r="G61" i="28"/>
  <c r="F61" i="28"/>
  <c r="E61" i="28"/>
  <c r="D61" i="28"/>
  <c r="C61" i="28"/>
  <c r="B61" i="28"/>
  <c r="N61" i="28"/>
  <c r="B35" i="28"/>
  <c r="M60" i="28"/>
  <c r="L60" i="28"/>
  <c r="K60" i="28"/>
  <c r="J60" i="28"/>
  <c r="I60" i="28"/>
  <c r="H60" i="28"/>
  <c r="G60" i="28"/>
  <c r="F60" i="28"/>
  <c r="N60" i="28"/>
  <c r="B34" i="28"/>
  <c r="E60" i="28"/>
  <c r="D60" i="28"/>
  <c r="C60" i="28"/>
  <c r="B60" i="28"/>
  <c r="M59" i="28"/>
  <c r="L59" i="28"/>
  <c r="K59" i="28"/>
  <c r="J59" i="28"/>
  <c r="I59" i="28"/>
  <c r="H59" i="28"/>
  <c r="G59" i="28"/>
  <c r="F59" i="28"/>
  <c r="E59" i="28"/>
  <c r="D59" i="28"/>
  <c r="C59" i="28"/>
  <c r="B59" i="28"/>
  <c r="N59" i="28"/>
  <c r="B33" i="28"/>
  <c r="M58" i="28"/>
  <c r="L58" i="28"/>
  <c r="K58" i="28"/>
  <c r="J58" i="28"/>
  <c r="I58" i="28"/>
  <c r="N58" i="28"/>
  <c r="B32" i="28"/>
  <c r="H58" i="28"/>
  <c r="G58" i="28"/>
  <c r="F58" i="28"/>
  <c r="E58" i="28"/>
  <c r="D58" i="28"/>
  <c r="C58" i="28"/>
  <c r="B58" i="28"/>
  <c r="M57" i="28"/>
  <c r="L57" i="28"/>
  <c r="K57" i="28"/>
  <c r="J57" i="28"/>
  <c r="I57" i="28"/>
  <c r="H57" i="28"/>
  <c r="G57" i="28"/>
  <c r="F57" i="28"/>
  <c r="E57" i="28"/>
  <c r="D57" i="28"/>
  <c r="C57" i="28"/>
  <c r="B57" i="28"/>
  <c r="N57" i="28"/>
  <c r="B31" i="28"/>
  <c r="M56" i="28"/>
  <c r="L56" i="28"/>
  <c r="K56" i="28"/>
  <c r="J56" i="28"/>
  <c r="I56" i="28"/>
  <c r="H56" i="28"/>
  <c r="G56" i="28"/>
  <c r="F56" i="28"/>
  <c r="E56" i="28"/>
  <c r="D56" i="28"/>
  <c r="C56" i="28"/>
  <c r="B56" i="28"/>
  <c r="N56" i="28"/>
  <c r="B30" i="28"/>
  <c r="M55" i="28"/>
  <c r="L55" i="28"/>
  <c r="K55" i="28"/>
  <c r="J55" i="28"/>
  <c r="I55" i="28"/>
  <c r="N55" i="28"/>
  <c r="B29" i="28"/>
  <c r="H55" i="28"/>
  <c r="G55" i="28"/>
  <c r="F55" i="28"/>
  <c r="E55" i="28"/>
  <c r="D55" i="28"/>
  <c r="C55" i="28"/>
  <c r="B55" i="28"/>
  <c r="M54" i="28"/>
  <c r="L54" i="28"/>
  <c r="K54" i="28"/>
  <c r="J54" i="28"/>
  <c r="I54" i="28"/>
  <c r="H54" i="28"/>
  <c r="G54" i="28"/>
  <c r="G72" i="28"/>
  <c r="F54" i="28"/>
  <c r="E54" i="28"/>
  <c r="D54" i="28"/>
  <c r="C54" i="28"/>
  <c r="B54" i="28"/>
  <c r="B72" i="28"/>
  <c r="C44" i="28"/>
  <c r="C43" i="28"/>
  <c r="C42" i="28"/>
  <c r="C41" i="28"/>
  <c r="C40" i="28"/>
  <c r="C39" i="28"/>
  <c r="C38" i="28"/>
  <c r="H63" i="28"/>
  <c r="L26" i="14"/>
  <c r="K26" i="14"/>
  <c r="J26" i="14"/>
  <c r="I26" i="14"/>
  <c r="H26" i="14"/>
  <c r="G26" i="14"/>
  <c r="F26" i="14"/>
  <c r="E26" i="14"/>
  <c r="D26" i="14"/>
  <c r="C26" i="14"/>
  <c r="B26" i="14"/>
  <c r="A26" i="14"/>
  <c r="AB67" i="40"/>
  <c r="AA67" i="40"/>
  <c r="Z67" i="40"/>
  <c r="Y67" i="40"/>
  <c r="U67" i="40"/>
  <c r="T67" i="40"/>
  <c r="S67" i="40"/>
  <c r="R67" i="40"/>
  <c r="Q67" i="40"/>
  <c r="M67" i="40"/>
  <c r="L67" i="40"/>
  <c r="K67" i="40"/>
  <c r="J67" i="40"/>
  <c r="AC66" i="40"/>
  <c r="O10" i="40"/>
  <c r="V66" i="40"/>
  <c r="N10" i="40"/>
  <c r="N66" i="40"/>
  <c r="M10" i="40"/>
  <c r="AC65" i="40"/>
  <c r="O9" i="40"/>
  <c r="V65" i="40"/>
  <c r="N65" i="40"/>
  <c r="M9" i="40"/>
  <c r="AC64" i="40"/>
  <c r="O8" i="40"/>
  <c r="V64" i="40"/>
  <c r="N8" i="40"/>
  <c r="N64" i="40"/>
  <c r="M8" i="40"/>
  <c r="AC63" i="40"/>
  <c r="O7" i="40"/>
  <c r="V63" i="40"/>
  <c r="N7" i="40"/>
  <c r="N63" i="40"/>
  <c r="AC62" i="40"/>
  <c r="V62" i="40"/>
  <c r="N6" i="40"/>
  <c r="N62" i="40"/>
  <c r="M6" i="40"/>
  <c r="AC61" i="40"/>
  <c r="O5" i="40"/>
  <c r="V61" i="40"/>
  <c r="N5" i="40"/>
  <c r="N61" i="40"/>
  <c r="M5" i="40"/>
  <c r="AB55" i="40"/>
  <c r="AA55" i="40"/>
  <c r="Z55" i="40"/>
  <c r="Y55" i="40"/>
  <c r="U55" i="40"/>
  <c r="T55" i="40"/>
  <c r="S55" i="40"/>
  <c r="R55" i="40"/>
  <c r="Q55" i="40"/>
  <c r="M55" i="40"/>
  <c r="L55" i="40"/>
  <c r="K55" i="40"/>
  <c r="J55" i="40"/>
  <c r="V54" i="40"/>
  <c r="N54" i="40"/>
  <c r="V53" i="40"/>
  <c r="N53" i="40"/>
  <c r="V52" i="40"/>
  <c r="N52" i="40"/>
  <c r="V51" i="40"/>
  <c r="N51" i="40"/>
  <c r="V50" i="40"/>
  <c r="N50" i="40"/>
  <c r="V49" i="40"/>
  <c r="N49" i="40"/>
  <c r="AB44" i="40"/>
  <c r="AA44" i="40"/>
  <c r="Z44" i="40"/>
  <c r="Y44" i="40"/>
  <c r="U44" i="40"/>
  <c r="T44" i="40"/>
  <c r="S44" i="40"/>
  <c r="R44" i="40"/>
  <c r="Q44" i="40"/>
  <c r="M44" i="40"/>
  <c r="L44" i="40"/>
  <c r="K44" i="40"/>
  <c r="J44" i="40"/>
  <c r="AB43" i="40"/>
  <c r="AA43" i="40"/>
  <c r="Z43" i="40"/>
  <c r="Y43" i="40"/>
  <c r="U43" i="40"/>
  <c r="T43" i="40"/>
  <c r="S43" i="40"/>
  <c r="R43" i="40"/>
  <c r="Q43" i="40"/>
  <c r="M43" i="40"/>
  <c r="L43" i="40"/>
  <c r="K43" i="40"/>
  <c r="J43" i="40"/>
  <c r="AB42" i="40"/>
  <c r="AA42" i="40"/>
  <c r="Z42" i="40"/>
  <c r="Y42" i="40"/>
  <c r="U42" i="40"/>
  <c r="T42" i="40"/>
  <c r="S42" i="40"/>
  <c r="R42" i="40"/>
  <c r="Q42" i="40"/>
  <c r="M42" i="40"/>
  <c r="L42" i="40"/>
  <c r="K42" i="40"/>
  <c r="J42" i="40"/>
  <c r="AB41" i="40"/>
  <c r="AA41" i="40"/>
  <c r="Z41" i="40"/>
  <c r="Y41" i="40"/>
  <c r="U41" i="40"/>
  <c r="T41" i="40"/>
  <c r="S41" i="40"/>
  <c r="R41" i="40"/>
  <c r="Q41" i="40"/>
  <c r="M41" i="40"/>
  <c r="L41" i="40"/>
  <c r="K41" i="40"/>
  <c r="J41" i="40"/>
  <c r="AB40" i="40"/>
  <c r="AA40" i="40"/>
  <c r="Z40" i="40"/>
  <c r="Y40" i="40"/>
  <c r="U40" i="40"/>
  <c r="T40" i="40"/>
  <c r="S40" i="40"/>
  <c r="R40" i="40"/>
  <c r="Q40" i="40"/>
  <c r="M40" i="40"/>
  <c r="L40" i="40"/>
  <c r="K40" i="40"/>
  <c r="J40" i="40"/>
  <c r="AB39" i="40"/>
  <c r="AA39" i="40"/>
  <c r="Z39" i="40"/>
  <c r="Y39" i="40"/>
  <c r="U39" i="40"/>
  <c r="T39" i="40"/>
  <c r="S39" i="40"/>
  <c r="R39" i="40"/>
  <c r="Q39" i="40"/>
  <c r="M39" i="40"/>
  <c r="L39" i="40"/>
  <c r="K39" i="40"/>
  <c r="J39" i="40"/>
  <c r="AB33" i="40"/>
  <c r="AA33" i="40"/>
  <c r="Z33" i="40"/>
  <c r="Y33" i="40"/>
  <c r="U33" i="40"/>
  <c r="T33" i="40"/>
  <c r="S33" i="40"/>
  <c r="R33" i="40"/>
  <c r="Q33" i="40"/>
  <c r="M33" i="40"/>
  <c r="L33" i="40"/>
  <c r="K33" i="40"/>
  <c r="J33" i="40"/>
  <c r="AC32" i="40"/>
  <c r="V32" i="40"/>
  <c r="N32" i="40"/>
  <c r="AC31" i="40"/>
  <c r="V31" i="40"/>
  <c r="N31" i="40"/>
  <c r="AC30" i="40"/>
  <c r="V30" i="40"/>
  <c r="N30" i="40"/>
  <c r="AC29" i="40"/>
  <c r="V29" i="40"/>
  <c r="N29" i="40"/>
  <c r="AC28" i="40"/>
  <c r="V28" i="40"/>
  <c r="N28" i="40"/>
  <c r="AC27" i="40"/>
  <c r="V27" i="40"/>
  <c r="N27" i="40"/>
  <c r="AB22" i="40"/>
  <c r="AA22" i="40"/>
  <c r="Z22" i="40"/>
  <c r="Y22" i="40"/>
  <c r="U22" i="40"/>
  <c r="T22" i="40"/>
  <c r="S22" i="40"/>
  <c r="R22" i="40"/>
  <c r="Q22" i="40"/>
  <c r="M22" i="40"/>
  <c r="L22" i="40"/>
  <c r="K22" i="40"/>
  <c r="J22" i="40"/>
  <c r="AB21" i="40"/>
  <c r="AA21" i="40"/>
  <c r="Z21" i="40"/>
  <c r="Y21" i="40"/>
  <c r="U21" i="40"/>
  <c r="T21" i="40"/>
  <c r="S21" i="40"/>
  <c r="R21" i="40"/>
  <c r="Q21" i="40"/>
  <c r="M21" i="40"/>
  <c r="L21" i="40"/>
  <c r="K21" i="40"/>
  <c r="J21" i="40"/>
  <c r="AB20" i="40"/>
  <c r="AA20" i="40"/>
  <c r="Z20" i="40"/>
  <c r="Y20" i="40"/>
  <c r="U20" i="40"/>
  <c r="T20" i="40"/>
  <c r="S20" i="40"/>
  <c r="R20" i="40"/>
  <c r="Q20" i="40"/>
  <c r="M20" i="40"/>
  <c r="L20" i="40"/>
  <c r="K20" i="40"/>
  <c r="J20" i="40"/>
  <c r="AB19" i="40"/>
  <c r="AA19" i="40"/>
  <c r="Z19" i="40"/>
  <c r="Y19" i="40"/>
  <c r="U19" i="40"/>
  <c r="T19" i="40"/>
  <c r="S19" i="40"/>
  <c r="R19" i="40"/>
  <c r="Q19" i="40"/>
  <c r="M19" i="40"/>
  <c r="L19" i="40"/>
  <c r="K19" i="40"/>
  <c r="J19" i="40"/>
  <c r="AB18" i="40"/>
  <c r="AA18" i="40"/>
  <c r="Z18" i="40"/>
  <c r="Y18" i="40"/>
  <c r="U18" i="40"/>
  <c r="T18" i="40"/>
  <c r="S18" i="40"/>
  <c r="R18" i="40"/>
  <c r="Q18" i="40"/>
  <c r="M18" i="40"/>
  <c r="L18" i="40"/>
  <c r="K18" i="40"/>
  <c r="J18" i="40"/>
  <c r="AB17" i="40"/>
  <c r="AA17" i="40"/>
  <c r="Z17" i="40"/>
  <c r="Y17" i="40"/>
  <c r="U17" i="40"/>
  <c r="T17" i="40"/>
  <c r="S17" i="40"/>
  <c r="R17" i="40"/>
  <c r="Q17" i="40"/>
  <c r="M17" i="40"/>
  <c r="L17" i="40"/>
  <c r="K17" i="40"/>
  <c r="J17" i="40"/>
  <c r="N9" i="40"/>
  <c r="O6" i="40"/>
  <c r="AB78" i="39"/>
  <c r="AA78" i="39"/>
  <c r="Z78" i="39"/>
  <c r="Y78" i="39"/>
  <c r="U78" i="39"/>
  <c r="T78" i="39"/>
  <c r="S78" i="39"/>
  <c r="R78" i="39"/>
  <c r="Q78" i="39"/>
  <c r="M78" i="39"/>
  <c r="L78" i="39"/>
  <c r="K78" i="39"/>
  <c r="J78" i="39"/>
  <c r="AC77" i="39"/>
  <c r="V77" i="39"/>
  <c r="N77" i="39"/>
  <c r="M11" i="39"/>
  <c r="AC76" i="39"/>
  <c r="O10" i="39"/>
  <c r="V76" i="39"/>
  <c r="N10" i="39"/>
  <c r="N76" i="39"/>
  <c r="M10" i="39"/>
  <c r="AC75" i="39"/>
  <c r="O9" i="39"/>
  <c r="V75" i="39"/>
  <c r="N9" i="39"/>
  <c r="N75" i="39"/>
  <c r="AC74" i="39"/>
  <c r="V74" i="39"/>
  <c r="N74" i="39"/>
  <c r="M8" i="39"/>
  <c r="AC73" i="39"/>
  <c r="V73" i="39"/>
  <c r="N7" i="39"/>
  <c r="N73" i="39"/>
  <c r="M7" i="39"/>
  <c r="AC72" i="39"/>
  <c r="V72" i="39"/>
  <c r="N72" i="39"/>
  <c r="M6" i="39"/>
  <c r="AC71" i="39"/>
  <c r="V71" i="39"/>
  <c r="N5" i="39"/>
  <c r="N71" i="39"/>
  <c r="AB65" i="39"/>
  <c r="AA65" i="39"/>
  <c r="Z65" i="39"/>
  <c r="Y65" i="39"/>
  <c r="U65" i="39"/>
  <c r="T65" i="39"/>
  <c r="S65" i="39"/>
  <c r="R65" i="39"/>
  <c r="Q65" i="39"/>
  <c r="M65" i="39"/>
  <c r="L65" i="39"/>
  <c r="K65" i="39"/>
  <c r="J65" i="39"/>
  <c r="AC64" i="39"/>
  <c r="V64" i="39"/>
  <c r="N64" i="39"/>
  <c r="AC63" i="39"/>
  <c r="V63" i="39"/>
  <c r="N63" i="39"/>
  <c r="AC62" i="39"/>
  <c r="V62" i="39"/>
  <c r="N62" i="39"/>
  <c r="AC61" i="39"/>
  <c r="V61" i="39"/>
  <c r="N61" i="39"/>
  <c r="AC60" i="39"/>
  <c r="V60" i="39"/>
  <c r="N60" i="39"/>
  <c r="AC59" i="39"/>
  <c r="V59" i="39"/>
  <c r="N59" i="39"/>
  <c r="AC58" i="39"/>
  <c r="V58" i="39"/>
  <c r="V65" i="39"/>
  <c r="N58" i="39"/>
  <c r="AB53" i="39"/>
  <c r="AA53" i="39"/>
  <c r="Z53" i="39"/>
  <c r="Y53" i="39"/>
  <c r="U53" i="39"/>
  <c r="T53" i="39"/>
  <c r="S53" i="39"/>
  <c r="R53" i="39"/>
  <c r="Q53" i="39"/>
  <c r="M53" i="39"/>
  <c r="L53" i="39"/>
  <c r="N53" i="39"/>
  <c r="H11" i="39"/>
  <c r="K53" i="39"/>
  <c r="J53" i="39"/>
  <c r="AB52" i="39"/>
  <c r="AA52" i="39"/>
  <c r="Z52" i="39"/>
  <c r="Y52" i="39"/>
  <c r="U52" i="39"/>
  <c r="T52" i="39"/>
  <c r="S52" i="39"/>
  <c r="R52" i="39"/>
  <c r="Q52" i="39"/>
  <c r="M52" i="39"/>
  <c r="L52" i="39"/>
  <c r="K52" i="39"/>
  <c r="J52" i="39"/>
  <c r="AB51" i="39"/>
  <c r="AA51" i="39"/>
  <c r="Z51" i="39"/>
  <c r="Y51" i="39"/>
  <c r="U51" i="39"/>
  <c r="T51" i="39"/>
  <c r="S51" i="39"/>
  <c r="R51" i="39"/>
  <c r="Q51" i="39"/>
  <c r="M51" i="39"/>
  <c r="L51" i="39"/>
  <c r="K51" i="39"/>
  <c r="J51" i="39"/>
  <c r="AB50" i="39"/>
  <c r="AA50" i="39"/>
  <c r="Z50" i="39"/>
  <c r="Y50" i="39"/>
  <c r="U50" i="39"/>
  <c r="T50" i="39"/>
  <c r="S50" i="39"/>
  <c r="R50" i="39"/>
  <c r="Q50" i="39"/>
  <c r="M50" i="39"/>
  <c r="L50" i="39"/>
  <c r="K50" i="39"/>
  <c r="J50" i="39"/>
  <c r="AB49" i="39"/>
  <c r="AA49" i="39"/>
  <c r="Z49" i="39"/>
  <c r="Y49" i="39"/>
  <c r="U49" i="39"/>
  <c r="T49" i="39"/>
  <c r="S49" i="39"/>
  <c r="R49" i="39"/>
  <c r="Q49" i="39"/>
  <c r="M49" i="39"/>
  <c r="L49" i="39"/>
  <c r="K49" i="39"/>
  <c r="J49" i="39"/>
  <c r="AB48" i="39"/>
  <c r="AA48" i="39"/>
  <c r="Z48" i="39"/>
  <c r="Y48" i="39"/>
  <c r="U48" i="39"/>
  <c r="T48" i="39"/>
  <c r="S48" i="39"/>
  <c r="R48" i="39"/>
  <c r="Q48" i="39"/>
  <c r="M48" i="39"/>
  <c r="L48" i="39"/>
  <c r="K48" i="39"/>
  <c r="J48" i="39"/>
  <c r="AB47" i="39"/>
  <c r="AA47" i="39"/>
  <c r="Z47" i="39"/>
  <c r="Y47" i="39"/>
  <c r="U47" i="39"/>
  <c r="T47" i="39"/>
  <c r="S47" i="39"/>
  <c r="R47" i="39"/>
  <c r="Q47" i="39"/>
  <c r="M47" i="39"/>
  <c r="L47" i="39"/>
  <c r="K47" i="39"/>
  <c r="J47" i="39"/>
  <c r="AB41" i="39"/>
  <c r="AA41" i="39"/>
  <c r="Z41" i="39"/>
  <c r="Y41" i="39"/>
  <c r="U41" i="39"/>
  <c r="T41" i="39"/>
  <c r="S41" i="39"/>
  <c r="R41" i="39"/>
  <c r="Q41" i="39"/>
  <c r="M41" i="39"/>
  <c r="L41" i="39"/>
  <c r="K41" i="39"/>
  <c r="J41" i="39"/>
  <c r="AC40" i="39"/>
  <c r="V40" i="39"/>
  <c r="AC39" i="39"/>
  <c r="V39" i="39"/>
  <c r="AC38" i="39"/>
  <c r="V38" i="39"/>
  <c r="AC37" i="39"/>
  <c r="V37" i="39"/>
  <c r="AC36" i="39"/>
  <c r="V36" i="39"/>
  <c r="AC35" i="39"/>
  <c r="V35" i="39"/>
  <c r="AC34" i="39"/>
  <c r="V34" i="39"/>
  <c r="N41" i="39"/>
  <c r="AB29" i="39"/>
  <c r="AA29" i="39"/>
  <c r="Z29" i="39"/>
  <c r="Y29" i="39"/>
  <c r="U29" i="39"/>
  <c r="T29" i="39"/>
  <c r="S29" i="39"/>
  <c r="R29" i="39"/>
  <c r="Q29" i="39"/>
  <c r="M29" i="39"/>
  <c r="L29" i="39"/>
  <c r="K29" i="39"/>
  <c r="J29" i="39"/>
  <c r="AB28" i="39"/>
  <c r="AA28" i="39"/>
  <c r="Z28" i="39"/>
  <c r="Y28" i="39"/>
  <c r="U28" i="39"/>
  <c r="T28" i="39"/>
  <c r="S28" i="39"/>
  <c r="R28" i="39"/>
  <c r="Q28" i="39"/>
  <c r="M28" i="39"/>
  <c r="L28" i="39"/>
  <c r="K28" i="39"/>
  <c r="J28" i="39"/>
  <c r="AB27" i="39"/>
  <c r="AA27" i="39"/>
  <c r="Z27" i="39"/>
  <c r="Y27" i="39"/>
  <c r="U27" i="39"/>
  <c r="T27" i="39"/>
  <c r="S27" i="39"/>
  <c r="R27" i="39"/>
  <c r="Q27" i="39"/>
  <c r="M27" i="39"/>
  <c r="L27" i="39"/>
  <c r="K27" i="39"/>
  <c r="J27" i="39"/>
  <c r="AB26" i="39"/>
  <c r="AA26" i="39"/>
  <c r="Z26" i="39"/>
  <c r="Y26" i="39"/>
  <c r="U26" i="39"/>
  <c r="T26" i="39"/>
  <c r="S26" i="39"/>
  <c r="R26" i="39"/>
  <c r="Q26" i="39"/>
  <c r="M26" i="39"/>
  <c r="L26" i="39"/>
  <c r="K26" i="39"/>
  <c r="J26" i="39"/>
  <c r="AB25" i="39"/>
  <c r="AA25" i="39"/>
  <c r="Z25" i="39"/>
  <c r="Y25" i="39"/>
  <c r="U25" i="39"/>
  <c r="T25" i="39"/>
  <c r="S25" i="39"/>
  <c r="R25" i="39"/>
  <c r="Q25" i="39"/>
  <c r="M25" i="39"/>
  <c r="L25" i="39"/>
  <c r="K25" i="39"/>
  <c r="J25" i="39"/>
  <c r="AB24" i="39"/>
  <c r="AA24" i="39"/>
  <c r="Z24" i="39"/>
  <c r="Y24" i="39"/>
  <c r="U24" i="39"/>
  <c r="T24" i="39"/>
  <c r="S24" i="39"/>
  <c r="R24" i="39"/>
  <c r="Q24" i="39"/>
  <c r="M24" i="39"/>
  <c r="L24" i="39"/>
  <c r="K24" i="39"/>
  <c r="J24" i="39"/>
  <c r="AB23" i="39"/>
  <c r="AA23" i="39"/>
  <c r="Z23" i="39"/>
  <c r="Y23" i="39"/>
  <c r="U23" i="39"/>
  <c r="T23" i="39"/>
  <c r="S23" i="39"/>
  <c r="R23" i="39"/>
  <c r="Q23" i="39"/>
  <c r="M23" i="39"/>
  <c r="L23" i="39"/>
  <c r="K23" i="39"/>
  <c r="J23" i="39"/>
  <c r="O11" i="39"/>
  <c r="N11" i="39"/>
  <c r="M9" i="39"/>
  <c r="O8" i="39"/>
  <c r="N8" i="39"/>
  <c r="O7" i="39"/>
  <c r="O6" i="39"/>
  <c r="N6" i="39"/>
  <c r="O5" i="39"/>
  <c r="M5" i="39"/>
  <c r="AC130" i="12"/>
  <c r="E6" i="12"/>
  <c r="V130" i="12"/>
  <c r="E5" i="12"/>
  <c r="N130" i="12"/>
  <c r="E4" i="12"/>
  <c r="AB127" i="12"/>
  <c r="AA127" i="12"/>
  <c r="Z127" i="12"/>
  <c r="Y127" i="12"/>
  <c r="U127" i="12"/>
  <c r="T127" i="12"/>
  <c r="S127" i="12"/>
  <c r="R127" i="12"/>
  <c r="Q127" i="12"/>
  <c r="M127" i="12"/>
  <c r="L127" i="12"/>
  <c r="K127" i="12"/>
  <c r="J127" i="12"/>
  <c r="AC126" i="12"/>
  <c r="V126" i="12"/>
  <c r="N126" i="12"/>
  <c r="AC125" i="12"/>
  <c r="V125" i="12"/>
  <c r="N125" i="12"/>
  <c r="AC124" i="12"/>
  <c r="V124" i="12"/>
  <c r="N124" i="12"/>
  <c r="AC123" i="12"/>
  <c r="V123" i="12"/>
  <c r="N123" i="12"/>
  <c r="AC122" i="12"/>
  <c r="V122" i="12"/>
  <c r="N122" i="12"/>
  <c r="AC121" i="12"/>
  <c r="V121" i="12"/>
  <c r="N121" i="12"/>
  <c r="AC120" i="12"/>
  <c r="V120" i="12"/>
  <c r="N120" i="12"/>
  <c r="AC119" i="12"/>
  <c r="V119" i="12"/>
  <c r="N119" i="12"/>
  <c r="AC118" i="12"/>
  <c r="V118" i="12"/>
  <c r="N118" i="12"/>
  <c r="AC117" i="12"/>
  <c r="V117" i="12"/>
  <c r="N117" i="12"/>
  <c r="AC116" i="12"/>
  <c r="V116" i="12"/>
  <c r="N116" i="12"/>
  <c r="AC115" i="12"/>
  <c r="V115" i="12"/>
  <c r="N115" i="12"/>
  <c r="AB109" i="12"/>
  <c r="AA109" i="12"/>
  <c r="Z109" i="12"/>
  <c r="Y109" i="12"/>
  <c r="U109" i="12"/>
  <c r="T109" i="12"/>
  <c r="S109" i="12"/>
  <c r="R109" i="12"/>
  <c r="Q109" i="12"/>
  <c r="M109" i="12"/>
  <c r="L109" i="12"/>
  <c r="K109" i="12"/>
  <c r="J109" i="12"/>
  <c r="AC108" i="12"/>
  <c r="V108" i="12"/>
  <c r="N108" i="12"/>
  <c r="AC107" i="12"/>
  <c r="V107" i="12"/>
  <c r="N107" i="12"/>
  <c r="AC106" i="12"/>
  <c r="V106" i="12"/>
  <c r="N106" i="12"/>
  <c r="AC105" i="12"/>
  <c r="V105" i="12"/>
  <c r="N105" i="12"/>
  <c r="AC104" i="12"/>
  <c r="V104" i="12"/>
  <c r="N104" i="12"/>
  <c r="AC103" i="12"/>
  <c r="V103" i="12"/>
  <c r="N103" i="12"/>
  <c r="AC102" i="12"/>
  <c r="V102" i="12"/>
  <c r="N102" i="12"/>
  <c r="AC101" i="12"/>
  <c r="V101" i="12"/>
  <c r="N101" i="12"/>
  <c r="AC100" i="12"/>
  <c r="V100" i="12"/>
  <c r="N100" i="12"/>
  <c r="AC99" i="12"/>
  <c r="V99" i="12"/>
  <c r="N99" i="12"/>
  <c r="AC98" i="12"/>
  <c r="V98" i="12"/>
  <c r="N98" i="12"/>
  <c r="AC97" i="12"/>
  <c r="V97" i="12"/>
  <c r="N97" i="12"/>
  <c r="AB92" i="12"/>
  <c r="AA92" i="12"/>
  <c r="Z92" i="12"/>
  <c r="Y92" i="12"/>
  <c r="U92" i="12"/>
  <c r="T92" i="12"/>
  <c r="S92" i="12"/>
  <c r="R92" i="12"/>
  <c r="Q92" i="12"/>
  <c r="M92" i="12"/>
  <c r="L92" i="12"/>
  <c r="K92" i="12"/>
  <c r="J92" i="12"/>
  <c r="I92" i="12"/>
  <c r="AB91" i="12"/>
  <c r="AA91" i="12"/>
  <c r="Z91" i="12"/>
  <c r="Y91" i="12"/>
  <c r="U91" i="12"/>
  <c r="T91" i="12"/>
  <c r="S91" i="12"/>
  <c r="R91" i="12"/>
  <c r="Q91" i="12"/>
  <c r="M91" i="12"/>
  <c r="L91" i="12"/>
  <c r="K91" i="12"/>
  <c r="J91" i="12"/>
  <c r="I91" i="12"/>
  <c r="AB90" i="12"/>
  <c r="AA90" i="12"/>
  <c r="Z90" i="12"/>
  <c r="Y90" i="12"/>
  <c r="U90" i="12"/>
  <c r="T90" i="12"/>
  <c r="S90" i="12"/>
  <c r="R90" i="12"/>
  <c r="Q90" i="12"/>
  <c r="M90" i="12"/>
  <c r="L90" i="12"/>
  <c r="K90" i="12"/>
  <c r="J90" i="12"/>
  <c r="I90" i="12"/>
  <c r="AB89" i="12"/>
  <c r="AA89" i="12"/>
  <c r="Z89" i="12"/>
  <c r="Y89" i="12"/>
  <c r="U89" i="12"/>
  <c r="T89" i="12"/>
  <c r="S89" i="12"/>
  <c r="R89" i="12"/>
  <c r="Q89" i="12"/>
  <c r="M89" i="12"/>
  <c r="L89" i="12"/>
  <c r="K89" i="12"/>
  <c r="J89" i="12"/>
  <c r="I89" i="12"/>
  <c r="AB88" i="12"/>
  <c r="AA88" i="12"/>
  <c r="Z88" i="12"/>
  <c r="Y88" i="12"/>
  <c r="U88" i="12"/>
  <c r="T88" i="12"/>
  <c r="S88" i="12"/>
  <c r="R88" i="12"/>
  <c r="Q88" i="12"/>
  <c r="M88" i="12"/>
  <c r="L88" i="12"/>
  <c r="K88" i="12"/>
  <c r="J88" i="12"/>
  <c r="I88" i="12"/>
  <c r="AB87" i="12"/>
  <c r="AA87" i="12"/>
  <c r="Z87" i="12"/>
  <c r="Y87" i="12"/>
  <c r="U87" i="12"/>
  <c r="T87" i="12"/>
  <c r="S87" i="12"/>
  <c r="R87" i="12"/>
  <c r="Q87" i="12"/>
  <c r="M87" i="12"/>
  <c r="L87" i="12"/>
  <c r="K87" i="12"/>
  <c r="J87" i="12"/>
  <c r="I87" i="12"/>
  <c r="AB86" i="12"/>
  <c r="AA86" i="12"/>
  <c r="Z86" i="12"/>
  <c r="Y86" i="12"/>
  <c r="U86" i="12"/>
  <c r="T86" i="12"/>
  <c r="S86" i="12"/>
  <c r="R86" i="12"/>
  <c r="Q86" i="12"/>
  <c r="M86" i="12"/>
  <c r="L86" i="12"/>
  <c r="K86" i="12"/>
  <c r="J86" i="12"/>
  <c r="I86" i="12"/>
  <c r="AB85" i="12"/>
  <c r="AA85" i="12"/>
  <c r="Z85" i="12"/>
  <c r="Y85" i="12"/>
  <c r="U85" i="12"/>
  <c r="T85" i="12"/>
  <c r="S85" i="12"/>
  <c r="R85" i="12"/>
  <c r="Q85" i="12"/>
  <c r="M85" i="12"/>
  <c r="L85" i="12"/>
  <c r="K85" i="12"/>
  <c r="J85" i="12"/>
  <c r="I85" i="12"/>
  <c r="AB84" i="12"/>
  <c r="AA84" i="12"/>
  <c r="Z84" i="12"/>
  <c r="Y84" i="12"/>
  <c r="U84" i="12"/>
  <c r="T84" i="12"/>
  <c r="S84" i="12"/>
  <c r="R84" i="12"/>
  <c r="Q84" i="12"/>
  <c r="M84" i="12"/>
  <c r="L84" i="12"/>
  <c r="K84" i="12"/>
  <c r="J84" i="12"/>
  <c r="I84" i="12"/>
  <c r="AB83" i="12"/>
  <c r="AA83" i="12"/>
  <c r="Z83" i="12"/>
  <c r="Y83" i="12"/>
  <c r="U83" i="12"/>
  <c r="T83" i="12"/>
  <c r="S83" i="12"/>
  <c r="R83" i="12"/>
  <c r="Q83" i="12"/>
  <c r="M83" i="12"/>
  <c r="L83" i="12"/>
  <c r="K83" i="12"/>
  <c r="J83" i="12"/>
  <c r="I83" i="12"/>
  <c r="AB82" i="12"/>
  <c r="AA82" i="12"/>
  <c r="Z82" i="12"/>
  <c r="Y82" i="12"/>
  <c r="U82" i="12"/>
  <c r="T82" i="12"/>
  <c r="S82" i="12"/>
  <c r="R82" i="12"/>
  <c r="Q82" i="12"/>
  <c r="M82" i="12"/>
  <c r="L82" i="12"/>
  <c r="K82" i="12"/>
  <c r="J82" i="12"/>
  <c r="I82" i="12"/>
  <c r="AB81" i="12"/>
  <c r="AA81" i="12"/>
  <c r="Z81" i="12"/>
  <c r="Y81" i="12"/>
  <c r="U81" i="12"/>
  <c r="T81" i="12"/>
  <c r="S81" i="12"/>
  <c r="R81" i="12"/>
  <c r="Q81" i="12"/>
  <c r="M81" i="12"/>
  <c r="L81" i="12"/>
  <c r="K81" i="12"/>
  <c r="J81" i="12"/>
  <c r="I81" i="12"/>
  <c r="AB75" i="12"/>
  <c r="AA75" i="12"/>
  <c r="Z75" i="12"/>
  <c r="Y75" i="12"/>
  <c r="U75" i="12"/>
  <c r="T75" i="12"/>
  <c r="S75" i="12"/>
  <c r="R75" i="12"/>
  <c r="Q75" i="12"/>
  <c r="M75" i="12"/>
  <c r="L75" i="12"/>
  <c r="K75" i="12"/>
  <c r="J75" i="12"/>
  <c r="AC74" i="12"/>
  <c r="V74" i="12"/>
  <c r="N74" i="12"/>
  <c r="AC73" i="12"/>
  <c r="V73" i="12"/>
  <c r="N73" i="12"/>
  <c r="AC72" i="12"/>
  <c r="V72" i="12"/>
  <c r="N72" i="12"/>
  <c r="AC71" i="12"/>
  <c r="V71" i="12"/>
  <c r="N71" i="12"/>
  <c r="AC70" i="12"/>
  <c r="V70" i="12"/>
  <c r="N70" i="12"/>
  <c r="AC69" i="12"/>
  <c r="V69" i="12"/>
  <c r="N69" i="12"/>
  <c r="AC68" i="12"/>
  <c r="V68" i="12"/>
  <c r="N68" i="12"/>
  <c r="AC67" i="12"/>
  <c r="V67" i="12"/>
  <c r="N67" i="12"/>
  <c r="AC66" i="12"/>
  <c r="V66" i="12"/>
  <c r="N66" i="12"/>
  <c r="AC65" i="12"/>
  <c r="V65" i="12"/>
  <c r="N65" i="12"/>
  <c r="AC64" i="12"/>
  <c r="V64" i="12"/>
  <c r="N64" i="12"/>
  <c r="AC63" i="12"/>
  <c r="V63" i="12"/>
  <c r="N63" i="12"/>
  <c r="AB58" i="12"/>
  <c r="AA58" i="12"/>
  <c r="Z58" i="12"/>
  <c r="Y58" i="12"/>
  <c r="X58" i="12"/>
  <c r="U58" i="12"/>
  <c r="T58" i="12"/>
  <c r="S58" i="12"/>
  <c r="R58" i="12"/>
  <c r="Q58" i="12"/>
  <c r="P58" i="12"/>
  <c r="M58" i="12"/>
  <c r="L58" i="12"/>
  <c r="K58" i="12"/>
  <c r="J58" i="12"/>
  <c r="I58" i="12"/>
  <c r="AB57" i="12"/>
  <c r="AA57" i="12"/>
  <c r="Z57" i="12"/>
  <c r="Y57" i="12"/>
  <c r="X57" i="12"/>
  <c r="U57" i="12"/>
  <c r="T57" i="12"/>
  <c r="S57" i="12"/>
  <c r="R57" i="12"/>
  <c r="Q57" i="12"/>
  <c r="P57" i="12"/>
  <c r="M57" i="12"/>
  <c r="L57" i="12"/>
  <c r="K57" i="12"/>
  <c r="J57" i="12"/>
  <c r="I57" i="12"/>
  <c r="AB56" i="12"/>
  <c r="AA56" i="12"/>
  <c r="Z56" i="12"/>
  <c r="Y56" i="12"/>
  <c r="X56" i="12"/>
  <c r="U56" i="12"/>
  <c r="T56" i="12"/>
  <c r="S56" i="12"/>
  <c r="R56" i="12"/>
  <c r="Q56" i="12"/>
  <c r="P56" i="12"/>
  <c r="M56" i="12"/>
  <c r="L56" i="12"/>
  <c r="K56" i="12"/>
  <c r="J56" i="12"/>
  <c r="I56" i="12"/>
  <c r="AB55" i="12"/>
  <c r="AA55" i="12"/>
  <c r="Z55" i="12"/>
  <c r="Y55" i="12"/>
  <c r="X55" i="12"/>
  <c r="U55" i="12"/>
  <c r="T55" i="12"/>
  <c r="S55" i="12"/>
  <c r="R55" i="12"/>
  <c r="Q55" i="12"/>
  <c r="P55" i="12"/>
  <c r="M55" i="12"/>
  <c r="L55" i="12"/>
  <c r="K55" i="12"/>
  <c r="J55" i="12"/>
  <c r="I55" i="12"/>
  <c r="AB54" i="12"/>
  <c r="AA54" i="12"/>
  <c r="Z54" i="12"/>
  <c r="Y54" i="12"/>
  <c r="X54" i="12"/>
  <c r="U54" i="12"/>
  <c r="T54" i="12"/>
  <c r="S54" i="12"/>
  <c r="R54" i="12"/>
  <c r="Q54" i="12"/>
  <c r="P54" i="12"/>
  <c r="M54" i="12"/>
  <c r="L54" i="12"/>
  <c r="K54" i="12"/>
  <c r="J54" i="12"/>
  <c r="I54" i="12"/>
  <c r="AB53" i="12"/>
  <c r="AA53" i="12"/>
  <c r="Z53" i="12"/>
  <c r="Y53" i="12"/>
  <c r="X53" i="12"/>
  <c r="U53" i="12"/>
  <c r="T53" i="12"/>
  <c r="S53" i="12"/>
  <c r="R53" i="12"/>
  <c r="Q53" i="12"/>
  <c r="P53" i="12"/>
  <c r="M53" i="12"/>
  <c r="L53" i="12"/>
  <c r="K53" i="12"/>
  <c r="J53" i="12"/>
  <c r="I53" i="12"/>
  <c r="AB52" i="12"/>
  <c r="AA52" i="12"/>
  <c r="Z52" i="12"/>
  <c r="Y52" i="12"/>
  <c r="X52" i="12"/>
  <c r="U52" i="12"/>
  <c r="T52" i="12"/>
  <c r="S52" i="12"/>
  <c r="R52" i="12"/>
  <c r="Q52" i="12"/>
  <c r="P52" i="12"/>
  <c r="M52" i="12"/>
  <c r="L52" i="12"/>
  <c r="K52" i="12"/>
  <c r="J52" i="12"/>
  <c r="I52" i="12"/>
  <c r="AB51" i="12"/>
  <c r="AA51" i="12"/>
  <c r="Z51" i="12"/>
  <c r="Y51" i="12"/>
  <c r="X51" i="12"/>
  <c r="U51" i="12"/>
  <c r="T51" i="12"/>
  <c r="S51" i="12"/>
  <c r="R51" i="12"/>
  <c r="Q51" i="12"/>
  <c r="P51" i="12"/>
  <c r="M51" i="12"/>
  <c r="L51" i="12"/>
  <c r="K51" i="12"/>
  <c r="J51" i="12"/>
  <c r="I51" i="12"/>
  <c r="AB50" i="12"/>
  <c r="AA50" i="12"/>
  <c r="Z50" i="12"/>
  <c r="Y50" i="12"/>
  <c r="X50" i="12"/>
  <c r="U50" i="12"/>
  <c r="T50" i="12"/>
  <c r="S50" i="12"/>
  <c r="R50" i="12"/>
  <c r="Q50" i="12"/>
  <c r="P50" i="12"/>
  <c r="M50" i="12"/>
  <c r="L50" i="12"/>
  <c r="K50" i="12"/>
  <c r="J50" i="12"/>
  <c r="I50" i="12"/>
  <c r="AB49" i="12"/>
  <c r="AA49" i="12"/>
  <c r="Z49" i="12"/>
  <c r="Y49" i="12"/>
  <c r="X49" i="12"/>
  <c r="U49" i="12"/>
  <c r="T49" i="12"/>
  <c r="S49" i="12"/>
  <c r="R49" i="12"/>
  <c r="Q49" i="12"/>
  <c r="P49" i="12"/>
  <c r="M49" i="12"/>
  <c r="L49" i="12"/>
  <c r="K49" i="12"/>
  <c r="J49" i="12"/>
  <c r="I49" i="12"/>
  <c r="AB48" i="12"/>
  <c r="AA48" i="12"/>
  <c r="Z48" i="12"/>
  <c r="Y48" i="12"/>
  <c r="X48" i="12"/>
  <c r="U48" i="12"/>
  <c r="T48" i="12"/>
  <c r="S48" i="12"/>
  <c r="R48" i="12"/>
  <c r="Q48" i="12"/>
  <c r="P48" i="12"/>
  <c r="M48" i="12"/>
  <c r="L48" i="12"/>
  <c r="K48" i="12"/>
  <c r="J48" i="12"/>
  <c r="I48" i="12"/>
  <c r="AB47" i="12"/>
  <c r="AA47" i="12"/>
  <c r="Z47" i="12"/>
  <c r="Y47" i="12"/>
  <c r="X47" i="12"/>
  <c r="U47" i="12"/>
  <c r="T47" i="12"/>
  <c r="S47" i="12"/>
  <c r="R47" i="12"/>
  <c r="Q47" i="12"/>
  <c r="P47" i="12"/>
  <c r="M47" i="12"/>
  <c r="L47" i="12"/>
  <c r="K47" i="12"/>
  <c r="J47" i="12"/>
  <c r="I47" i="12"/>
  <c r="F25" i="12"/>
  <c r="F24" i="12"/>
  <c r="F23" i="12"/>
  <c r="F22" i="12"/>
  <c r="F21" i="12"/>
  <c r="F20" i="12"/>
  <c r="F19" i="12"/>
  <c r="F18" i="12"/>
  <c r="F17" i="12"/>
  <c r="F16" i="12"/>
  <c r="F15" i="12"/>
  <c r="F14" i="12"/>
  <c r="F13" i="12"/>
  <c r="U277" i="10"/>
  <c r="T277" i="10"/>
  <c r="S277" i="10"/>
  <c r="R277" i="10"/>
  <c r="Q277" i="10"/>
  <c r="P277" i="10"/>
  <c r="O277" i="10"/>
  <c r="N277" i="10"/>
  <c r="M277" i="10"/>
  <c r="L277" i="10"/>
  <c r="K277" i="10"/>
  <c r="J277" i="10"/>
  <c r="I277" i="10"/>
  <c r="H277" i="10"/>
  <c r="G277" i="10"/>
  <c r="F277" i="10"/>
  <c r="E277" i="10"/>
  <c r="D277" i="10"/>
  <c r="C277" i="10"/>
  <c r="B277" i="10"/>
  <c r="V276" i="10"/>
  <c r="V275" i="10"/>
  <c r="V274" i="10"/>
  <c r="V273" i="10"/>
  <c r="V272" i="10"/>
  <c r="V271" i="10"/>
  <c r="M265" i="10"/>
  <c r="L265" i="10"/>
  <c r="K265" i="10"/>
  <c r="J265" i="10"/>
  <c r="I265" i="10"/>
  <c r="H265" i="10"/>
  <c r="G265" i="10"/>
  <c r="F265" i="10"/>
  <c r="E265" i="10"/>
  <c r="D265" i="10"/>
  <c r="C265" i="10"/>
  <c r="B265" i="10"/>
  <c r="M264" i="10"/>
  <c r="L264" i="10"/>
  <c r="K264" i="10"/>
  <c r="J264" i="10"/>
  <c r="I264" i="10"/>
  <c r="H264" i="10"/>
  <c r="G264" i="10"/>
  <c r="F264" i="10"/>
  <c r="E264" i="10"/>
  <c r="D264" i="10"/>
  <c r="C264" i="10"/>
  <c r="B264" i="10"/>
  <c r="M263" i="10"/>
  <c r="L263" i="10"/>
  <c r="K263" i="10"/>
  <c r="J263" i="10"/>
  <c r="I263" i="10"/>
  <c r="H263" i="10"/>
  <c r="G263" i="10"/>
  <c r="F263" i="10"/>
  <c r="E263" i="10"/>
  <c r="D263" i="10"/>
  <c r="C263" i="10"/>
  <c r="B263" i="10"/>
  <c r="M262" i="10"/>
  <c r="L262" i="10"/>
  <c r="K262" i="10"/>
  <c r="J262" i="10"/>
  <c r="I262" i="10"/>
  <c r="H262" i="10"/>
  <c r="G262" i="10"/>
  <c r="F262" i="10"/>
  <c r="E262" i="10"/>
  <c r="D262" i="10"/>
  <c r="C262" i="10"/>
  <c r="B262" i="10"/>
  <c r="M261" i="10"/>
  <c r="L261" i="10"/>
  <c r="K261" i="10"/>
  <c r="J261" i="10"/>
  <c r="I261" i="10"/>
  <c r="H261" i="10"/>
  <c r="G261" i="10"/>
  <c r="F261" i="10"/>
  <c r="E261" i="10"/>
  <c r="D261" i="10"/>
  <c r="C261" i="10"/>
  <c r="B261" i="10"/>
  <c r="M260" i="10"/>
  <c r="M266" i="10"/>
  <c r="M255" i="10"/>
  <c r="L260" i="10"/>
  <c r="L266" i="10"/>
  <c r="L255" i="10"/>
  <c r="K260" i="10"/>
  <c r="K266" i="10"/>
  <c r="K255" i="10"/>
  <c r="J260" i="10"/>
  <c r="I260" i="10"/>
  <c r="H260" i="10"/>
  <c r="H266" i="10"/>
  <c r="H255" i="10"/>
  <c r="G260" i="10"/>
  <c r="F260" i="10"/>
  <c r="E260" i="10"/>
  <c r="D260" i="10"/>
  <c r="D266" i="10"/>
  <c r="D255" i="10"/>
  <c r="C260" i="10"/>
  <c r="C266" i="10"/>
  <c r="C255" i="10"/>
  <c r="B260" i="10"/>
  <c r="N260" i="10"/>
  <c r="U240" i="10"/>
  <c r="T240" i="10"/>
  <c r="S240" i="10"/>
  <c r="R240" i="10"/>
  <c r="Q240" i="10"/>
  <c r="P240" i="10"/>
  <c r="O240" i="10"/>
  <c r="N240" i="10"/>
  <c r="M240" i="10"/>
  <c r="L240" i="10"/>
  <c r="K240" i="10"/>
  <c r="J240" i="10"/>
  <c r="I240" i="10"/>
  <c r="H240" i="10"/>
  <c r="G240" i="10"/>
  <c r="F240" i="10"/>
  <c r="E240" i="10"/>
  <c r="D240" i="10"/>
  <c r="C240" i="10"/>
  <c r="B240" i="10"/>
  <c r="V239" i="10"/>
  <c r="V238" i="10"/>
  <c r="V237" i="10"/>
  <c r="V236" i="10"/>
  <c r="V235" i="10"/>
  <c r="V234" i="10"/>
  <c r="V240" i="10"/>
  <c r="M229" i="10"/>
  <c r="L229" i="10"/>
  <c r="K229" i="10"/>
  <c r="J229" i="10"/>
  <c r="I229" i="10"/>
  <c r="H229" i="10"/>
  <c r="G229" i="10"/>
  <c r="F229" i="10"/>
  <c r="E229" i="10"/>
  <c r="D229" i="10"/>
  <c r="C229" i="10"/>
  <c r="B229" i="10"/>
  <c r="M228" i="10"/>
  <c r="L228" i="10"/>
  <c r="K228" i="10"/>
  <c r="J228" i="10"/>
  <c r="I228" i="10"/>
  <c r="H228" i="10"/>
  <c r="G228" i="10"/>
  <c r="F228" i="10"/>
  <c r="E228" i="10"/>
  <c r="D228" i="10"/>
  <c r="C228" i="10"/>
  <c r="B228" i="10"/>
  <c r="M227" i="10"/>
  <c r="L227" i="10"/>
  <c r="K227" i="10"/>
  <c r="J227" i="10"/>
  <c r="I227" i="10"/>
  <c r="H227" i="10"/>
  <c r="G227" i="10"/>
  <c r="F227" i="10"/>
  <c r="E227" i="10"/>
  <c r="D227" i="10"/>
  <c r="C227" i="10"/>
  <c r="B227" i="10"/>
  <c r="M226" i="10"/>
  <c r="L226" i="10"/>
  <c r="K226" i="10"/>
  <c r="J226" i="10"/>
  <c r="I226" i="10"/>
  <c r="H226" i="10"/>
  <c r="G226" i="10"/>
  <c r="F226" i="10"/>
  <c r="E226" i="10"/>
  <c r="D226" i="10"/>
  <c r="C226" i="10"/>
  <c r="B226" i="10"/>
  <c r="M225" i="10"/>
  <c r="L225" i="10"/>
  <c r="K225" i="10"/>
  <c r="J225" i="10"/>
  <c r="I225" i="10"/>
  <c r="H225" i="10"/>
  <c r="G225" i="10"/>
  <c r="F225" i="10"/>
  <c r="E225" i="10"/>
  <c r="D225" i="10"/>
  <c r="C225" i="10"/>
  <c r="B225" i="10"/>
  <c r="M224" i="10"/>
  <c r="L224" i="10"/>
  <c r="L230" i="10"/>
  <c r="L219" i="10"/>
  <c r="K224" i="10"/>
  <c r="K230" i="10"/>
  <c r="K219" i="10"/>
  <c r="J224" i="10"/>
  <c r="J230" i="10"/>
  <c r="J219" i="10"/>
  <c r="I224" i="10"/>
  <c r="H224" i="10"/>
  <c r="H230" i="10"/>
  <c r="H219" i="10"/>
  <c r="G224" i="10"/>
  <c r="G230" i="10"/>
  <c r="G219" i="10"/>
  <c r="F224" i="10"/>
  <c r="F230" i="10"/>
  <c r="F219" i="10"/>
  <c r="E224" i="10"/>
  <c r="D224" i="10"/>
  <c r="D230" i="10"/>
  <c r="D219" i="10"/>
  <c r="C224" i="10"/>
  <c r="C230" i="10"/>
  <c r="C219" i="10"/>
  <c r="B224" i="10"/>
  <c r="U202" i="10"/>
  <c r="T202" i="10"/>
  <c r="S202" i="10"/>
  <c r="R202" i="10"/>
  <c r="Q202" i="10"/>
  <c r="P202" i="10"/>
  <c r="O202" i="10"/>
  <c r="N202" i="10"/>
  <c r="M202" i="10"/>
  <c r="L202" i="10"/>
  <c r="K202" i="10"/>
  <c r="J202" i="10"/>
  <c r="I202" i="10"/>
  <c r="H202" i="10"/>
  <c r="G202" i="10"/>
  <c r="F202" i="10"/>
  <c r="E202" i="10"/>
  <c r="D202" i="10"/>
  <c r="C202" i="10"/>
  <c r="B202" i="10"/>
  <c r="V201" i="10"/>
  <c r="V200" i="10"/>
  <c r="V199" i="10"/>
  <c r="V198" i="10"/>
  <c r="V197" i="10"/>
  <c r="V196" i="10"/>
  <c r="V195" i="10"/>
  <c r="M189" i="10"/>
  <c r="L189" i="10"/>
  <c r="K189" i="10"/>
  <c r="J189" i="10"/>
  <c r="I189" i="10"/>
  <c r="H189" i="10"/>
  <c r="G189" i="10"/>
  <c r="F189" i="10"/>
  <c r="E189" i="10"/>
  <c r="D189" i="10"/>
  <c r="C189" i="10"/>
  <c r="B189" i="10"/>
  <c r="M188" i="10"/>
  <c r="L188" i="10"/>
  <c r="K188" i="10"/>
  <c r="J188" i="10"/>
  <c r="I188" i="10"/>
  <c r="H188" i="10"/>
  <c r="G188" i="10"/>
  <c r="F188" i="10"/>
  <c r="E188" i="10"/>
  <c r="D188" i="10"/>
  <c r="C188" i="10"/>
  <c r="B188" i="10"/>
  <c r="M187" i="10"/>
  <c r="L187" i="10"/>
  <c r="K187" i="10"/>
  <c r="J187" i="10"/>
  <c r="I187" i="10"/>
  <c r="H187" i="10"/>
  <c r="G187" i="10"/>
  <c r="F187" i="10"/>
  <c r="E187" i="10"/>
  <c r="D187" i="10"/>
  <c r="C187" i="10"/>
  <c r="B187" i="10"/>
  <c r="M186" i="10"/>
  <c r="L186" i="10"/>
  <c r="K186" i="10"/>
  <c r="J186" i="10"/>
  <c r="I186" i="10"/>
  <c r="H186" i="10"/>
  <c r="G186" i="10"/>
  <c r="F186" i="10"/>
  <c r="E186" i="10"/>
  <c r="D186" i="10"/>
  <c r="C186" i="10"/>
  <c r="B186" i="10"/>
  <c r="M185" i="10"/>
  <c r="L185" i="10"/>
  <c r="K185" i="10"/>
  <c r="J185" i="10"/>
  <c r="I185" i="10"/>
  <c r="H185" i="10"/>
  <c r="G185" i="10"/>
  <c r="F185" i="10"/>
  <c r="E185" i="10"/>
  <c r="D185" i="10"/>
  <c r="C185" i="10"/>
  <c r="B185" i="10"/>
  <c r="M184" i="10"/>
  <c r="L184" i="10"/>
  <c r="K184" i="10"/>
  <c r="J184" i="10"/>
  <c r="I184" i="10"/>
  <c r="H184" i="10"/>
  <c r="G184" i="10"/>
  <c r="F184" i="10"/>
  <c r="E184" i="10"/>
  <c r="D184" i="10"/>
  <c r="C184" i="10"/>
  <c r="B184" i="10"/>
  <c r="N184" i="10"/>
  <c r="M183" i="10"/>
  <c r="M190" i="10"/>
  <c r="M176" i="10"/>
  <c r="L183" i="10"/>
  <c r="K183" i="10"/>
  <c r="K190" i="10"/>
  <c r="K176" i="10"/>
  <c r="J183" i="10"/>
  <c r="I183" i="10"/>
  <c r="H183" i="10"/>
  <c r="G183" i="10"/>
  <c r="G190" i="10"/>
  <c r="G176" i="10"/>
  <c r="F183" i="10"/>
  <c r="F190" i="10"/>
  <c r="F176" i="10"/>
  <c r="E183" i="10"/>
  <c r="E190" i="10"/>
  <c r="E176" i="10"/>
  <c r="D183" i="10"/>
  <c r="C183" i="10"/>
  <c r="C190" i="10"/>
  <c r="C176" i="10"/>
  <c r="B183" i="10"/>
  <c r="B190" i="10"/>
  <c r="B176" i="10"/>
  <c r="U156" i="10"/>
  <c r="T156" i="10"/>
  <c r="S156" i="10"/>
  <c r="R156" i="10"/>
  <c r="Q156" i="10"/>
  <c r="P156" i="10"/>
  <c r="O156" i="10"/>
  <c r="N156" i="10"/>
  <c r="M156" i="10"/>
  <c r="L156" i="10"/>
  <c r="K156" i="10"/>
  <c r="J156" i="10"/>
  <c r="I156" i="10"/>
  <c r="H156" i="10"/>
  <c r="G156" i="10"/>
  <c r="F156" i="10"/>
  <c r="E156" i="10"/>
  <c r="D156" i="10"/>
  <c r="C156" i="10"/>
  <c r="B156" i="10"/>
  <c r="V155" i="10"/>
  <c r="V154" i="10"/>
  <c r="V153" i="10"/>
  <c r="V152" i="10"/>
  <c r="V151" i="10"/>
  <c r="V150" i="10"/>
  <c r="V149" i="10"/>
  <c r="M143" i="10"/>
  <c r="L143" i="10"/>
  <c r="K143" i="10"/>
  <c r="J143" i="10"/>
  <c r="I143" i="10"/>
  <c r="H143" i="10"/>
  <c r="G143" i="10"/>
  <c r="F143" i="10"/>
  <c r="E143" i="10"/>
  <c r="D143" i="10"/>
  <c r="C143" i="10"/>
  <c r="B143" i="10"/>
  <c r="M142" i="10"/>
  <c r="L142" i="10"/>
  <c r="L144" i="10"/>
  <c r="L132" i="10"/>
  <c r="K142" i="10"/>
  <c r="J142" i="10"/>
  <c r="I142" i="10"/>
  <c r="H142" i="10"/>
  <c r="G142" i="10"/>
  <c r="F142" i="10"/>
  <c r="E142" i="10"/>
  <c r="D142" i="10"/>
  <c r="D144" i="10"/>
  <c r="D132" i="10"/>
  <c r="C142" i="10"/>
  <c r="B142" i="10"/>
  <c r="M141" i="10"/>
  <c r="L141" i="10"/>
  <c r="K141" i="10"/>
  <c r="J141" i="10"/>
  <c r="I141" i="10"/>
  <c r="N141" i="10"/>
  <c r="H141" i="10"/>
  <c r="G141" i="10"/>
  <c r="F141" i="10"/>
  <c r="E141" i="10"/>
  <c r="D141" i="10"/>
  <c r="C141" i="10"/>
  <c r="B141" i="10"/>
  <c r="M140" i="10"/>
  <c r="L140" i="10"/>
  <c r="K140" i="10"/>
  <c r="J140" i="10"/>
  <c r="I140" i="10"/>
  <c r="H140" i="10"/>
  <c r="G140" i="10"/>
  <c r="F140" i="10"/>
  <c r="E140" i="10"/>
  <c r="D140" i="10"/>
  <c r="C140" i="10"/>
  <c r="B140" i="10"/>
  <c r="M139" i="10"/>
  <c r="L139" i="10"/>
  <c r="K139" i="10"/>
  <c r="J139" i="10"/>
  <c r="I139" i="10"/>
  <c r="H139" i="10"/>
  <c r="G139" i="10"/>
  <c r="F139" i="10"/>
  <c r="E139" i="10"/>
  <c r="D139" i="10"/>
  <c r="C139" i="10"/>
  <c r="B139" i="10"/>
  <c r="N139" i="10"/>
  <c r="M138" i="10"/>
  <c r="L138" i="10"/>
  <c r="K138" i="10"/>
  <c r="J138" i="10"/>
  <c r="I138" i="10"/>
  <c r="H138" i="10"/>
  <c r="G138" i="10"/>
  <c r="F138" i="10"/>
  <c r="E138" i="10"/>
  <c r="D138" i="10"/>
  <c r="C138" i="10"/>
  <c r="B138" i="10"/>
  <c r="M137" i="10"/>
  <c r="L137" i="10"/>
  <c r="K137" i="10"/>
  <c r="K144" i="10"/>
  <c r="K132" i="10"/>
  <c r="J137" i="10"/>
  <c r="J144" i="10"/>
  <c r="J132" i="10"/>
  <c r="I137" i="10"/>
  <c r="H137" i="10"/>
  <c r="G137" i="10"/>
  <c r="G144" i="10"/>
  <c r="G132" i="10"/>
  <c r="F137" i="10"/>
  <c r="E137" i="10"/>
  <c r="D137" i="10"/>
  <c r="C137" i="10"/>
  <c r="C144" i="10"/>
  <c r="C132" i="10"/>
  <c r="B137" i="10"/>
  <c r="N137" i="10"/>
  <c r="U114" i="10"/>
  <c r="T114" i="10"/>
  <c r="S114" i="10"/>
  <c r="R114" i="10"/>
  <c r="Q114" i="10"/>
  <c r="P114" i="10"/>
  <c r="O114" i="10"/>
  <c r="N114" i="10"/>
  <c r="M114" i="10"/>
  <c r="L114" i="10"/>
  <c r="K114" i="10"/>
  <c r="J114" i="10"/>
  <c r="I114" i="10"/>
  <c r="H114" i="10"/>
  <c r="G114" i="10"/>
  <c r="F114" i="10"/>
  <c r="E114" i="10"/>
  <c r="D114" i="10"/>
  <c r="C114" i="10"/>
  <c r="B114" i="10"/>
  <c r="V113" i="10"/>
  <c r="V112" i="10"/>
  <c r="V111" i="10"/>
  <c r="V110" i="10"/>
  <c r="V109" i="10"/>
  <c r="V108" i="10"/>
  <c r="V107" i="10"/>
  <c r="V106" i="10"/>
  <c r="V105" i="10"/>
  <c r="V104" i="10"/>
  <c r="V103" i="10"/>
  <c r="V102" i="10"/>
  <c r="M97" i="10"/>
  <c r="L97" i="10"/>
  <c r="K97" i="10"/>
  <c r="J97" i="10"/>
  <c r="I97" i="10"/>
  <c r="H97" i="10"/>
  <c r="G97" i="10"/>
  <c r="F97" i="10"/>
  <c r="E97" i="10"/>
  <c r="D97" i="10"/>
  <c r="C97" i="10"/>
  <c r="B97" i="10"/>
  <c r="A97" i="10"/>
  <c r="M96" i="10"/>
  <c r="L96" i="10"/>
  <c r="K96" i="10"/>
  <c r="J96" i="10"/>
  <c r="I96" i="10"/>
  <c r="H96" i="10"/>
  <c r="G96" i="10"/>
  <c r="F96" i="10"/>
  <c r="E96" i="10"/>
  <c r="D96" i="10"/>
  <c r="C96" i="10"/>
  <c r="B96" i="10"/>
  <c r="N96" i="10"/>
  <c r="A96" i="10"/>
  <c r="M95" i="10"/>
  <c r="L95" i="10"/>
  <c r="K95" i="10"/>
  <c r="J95" i="10"/>
  <c r="I95" i="10"/>
  <c r="H95" i="10"/>
  <c r="G95" i="10"/>
  <c r="F95" i="10"/>
  <c r="E95" i="10"/>
  <c r="D95" i="10"/>
  <c r="C95" i="10"/>
  <c r="B95" i="10"/>
  <c r="N95" i="10"/>
  <c r="A95" i="10"/>
  <c r="M94" i="10"/>
  <c r="L94" i="10"/>
  <c r="K94" i="10"/>
  <c r="J94" i="10"/>
  <c r="I94" i="10"/>
  <c r="H94" i="10"/>
  <c r="G94" i="10"/>
  <c r="F94" i="10"/>
  <c r="E94" i="10"/>
  <c r="D94" i="10"/>
  <c r="C94" i="10"/>
  <c r="B94" i="10"/>
  <c r="A94" i="10"/>
  <c r="M93" i="10"/>
  <c r="L93" i="10"/>
  <c r="K93" i="10"/>
  <c r="J93" i="10"/>
  <c r="I93" i="10"/>
  <c r="H93" i="10"/>
  <c r="G93" i="10"/>
  <c r="F93" i="10"/>
  <c r="E93" i="10"/>
  <c r="D93" i="10"/>
  <c r="C93" i="10"/>
  <c r="B93" i="10"/>
  <c r="A93" i="10"/>
  <c r="M92" i="10"/>
  <c r="L92" i="10"/>
  <c r="K92" i="10"/>
  <c r="J92" i="10"/>
  <c r="I92" i="10"/>
  <c r="H92" i="10"/>
  <c r="G92" i="10"/>
  <c r="F92" i="10"/>
  <c r="E92" i="10"/>
  <c r="D92" i="10"/>
  <c r="C92" i="10"/>
  <c r="B92" i="10"/>
  <c r="N92" i="10"/>
  <c r="A92" i="10"/>
  <c r="M91" i="10"/>
  <c r="L91" i="10"/>
  <c r="K91" i="10"/>
  <c r="J91" i="10"/>
  <c r="I91" i="10"/>
  <c r="H91" i="10"/>
  <c r="G91" i="10"/>
  <c r="F91" i="10"/>
  <c r="E91" i="10"/>
  <c r="D91" i="10"/>
  <c r="C91" i="10"/>
  <c r="B91" i="10"/>
  <c r="A91" i="10"/>
  <c r="M90" i="10"/>
  <c r="L90" i="10"/>
  <c r="K90" i="10"/>
  <c r="J90" i="10"/>
  <c r="I90" i="10"/>
  <c r="H90" i="10"/>
  <c r="G90" i="10"/>
  <c r="F90" i="10"/>
  <c r="E90" i="10"/>
  <c r="D90" i="10"/>
  <c r="C90" i="10"/>
  <c r="B90" i="10"/>
  <c r="A90" i="10"/>
  <c r="M89" i="10"/>
  <c r="L89" i="10"/>
  <c r="K89" i="10"/>
  <c r="J89" i="10"/>
  <c r="I89" i="10"/>
  <c r="H89" i="10"/>
  <c r="G89" i="10"/>
  <c r="F89" i="10"/>
  <c r="E89" i="10"/>
  <c r="D89" i="10"/>
  <c r="C89" i="10"/>
  <c r="B89" i="10"/>
  <c r="A89" i="10"/>
  <c r="M88" i="10"/>
  <c r="L88" i="10"/>
  <c r="K88" i="10"/>
  <c r="J88" i="10"/>
  <c r="I88" i="10"/>
  <c r="H88" i="10"/>
  <c r="G88" i="10"/>
  <c r="F88" i="10"/>
  <c r="E88" i="10"/>
  <c r="D88" i="10"/>
  <c r="C88" i="10"/>
  <c r="B88" i="10"/>
  <c r="N88" i="10"/>
  <c r="A88" i="10"/>
  <c r="M87" i="10"/>
  <c r="M98" i="10"/>
  <c r="M82" i="10"/>
  <c r="M21" i="10"/>
  <c r="L87" i="10"/>
  <c r="K87" i="10"/>
  <c r="J87" i="10"/>
  <c r="I87" i="10"/>
  <c r="H87" i="10"/>
  <c r="G87" i="10"/>
  <c r="F87" i="10"/>
  <c r="E87" i="10"/>
  <c r="D87" i="10"/>
  <c r="C87" i="10"/>
  <c r="B87" i="10"/>
  <c r="A87" i="10"/>
  <c r="M86" i="10"/>
  <c r="L86" i="10"/>
  <c r="K86" i="10"/>
  <c r="K98" i="10"/>
  <c r="K82" i="10"/>
  <c r="K21" i="10"/>
  <c r="J86" i="10"/>
  <c r="I86" i="10"/>
  <c r="I98" i="10"/>
  <c r="I82" i="10"/>
  <c r="I21" i="10"/>
  <c r="H86" i="10"/>
  <c r="G86" i="10"/>
  <c r="F86" i="10"/>
  <c r="E86" i="10"/>
  <c r="E98" i="10"/>
  <c r="E82" i="10"/>
  <c r="E21" i="10"/>
  <c r="D86" i="10"/>
  <c r="D98" i="10"/>
  <c r="D82" i="10"/>
  <c r="D21" i="10"/>
  <c r="C86" i="10"/>
  <c r="B86" i="10"/>
  <c r="A86" i="10"/>
  <c r="U58" i="10"/>
  <c r="T58" i="10"/>
  <c r="S58" i="10"/>
  <c r="R58" i="10"/>
  <c r="Q58" i="10"/>
  <c r="P58" i="10"/>
  <c r="O58" i="10"/>
  <c r="N58" i="10"/>
  <c r="M58" i="10"/>
  <c r="L58" i="10"/>
  <c r="K58" i="10"/>
  <c r="J58" i="10"/>
  <c r="I58" i="10"/>
  <c r="H58" i="10"/>
  <c r="G58" i="10"/>
  <c r="F58" i="10"/>
  <c r="E58" i="10"/>
  <c r="D58" i="10"/>
  <c r="C58" i="10"/>
  <c r="B58" i="10"/>
  <c r="V57" i="10"/>
  <c r="V56" i="10"/>
  <c r="V55" i="10"/>
  <c r="V54" i="10"/>
  <c r="V53" i="10"/>
  <c r="V52" i="10"/>
  <c r="V51" i="10"/>
  <c r="V50" i="10"/>
  <c r="V49" i="10"/>
  <c r="V48" i="10"/>
  <c r="V47" i="10"/>
  <c r="V46" i="10"/>
  <c r="M41" i="10"/>
  <c r="L41" i="10"/>
  <c r="K41" i="10"/>
  <c r="J41" i="10"/>
  <c r="I41" i="10"/>
  <c r="H41" i="10"/>
  <c r="G41" i="10"/>
  <c r="F41" i="10"/>
  <c r="E41" i="10"/>
  <c r="D41" i="10"/>
  <c r="C41" i="10"/>
  <c r="B41" i="10"/>
  <c r="A41" i="10"/>
  <c r="M40" i="10"/>
  <c r="L40" i="10"/>
  <c r="K40" i="10"/>
  <c r="J40" i="10"/>
  <c r="I40" i="10"/>
  <c r="H40" i="10"/>
  <c r="G40" i="10"/>
  <c r="F40" i="10"/>
  <c r="E40" i="10"/>
  <c r="D40" i="10"/>
  <c r="C40" i="10"/>
  <c r="B40" i="10"/>
  <c r="A40" i="10"/>
  <c r="M39" i="10"/>
  <c r="L39" i="10"/>
  <c r="K39" i="10"/>
  <c r="J39" i="10"/>
  <c r="I39" i="10"/>
  <c r="H39" i="10"/>
  <c r="G39" i="10"/>
  <c r="F39" i="10"/>
  <c r="E39" i="10"/>
  <c r="D39" i="10"/>
  <c r="C39" i="10"/>
  <c r="N39" i="10"/>
  <c r="B39" i="10"/>
  <c r="A39" i="10"/>
  <c r="M38" i="10"/>
  <c r="L38" i="10"/>
  <c r="K38" i="10"/>
  <c r="J38" i="10"/>
  <c r="I38" i="10"/>
  <c r="H38" i="10"/>
  <c r="G38" i="10"/>
  <c r="F38" i="10"/>
  <c r="E38" i="10"/>
  <c r="D38" i="10"/>
  <c r="C38" i="10"/>
  <c r="B38" i="10"/>
  <c r="B42" i="10"/>
  <c r="B20" i="10"/>
  <c r="A38" i="10"/>
  <c r="M37" i="10"/>
  <c r="L37" i="10"/>
  <c r="K37" i="10"/>
  <c r="J37" i="10"/>
  <c r="I37" i="10"/>
  <c r="H37" i="10"/>
  <c r="G37" i="10"/>
  <c r="F37" i="10"/>
  <c r="E37" i="10"/>
  <c r="D37" i="10"/>
  <c r="C37" i="10"/>
  <c r="B37" i="10"/>
  <c r="A37" i="10"/>
  <c r="M36" i="10"/>
  <c r="L36" i="10"/>
  <c r="K36" i="10"/>
  <c r="J36" i="10"/>
  <c r="I36" i="10"/>
  <c r="H36" i="10"/>
  <c r="G36" i="10"/>
  <c r="F36" i="10"/>
  <c r="E36" i="10"/>
  <c r="D36" i="10"/>
  <c r="C36" i="10"/>
  <c r="B36" i="10"/>
  <c r="A36" i="10"/>
  <c r="M35" i="10"/>
  <c r="L35" i="10"/>
  <c r="K35" i="10"/>
  <c r="J35" i="10"/>
  <c r="I35" i="10"/>
  <c r="H35" i="10"/>
  <c r="G35" i="10"/>
  <c r="F35" i="10"/>
  <c r="E35" i="10"/>
  <c r="D35" i="10"/>
  <c r="C35" i="10"/>
  <c r="B35" i="10"/>
  <c r="N35" i="10"/>
  <c r="A35" i="10"/>
  <c r="M34" i="10"/>
  <c r="L34" i="10"/>
  <c r="K34" i="10"/>
  <c r="J34" i="10"/>
  <c r="I34" i="10"/>
  <c r="H34" i="10"/>
  <c r="G34" i="10"/>
  <c r="F34" i="10"/>
  <c r="E34" i="10"/>
  <c r="D34" i="10"/>
  <c r="C34" i="10"/>
  <c r="B34" i="10"/>
  <c r="A34" i="10"/>
  <c r="M33" i="10"/>
  <c r="L33" i="10"/>
  <c r="K33" i="10"/>
  <c r="J33" i="10"/>
  <c r="I33" i="10"/>
  <c r="H33" i="10"/>
  <c r="G33" i="10"/>
  <c r="F33" i="10"/>
  <c r="E33" i="10"/>
  <c r="D33" i="10"/>
  <c r="C33" i="10"/>
  <c r="B33" i="10"/>
  <c r="A33" i="10"/>
  <c r="M32" i="10"/>
  <c r="L32" i="10"/>
  <c r="K32" i="10"/>
  <c r="J32" i="10"/>
  <c r="I32" i="10"/>
  <c r="H32" i="10"/>
  <c r="H42" i="10"/>
  <c r="H20" i="10"/>
  <c r="G32" i="10"/>
  <c r="F32" i="10"/>
  <c r="E32" i="10"/>
  <c r="D32" i="10"/>
  <c r="C32" i="10"/>
  <c r="B32" i="10"/>
  <c r="A32" i="10"/>
  <c r="M31" i="10"/>
  <c r="L31" i="10"/>
  <c r="K31" i="10"/>
  <c r="J31" i="10"/>
  <c r="I31" i="10"/>
  <c r="H31" i="10"/>
  <c r="G31" i="10"/>
  <c r="F31" i="10"/>
  <c r="E31" i="10"/>
  <c r="D31" i="10"/>
  <c r="C31" i="10"/>
  <c r="B31" i="10"/>
  <c r="A31" i="10"/>
  <c r="M30" i="10"/>
  <c r="L30" i="10"/>
  <c r="K30" i="10"/>
  <c r="K42" i="10"/>
  <c r="K20" i="10"/>
  <c r="J30" i="10"/>
  <c r="J42" i="10"/>
  <c r="J20" i="10"/>
  <c r="I30" i="10"/>
  <c r="H30" i="10"/>
  <c r="G30" i="10"/>
  <c r="F30" i="10"/>
  <c r="F42" i="10"/>
  <c r="F20" i="10"/>
  <c r="E30" i="10"/>
  <c r="E42" i="10"/>
  <c r="E20" i="10"/>
  <c r="D30" i="10"/>
  <c r="C30" i="10"/>
  <c r="B30" i="10"/>
  <c r="A30" i="10"/>
  <c r="L51" i="27"/>
  <c r="L50" i="27"/>
  <c r="L49" i="27"/>
  <c r="B22" i="27"/>
  <c r="B73" i="27"/>
  <c r="F28" i="34"/>
  <c r="E28" i="34"/>
  <c r="D28" i="34"/>
  <c r="C28" i="34"/>
  <c r="B28" i="34"/>
  <c r="C6" i="9"/>
  <c r="D34" i="7"/>
  <c r="C16" i="7"/>
  <c r="C34" i="7"/>
  <c r="B16" i="7"/>
  <c r="F148" i="34"/>
  <c r="E152" i="34"/>
  <c r="E148" i="34"/>
  <c r="D148" i="34"/>
  <c r="D152" i="34"/>
  <c r="C148" i="34"/>
  <c r="B152" i="34"/>
  <c r="B148" i="34"/>
  <c r="C152" i="34"/>
  <c r="F137" i="34"/>
  <c r="E153" i="34"/>
  <c r="E137" i="34"/>
  <c r="D137" i="34"/>
  <c r="D153" i="34"/>
  <c r="C137" i="34"/>
  <c r="B153" i="34"/>
  <c r="B137" i="34"/>
  <c r="C153" i="34"/>
  <c r="F126" i="34"/>
  <c r="E154" i="34"/>
  <c r="E126" i="34"/>
  <c r="D126" i="34"/>
  <c r="D154" i="34"/>
  <c r="C126" i="34"/>
  <c r="B154" i="34"/>
  <c r="B126" i="34"/>
  <c r="C154" i="34"/>
  <c r="F112" i="34"/>
  <c r="E155" i="34"/>
  <c r="E112" i="34"/>
  <c r="D112" i="34"/>
  <c r="D155" i="34"/>
  <c r="C112" i="34"/>
  <c r="B155" i="34"/>
  <c r="B112" i="34"/>
  <c r="C155" i="34"/>
  <c r="F98" i="34"/>
  <c r="E156" i="34"/>
  <c r="E98" i="34"/>
  <c r="D98" i="34"/>
  <c r="D156" i="34"/>
  <c r="C98" i="34"/>
  <c r="B156" i="34"/>
  <c r="B98" i="34"/>
  <c r="C156" i="34"/>
  <c r="F84" i="34"/>
  <c r="E157" i="34"/>
  <c r="E84" i="34"/>
  <c r="D84" i="34"/>
  <c r="D157" i="34"/>
  <c r="C84" i="34"/>
  <c r="B157" i="34"/>
  <c r="B84" i="34"/>
  <c r="C157" i="34"/>
  <c r="F70" i="34"/>
  <c r="E158" i="34"/>
  <c r="E70" i="34"/>
  <c r="D70" i="34"/>
  <c r="D158" i="34"/>
  <c r="C70" i="34"/>
  <c r="B158" i="34"/>
  <c r="B70" i="34"/>
  <c r="C158" i="34"/>
  <c r="F56" i="34"/>
  <c r="E56" i="34"/>
  <c r="D56" i="34"/>
  <c r="C56" i="34"/>
  <c r="B56" i="34"/>
  <c r="F42" i="34"/>
  <c r="E42" i="34"/>
  <c r="D42" i="34"/>
  <c r="C42" i="34"/>
  <c r="B42" i="34"/>
  <c r="L48" i="27"/>
  <c r="L47" i="27"/>
  <c r="B18" i="27"/>
  <c r="L46" i="27"/>
  <c r="B17" i="27"/>
  <c r="L45" i="27"/>
  <c r="B16" i="27"/>
  <c r="L44" i="27"/>
  <c r="B15" i="27"/>
  <c r="L43" i="27"/>
  <c r="H42" i="27"/>
  <c r="L42" i="27"/>
  <c r="B13" i="27"/>
  <c r="J41" i="27"/>
  <c r="I41" i="27"/>
  <c r="H41" i="27"/>
  <c r="L41" i="27"/>
  <c r="B12" i="27"/>
  <c r="I40" i="27"/>
  <c r="H40" i="27"/>
  <c r="L40" i="27"/>
  <c r="B11" i="27"/>
  <c r="I39" i="27"/>
  <c r="H39" i="27"/>
  <c r="L39" i="27"/>
  <c r="B10" i="27"/>
  <c r="D37" i="27"/>
  <c r="D38" i="27"/>
  <c r="L36" i="27"/>
  <c r="B7" i="27"/>
  <c r="E36" i="27"/>
  <c r="F36" i="27"/>
  <c r="L35" i="27"/>
  <c r="E35" i="27"/>
  <c r="F35" i="27"/>
  <c r="L34" i="27"/>
  <c r="F34" i="27"/>
  <c r="B21" i="27"/>
  <c r="B72" i="27"/>
  <c r="B20" i="27"/>
  <c r="B71" i="27"/>
  <c r="B19" i="27"/>
  <c r="B70" i="27"/>
  <c r="B14" i="27"/>
  <c r="B6" i="27"/>
  <c r="F24" i="24"/>
  <c r="D24" i="24"/>
  <c r="C24" i="24"/>
  <c r="G20" i="24"/>
  <c r="E20" i="24"/>
  <c r="G12" i="24"/>
  <c r="E12" i="24"/>
  <c r="G11" i="24"/>
  <c r="E11" i="24"/>
  <c r="C23" i="23"/>
  <c r="B23" i="23"/>
  <c r="K17" i="19"/>
  <c r="J17" i="19"/>
  <c r="I17" i="19"/>
  <c r="H17" i="19"/>
  <c r="G17" i="19"/>
  <c r="F17" i="19"/>
  <c r="E17" i="19"/>
  <c r="D17" i="19"/>
  <c r="C17" i="19"/>
  <c r="B17" i="19"/>
  <c r="D50" i="18"/>
  <c r="C50" i="18"/>
  <c r="B50" i="18"/>
  <c r="F25" i="18"/>
  <c r="E25" i="18"/>
  <c r="D25" i="18"/>
  <c r="C25" i="18"/>
  <c r="B25" i="18"/>
  <c r="D53" i="9"/>
  <c r="C53" i="9"/>
  <c r="D33" i="9"/>
  <c r="C16" i="9"/>
  <c r="C33" i="9"/>
  <c r="B16" i="9"/>
  <c r="D32" i="9"/>
  <c r="C15" i="9"/>
  <c r="C32" i="9"/>
  <c r="B15" i="9"/>
  <c r="C12" i="9"/>
  <c r="B12" i="9"/>
  <c r="D28" i="9"/>
  <c r="C11" i="9"/>
  <c r="C28" i="9"/>
  <c r="B11" i="9"/>
  <c r="C10" i="9"/>
  <c r="B10" i="9"/>
  <c r="D26" i="9"/>
  <c r="C9" i="9"/>
  <c r="C26" i="9"/>
  <c r="B9" i="9"/>
  <c r="D25" i="9"/>
  <c r="C25" i="9"/>
  <c r="B8" i="9"/>
  <c r="C14" i="9"/>
  <c r="B14" i="9"/>
  <c r="C7" i="9"/>
  <c r="B7" i="9"/>
  <c r="B6" i="9"/>
  <c r="C5" i="9"/>
  <c r="B5" i="9"/>
  <c r="D54" i="8"/>
  <c r="C54" i="8"/>
  <c r="D34" i="8"/>
  <c r="C17" i="8"/>
  <c r="C34" i="8"/>
  <c r="B17" i="8"/>
  <c r="D33" i="8"/>
  <c r="C16" i="8"/>
  <c r="C33" i="8"/>
  <c r="B16" i="8"/>
  <c r="D25" i="8"/>
  <c r="C8" i="8"/>
  <c r="D26" i="8"/>
  <c r="C9" i="8"/>
  <c r="D27" i="8"/>
  <c r="C10" i="8"/>
  <c r="D28" i="8"/>
  <c r="C11" i="8"/>
  <c r="D29" i="8"/>
  <c r="C12" i="8"/>
  <c r="D30" i="8"/>
  <c r="C13" i="8"/>
  <c r="B15" i="8"/>
  <c r="C30" i="8"/>
  <c r="B13" i="8"/>
  <c r="C29" i="8"/>
  <c r="B12" i="8"/>
  <c r="C28" i="8"/>
  <c r="B11" i="8"/>
  <c r="C27" i="8"/>
  <c r="C26" i="8"/>
  <c r="C25" i="8"/>
  <c r="B8" i="8"/>
  <c r="B7" i="8"/>
  <c r="B10" i="8"/>
  <c r="B9" i="8"/>
  <c r="C6" i="8"/>
  <c r="B6" i="8"/>
  <c r="D57" i="7"/>
  <c r="C57" i="7"/>
  <c r="D36" i="7"/>
  <c r="C18" i="7"/>
  <c r="C36" i="7"/>
  <c r="B18" i="7"/>
  <c r="D35" i="7"/>
  <c r="C17" i="7"/>
  <c r="C35" i="7"/>
  <c r="B17" i="7"/>
  <c r="D32" i="7"/>
  <c r="C14" i="7"/>
  <c r="C32" i="7"/>
  <c r="B14" i="7"/>
  <c r="D31" i="7"/>
  <c r="C13" i="7"/>
  <c r="C31" i="7"/>
  <c r="B13" i="7"/>
  <c r="D30" i="7"/>
  <c r="C12" i="7"/>
  <c r="C30" i="7"/>
  <c r="B12" i="7"/>
  <c r="D29" i="7"/>
  <c r="C11" i="7"/>
  <c r="C29" i="7"/>
  <c r="D28" i="7"/>
  <c r="C10" i="7"/>
  <c r="C28" i="7"/>
  <c r="B10" i="7"/>
  <c r="D27" i="7"/>
  <c r="C9" i="7"/>
  <c r="C27" i="7"/>
  <c r="B9" i="7"/>
  <c r="C8" i="7"/>
  <c r="B8" i="7"/>
  <c r="D25" i="7"/>
  <c r="C25" i="7"/>
  <c r="B7" i="7"/>
  <c r="B11" i="7"/>
  <c r="L38" i="27"/>
  <c r="B9" i="27"/>
  <c r="E37" i="27"/>
  <c r="E38" i="27"/>
  <c r="F38" i="27"/>
  <c r="F37" i="27"/>
  <c r="L37" i="27"/>
  <c r="B8" i="27"/>
  <c r="C15" i="8"/>
  <c r="L17" i="19"/>
  <c r="C8" i="9"/>
  <c r="K64" i="15"/>
  <c r="K50" i="15"/>
  <c r="N59" i="15"/>
  <c r="N61" i="15"/>
  <c r="N63" i="15"/>
  <c r="H64" i="15"/>
  <c r="H50" i="15"/>
  <c r="B64" i="15"/>
  <c r="B50" i="15"/>
  <c r="N62" i="15"/>
  <c r="N57" i="15"/>
  <c r="C64" i="15"/>
  <c r="C50" i="15"/>
  <c r="N58" i="15"/>
  <c r="L64" i="15"/>
  <c r="L50" i="15"/>
  <c r="V78" i="15"/>
  <c r="D64" i="15"/>
  <c r="D50" i="15"/>
  <c r="J64" i="15"/>
  <c r="J50" i="15"/>
  <c r="G13" i="24"/>
  <c r="E13" i="24"/>
  <c r="G21" i="24"/>
  <c r="E21" i="24"/>
  <c r="G10" i="24"/>
  <c r="E10" i="24"/>
  <c r="E15" i="24"/>
  <c r="G15" i="24"/>
  <c r="N16" i="15"/>
  <c r="N21" i="15"/>
  <c r="N22" i="15"/>
  <c r="I23" i="15"/>
  <c r="I9" i="15"/>
  <c r="B17" i="24"/>
  <c r="K23" i="15"/>
  <c r="K9" i="15"/>
  <c r="B19" i="24"/>
  <c r="J23" i="15"/>
  <c r="J9" i="15"/>
  <c r="B18" i="24"/>
  <c r="E18" i="24"/>
  <c r="H23" i="15"/>
  <c r="H9" i="15"/>
  <c r="B16" i="24"/>
  <c r="V37" i="15"/>
  <c r="N18" i="15"/>
  <c r="N17" i="15"/>
  <c r="F23" i="15"/>
  <c r="F9" i="15"/>
  <c r="B14" i="24"/>
  <c r="D34" i="9"/>
  <c r="C17" i="9"/>
  <c r="B17" i="9"/>
  <c r="C34" i="9"/>
  <c r="C35" i="8"/>
  <c r="B18" i="8"/>
  <c r="D35" i="8"/>
  <c r="C7" i="8"/>
  <c r="C18" i="8"/>
  <c r="C19" i="8"/>
  <c r="D37" i="7"/>
  <c r="B19" i="7"/>
  <c r="B20" i="7"/>
  <c r="C7" i="7"/>
  <c r="C19" i="7"/>
  <c r="C20" i="7"/>
  <c r="C37" i="7"/>
  <c r="H20" i="30"/>
  <c r="H25" i="30"/>
  <c r="H28" i="30"/>
  <c r="H32" i="30"/>
  <c r="H24" i="30"/>
  <c r="H23" i="30"/>
  <c r="H31" i="30"/>
  <c r="H21" i="30"/>
  <c r="H29" i="30"/>
  <c r="H18" i="30"/>
  <c r="H22" i="30"/>
  <c r="H26" i="30"/>
  <c r="H30" i="30"/>
  <c r="H33" i="30"/>
  <c r="B48" i="29"/>
  <c r="N60" i="15"/>
  <c r="N20" i="15"/>
  <c r="N23" i="15"/>
  <c r="M26" i="14"/>
  <c r="H72" i="28"/>
  <c r="I72" i="28"/>
  <c r="J72" i="28"/>
  <c r="C46" i="28"/>
  <c r="C72" i="28"/>
  <c r="K72" i="28"/>
  <c r="D72" i="28"/>
  <c r="L72" i="28"/>
  <c r="Y95" i="28"/>
  <c r="E72" i="28"/>
  <c r="M72" i="28"/>
  <c r="F72" i="28"/>
  <c r="N54" i="28"/>
  <c r="F23" i="38"/>
  <c r="L23" i="38"/>
  <c r="D23" i="38"/>
  <c r="H23" i="38"/>
  <c r="L25" i="38"/>
  <c r="F22" i="38"/>
  <c r="C23" i="38"/>
  <c r="B23" i="38"/>
  <c r="E23" i="38"/>
  <c r="I23" i="38"/>
  <c r="K25" i="38"/>
  <c r="K23" i="38"/>
  <c r="N94" i="38"/>
  <c r="N91" i="38"/>
  <c r="M23" i="38"/>
  <c r="G23" i="38"/>
  <c r="L22" i="38"/>
  <c r="C22" i="38"/>
  <c r="H25" i="38"/>
  <c r="M25" i="38"/>
  <c r="I25" i="38"/>
  <c r="G25" i="38"/>
  <c r="N77" i="38"/>
  <c r="N81" i="38"/>
  <c r="D25" i="38"/>
  <c r="N24" i="38"/>
  <c r="E25" i="38"/>
  <c r="F25" i="38"/>
  <c r="J22" i="38"/>
  <c r="B22" i="38"/>
  <c r="N29" i="38"/>
  <c r="N22" i="38"/>
  <c r="N43" i="38"/>
  <c r="N264" i="10"/>
  <c r="F266" i="10"/>
  <c r="F255" i="10"/>
  <c r="V277" i="10"/>
  <c r="G266" i="10"/>
  <c r="G255" i="10"/>
  <c r="N262" i="10"/>
  <c r="E266" i="10"/>
  <c r="E255" i="10"/>
  <c r="B266" i="10"/>
  <c r="B255" i="10"/>
  <c r="N255" i="10"/>
  <c r="N263" i="10"/>
  <c r="N265" i="10"/>
  <c r="I266" i="10"/>
  <c r="I255" i="10"/>
  <c r="N261" i="10"/>
  <c r="N266" i="10"/>
  <c r="J266" i="10"/>
  <c r="J255" i="10"/>
  <c r="N226" i="10"/>
  <c r="N228" i="10"/>
  <c r="E230" i="10"/>
  <c r="E219" i="10"/>
  <c r="N225" i="10"/>
  <c r="N227" i="10"/>
  <c r="N224" i="10"/>
  <c r="N229" i="10"/>
  <c r="M230" i="10"/>
  <c r="M219" i="10"/>
  <c r="I230" i="10"/>
  <c r="I219" i="10"/>
  <c r="H190" i="10"/>
  <c r="H176" i="10"/>
  <c r="I190" i="10"/>
  <c r="I176" i="10"/>
  <c r="N186" i="10"/>
  <c r="N188" i="10"/>
  <c r="V202" i="10"/>
  <c r="D190" i="10"/>
  <c r="D176" i="10"/>
  <c r="J190" i="10"/>
  <c r="J176" i="10"/>
  <c r="L190" i="10"/>
  <c r="L176" i="10"/>
  <c r="N185" i="10"/>
  <c r="N187" i="10"/>
  <c r="N189" i="10"/>
  <c r="H144" i="10"/>
  <c r="H132" i="10"/>
  <c r="E144" i="10"/>
  <c r="E132" i="10"/>
  <c r="M144" i="10"/>
  <c r="M132" i="10"/>
  <c r="F144" i="10"/>
  <c r="F132" i="10"/>
  <c r="N138" i="10"/>
  <c r="N144" i="10"/>
  <c r="N132" i="10"/>
  <c r="N140" i="10"/>
  <c r="N142" i="10"/>
  <c r="N143" i="10"/>
  <c r="B144" i="10"/>
  <c r="B132" i="10"/>
  <c r="I144" i="10"/>
  <c r="I132" i="10"/>
  <c r="V156" i="10"/>
  <c r="F98" i="10"/>
  <c r="F82" i="10"/>
  <c r="F21" i="10"/>
  <c r="G98" i="10"/>
  <c r="G82" i="10"/>
  <c r="G21" i="10"/>
  <c r="N91" i="10"/>
  <c r="N94" i="10"/>
  <c r="N97" i="10"/>
  <c r="H98" i="10"/>
  <c r="H82" i="10"/>
  <c r="H21" i="10"/>
  <c r="N89" i="10"/>
  <c r="B98" i="10"/>
  <c r="B82" i="10"/>
  <c r="N82" i="10"/>
  <c r="O82" i="10"/>
  <c r="N87" i="10"/>
  <c r="J98" i="10"/>
  <c r="J82" i="10"/>
  <c r="J21" i="10"/>
  <c r="L98" i="10"/>
  <c r="L82" i="10"/>
  <c r="L21" i="10"/>
  <c r="N90" i="10"/>
  <c r="N93" i="10"/>
  <c r="C98" i="10"/>
  <c r="C82" i="10"/>
  <c r="C21" i="10"/>
  <c r="V114" i="10"/>
  <c r="N32" i="10"/>
  <c r="N41" i="10"/>
  <c r="G42" i="10"/>
  <c r="G20" i="10"/>
  <c r="M42" i="10"/>
  <c r="M20" i="10"/>
  <c r="N31" i="10"/>
  <c r="D42" i="10"/>
  <c r="D20" i="10"/>
  <c r="N20" i="10"/>
  <c r="L42" i="10"/>
  <c r="L20" i="10"/>
  <c r="N38" i="10"/>
  <c r="N40" i="10"/>
  <c r="N37" i="10"/>
  <c r="V58" i="10"/>
  <c r="C42" i="10"/>
  <c r="C20" i="10"/>
  <c r="I42" i="10"/>
  <c r="I20" i="10"/>
  <c r="N34" i="10"/>
  <c r="N36" i="10"/>
  <c r="N33" i="10"/>
  <c r="AC51" i="39"/>
  <c r="J9" i="39"/>
  <c r="V52" i="39"/>
  <c r="I10" i="39"/>
  <c r="T30" i="39"/>
  <c r="L30" i="39"/>
  <c r="S30" i="39"/>
  <c r="N50" i="39"/>
  <c r="H8" i="39"/>
  <c r="AC23" i="39"/>
  <c r="AC26" i="39"/>
  <c r="N28" i="39"/>
  <c r="N25" i="39"/>
  <c r="AC25" i="39"/>
  <c r="V41" i="39"/>
  <c r="N26" i="39"/>
  <c r="V27" i="39"/>
  <c r="M30" i="39"/>
  <c r="U54" i="39"/>
  <c r="C12" i="39"/>
  <c r="V48" i="39"/>
  <c r="I6" i="39"/>
  <c r="AB54" i="39"/>
  <c r="N27" i="39"/>
  <c r="L54" i="39"/>
  <c r="Z54" i="39"/>
  <c r="N24" i="39"/>
  <c r="V50" i="39"/>
  <c r="I8" i="39"/>
  <c r="AC50" i="39"/>
  <c r="J8" i="39"/>
  <c r="AC24" i="39"/>
  <c r="N29" i="39"/>
  <c r="U30" i="39"/>
  <c r="V26" i="39"/>
  <c r="AA54" i="39"/>
  <c r="N49" i="39"/>
  <c r="H7" i="39"/>
  <c r="AC65" i="39"/>
  <c r="N78" i="39"/>
  <c r="Y30" i="39"/>
  <c r="Q54" i="39"/>
  <c r="N12" i="39"/>
  <c r="V25" i="39"/>
  <c r="AC29" i="39"/>
  <c r="T54" i="39"/>
  <c r="AC49" i="39"/>
  <c r="J7" i="39"/>
  <c r="AC78" i="39"/>
  <c r="Q30" i="39"/>
  <c r="V24" i="39"/>
  <c r="AC28" i="39"/>
  <c r="N52" i="39"/>
  <c r="H10" i="39"/>
  <c r="AC53" i="39"/>
  <c r="J11" i="39"/>
  <c r="M12" i="39"/>
  <c r="D12" i="39"/>
  <c r="N23" i="39"/>
  <c r="R30" i="39"/>
  <c r="AC27" i="39"/>
  <c r="V29" i="39"/>
  <c r="N48" i="39"/>
  <c r="H6" i="39"/>
  <c r="AC48" i="39"/>
  <c r="J6" i="39"/>
  <c r="V51" i="39"/>
  <c r="I9" i="39"/>
  <c r="O12" i="39"/>
  <c r="K30" i="39"/>
  <c r="AB30" i="39"/>
  <c r="AC52" i="39"/>
  <c r="J10" i="39"/>
  <c r="V53" i="39"/>
  <c r="I11" i="39"/>
  <c r="AA30" i="39"/>
  <c r="V28" i="39"/>
  <c r="K54" i="39"/>
  <c r="Y54" i="39"/>
  <c r="V49" i="39"/>
  <c r="I7" i="39"/>
  <c r="J54" i="39"/>
  <c r="M54" i="39"/>
  <c r="R54" i="39"/>
  <c r="N65" i="39"/>
  <c r="AC44" i="40"/>
  <c r="J10" i="40"/>
  <c r="AC33" i="40"/>
  <c r="V78" i="39"/>
  <c r="AC47" i="39"/>
  <c r="V47" i="39"/>
  <c r="S54" i="39"/>
  <c r="N47" i="39"/>
  <c r="N51" i="39"/>
  <c r="H9" i="39"/>
  <c r="E12" i="39"/>
  <c r="Z30" i="39"/>
  <c r="AC41" i="39"/>
  <c r="V23" i="39"/>
  <c r="J30" i="39"/>
  <c r="L23" i="40"/>
  <c r="Z23" i="40"/>
  <c r="Y45" i="40"/>
  <c r="V17" i="40"/>
  <c r="AC20" i="40"/>
  <c r="N43" i="40"/>
  <c r="H9" i="40"/>
  <c r="V43" i="40"/>
  <c r="I9" i="40"/>
  <c r="K45" i="40"/>
  <c r="M23" i="40"/>
  <c r="N19" i="40"/>
  <c r="AC22" i="40"/>
  <c r="R45" i="40"/>
  <c r="N40" i="40"/>
  <c r="H6" i="40"/>
  <c r="AA23" i="40"/>
  <c r="R23" i="40"/>
  <c r="N21" i="40"/>
  <c r="AC40" i="40"/>
  <c r="J6" i="40"/>
  <c r="S23" i="40"/>
  <c r="T45" i="40"/>
  <c r="V44" i="40"/>
  <c r="I10" i="40"/>
  <c r="AC39" i="40"/>
  <c r="J5" i="40"/>
  <c r="J45" i="40"/>
  <c r="V41" i="40"/>
  <c r="I7" i="40"/>
  <c r="AC42" i="40"/>
  <c r="J8" i="40"/>
  <c r="V67" i="40"/>
  <c r="N39" i="40"/>
  <c r="H5" i="40"/>
  <c r="Q23" i="40"/>
  <c r="V18" i="40"/>
  <c r="N22" i="40"/>
  <c r="V42" i="40"/>
  <c r="I8" i="40"/>
  <c r="N44" i="40"/>
  <c r="H10" i="40"/>
  <c r="N11" i="40"/>
  <c r="D11" i="40"/>
  <c r="U45" i="40"/>
  <c r="Z45" i="40"/>
  <c r="J23" i="40"/>
  <c r="AC19" i="40"/>
  <c r="V20" i="40"/>
  <c r="T23" i="40"/>
  <c r="N42" i="40"/>
  <c r="H8" i="40"/>
  <c r="AC43" i="40"/>
  <c r="J9" i="40"/>
  <c r="K23" i="40"/>
  <c r="AB23" i="40"/>
  <c r="E11" i="40"/>
  <c r="M45" i="40"/>
  <c r="V40" i="40"/>
  <c r="I6" i="40"/>
  <c r="N67" i="40"/>
  <c r="N17" i="40"/>
  <c r="N18" i="40"/>
  <c r="AC21" i="40"/>
  <c r="V22" i="40"/>
  <c r="V39" i="40"/>
  <c r="I5" i="40"/>
  <c r="N41" i="40"/>
  <c r="H7" i="40"/>
  <c r="N55" i="40"/>
  <c r="AC55" i="40"/>
  <c r="V55" i="40"/>
  <c r="U23" i="40"/>
  <c r="AC18" i="40"/>
  <c r="V19" i="40"/>
  <c r="AA45" i="40"/>
  <c r="AC17" i="40"/>
  <c r="N20" i="40"/>
  <c r="V33" i="40"/>
  <c r="AB45" i="40"/>
  <c r="AC41" i="40"/>
  <c r="J7" i="40"/>
  <c r="AC67" i="40"/>
  <c r="O11" i="40"/>
  <c r="C11" i="40"/>
  <c r="Q45" i="40"/>
  <c r="N33" i="40"/>
  <c r="M7" i="40"/>
  <c r="M11" i="40"/>
  <c r="S45" i="40"/>
  <c r="V21" i="40"/>
  <c r="L45" i="40"/>
  <c r="Y23" i="40"/>
  <c r="N54" i="12"/>
  <c r="M59" i="12"/>
  <c r="D16" i="12"/>
  <c r="Y59" i="12"/>
  <c r="D22" i="12"/>
  <c r="E9" i="12"/>
  <c r="N87" i="12"/>
  <c r="N52" i="12"/>
  <c r="V89" i="12"/>
  <c r="AC81" i="12"/>
  <c r="AC87" i="12"/>
  <c r="AC83" i="12"/>
  <c r="AC84" i="12"/>
  <c r="N88" i="12"/>
  <c r="N89" i="12"/>
  <c r="AC109" i="12"/>
  <c r="V55" i="12"/>
  <c r="V56" i="12"/>
  <c r="V81" i="12"/>
  <c r="V84" i="12"/>
  <c r="AC89" i="12"/>
  <c r="J93" i="12"/>
  <c r="E13" i="12"/>
  <c r="N82" i="12"/>
  <c r="V82" i="12"/>
  <c r="N58" i="12"/>
  <c r="V86" i="12"/>
  <c r="J59" i="12"/>
  <c r="D13" i="12"/>
  <c r="Z93" i="12"/>
  <c r="E23" i="12"/>
  <c r="N50" i="12"/>
  <c r="R93" i="12"/>
  <c r="E18" i="12"/>
  <c r="N84" i="12"/>
  <c r="AC90" i="12"/>
  <c r="N91" i="12"/>
  <c r="V127" i="12"/>
  <c r="N85" i="12"/>
  <c r="N86" i="12"/>
  <c r="V88" i="12"/>
  <c r="AC91" i="12"/>
  <c r="AC127" i="12"/>
  <c r="T59" i="12"/>
  <c r="D20" i="12"/>
  <c r="AA93" i="12"/>
  <c r="E24" i="12"/>
  <c r="V83" i="12"/>
  <c r="V91" i="12"/>
  <c r="V50" i="12"/>
  <c r="AC51" i="12"/>
  <c r="L93" i="12"/>
  <c r="E15" i="12"/>
  <c r="AC85" i="12"/>
  <c r="AC86" i="12"/>
  <c r="N75" i="12"/>
  <c r="M93" i="12"/>
  <c r="E16" i="12"/>
  <c r="V90" i="12"/>
  <c r="N109" i="12"/>
  <c r="N47" i="12"/>
  <c r="V57" i="12"/>
  <c r="V58" i="12"/>
  <c r="AC82" i="12"/>
  <c r="N83" i="12"/>
  <c r="V85" i="12"/>
  <c r="V87" i="12"/>
  <c r="AC88" i="12"/>
  <c r="N90" i="12"/>
  <c r="N92" i="12"/>
  <c r="V109" i="12"/>
  <c r="Y93" i="12"/>
  <c r="E22" i="12"/>
  <c r="L59" i="12"/>
  <c r="D15" i="12"/>
  <c r="N48" i="12"/>
  <c r="U59" i="12"/>
  <c r="D21" i="12"/>
  <c r="N49" i="12"/>
  <c r="N81" i="12"/>
  <c r="S93" i="12"/>
  <c r="E19" i="12"/>
  <c r="AB93" i="12"/>
  <c r="E25" i="12"/>
  <c r="V92" i="12"/>
  <c r="AC92" i="12"/>
  <c r="AC48" i="12"/>
  <c r="AC49" i="12"/>
  <c r="N51" i="12"/>
  <c r="N53" i="12"/>
  <c r="N127" i="12"/>
  <c r="Q93" i="12"/>
  <c r="E17" i="12"/>
  <c r="K93" i="12"/>
  <c r="E14" i="12"/>
  <c r="T93" i="12"/>
  <c r="E20" i="12"/>
  <c r="V48" i="12"/>
  <c r="V49" i="12"/>
  <c r="N56" i="12"/>
  <c r="N57" i="12"/>
  <c r="V47" i="12"/>
  <c r="V75" i="12"/>
  <c r="Q59" i="12"/>
  <c r="D17" i="12"/>
  <c r="S59" i="12"/>
  <c r="D19" i="12"/>
  <c r="V51" i="12"/>
  <c r="V52" i="12"/>
  <c r="N55" i="12"/>
  <c r="U93" i="12"/>
  <c r="E21" i="12"/>
  <c r="K59" i="12"/>
  <c r="D14" i="12"/>
  <c r="V53" i="12"/>
  <c r="V54" i="12"/>
  <c r="AC55" i="12"/>
  <c r="AC57" i="12"/>
  <c r="AC58" i="12"/>
  <c r="AA59" i="12"/>
  <c r="D24" i="12"/>
  <c r="AB59" i="12"/>
  <c r="D25" i="12"/>
  <c r="AC53" i="12"/>
  <c r="AC50" i="12"/>
  <c r="AC52" i="12"/>
  <c r="AC54" i="12"/>
  <c r="AC56" i="12"/>
  <c r="AC75" i="12"/>
  <c r="AC47" i="12"/>
  <c r="Z59" i="12"/>
  <c r="D23" i="12"/>
  <c r="R59" i="12"/>
  <c r="D18" i="12"/>
  <c r="B21" i="10"/>
  <c r="N21" i="10"/>
  <c r="N22" i="10"/>
  <c r="N176" i="10"/>
  <c r="B230" i="10"/>
  <c r="N30" i="10"/>
  <c r="N183" i="10"/>
  <c r="N86" i="10"/>
  <c r="N98" i="10"/>
  <c r="B18" i="9"/>
  <c r="B23" i="27"/>
  <c r="B74" i="27"/>
  <c r="C8" i="4"/>
  <c r="B19" i="8"/>
  <c r="C7" i="4"/>
  <c r="N64" i="15"/>
  <c r="N50" i="15"/>
  <c r="E16" i="24"/>
  <c r="G16" i="24"/>
  <c r="B24" i="24"/>
  <c r="G24" i="24"/>
  <c r="G19" i="24"/>
  <c r="E19" i="24"/>
  <c r="E17" i="24"/>
  <c r="G17" i="24"/>
  <c r="G14" i="24"/>
  <c r="E14" i="24"/>
  <c r="N9" i="15"/>
  <c r="B28" i="28"/>
  <c r="B46" i="28"/>
  <c r="N72" i="28"/>
  <c r="N25" i="38"/>
  <c r="N23" i="38"/>
  <c r="N40" i="38"/>
  <c r="N190" i="10"/>
  <c r="N42" i="10"/>
  <c r="N30" i="39"/>
  <c r="AC30" i="39"/>
  <c r="V30" i="39"/>
  <c r="V23" i="40"/>
  <c r="J5" i="39"/>
  <c r="J12" i="39"/>
  <c r="AC54" i="39"/>
  <c r="I5" i="39"/>
  <c r="I12" i="39"/>
  <c r="V54" i="39"/>
  <c r="H5" i="39"/>
  <c r="H12" i="39"/>
  <c r="N54" i="39"/>
  <c r="I11" i="40"/>
  <c r="AC23" i="40"/>
  <c r="H11" i="40"/>
  <c r="N23" i="40"/>
  <c r="V45" i="40"/>
  <c r="N45" i="40"/>
  <c r="AC45" i="40"/>
  <c r="J11" i="40"/>
  <c r="V59" i="12"/>
  <c r="C5" i="12"/>
  <c r="AC93" i="12"/>
  <c r="D6" i="12"/>
  <c r="N93" i="12"/>
  <c r="D4" i="12"/>
  <c r="V93" i="12"/>
  <c r="D5" i="12"/>
  <c r="N59" i="12"/>
  <c r="C4" i="12"/>
  <c r="AC59" i="12"/>
  <c r="C6" i="12"/>
  <c r="B219" i="10"/>
  <c r="N219" i="10"/>
  <c r="N230" i="10"/>
  <c r="C23" i="27"/>
  <c r="E24" i="24"/>
  <c r="E27" i="24"/>
  <c r="C5" i="4"/>
  <c r="D9" i="12"/>
  <c r="AS59" i="12"/>
  <c r="C7" i="12"/>
  <c r="C9" i="12"/>
</calcChain>
</file>

<file path=xl/sharedStrings.xml><?xml version="1.0" encoding="utf-8"?>
<sst xmlns="http://schemas.openxmlformats.org/spreadsheetml/2006/main" count="30801" uniqueCount="1087">
  <si>
    <t>Preface</t>
    <phoneticPr fontId="0" type="noConversion"/>
  </si>
  <si>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Jeanne Behnke at (301) 614-5326 or jeanne.behnke@nasa.gov.</t>
  </si>
  <si>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</si>
  <si>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</si>
  <si>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</si>
  <si>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</si>
  <si>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</si>
  <si>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</si>
  <si>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Distinct Users of EOSDIS Data and Services</t>
  </si>
  <si>
    <t xml:space="preserve">Web Site Visits </t>
    <phoneticPr fontId="0" type="noConversion"/>
  </si>
  <si>
    <t>Average Archive Growth</t>
    <phoneticPr fontId="0" type="noConversion"/>
  </si>
  <si>
    <t>Total Archive Volume</t>
  </si>
  <si>
    <t>End User Distribution Products</t>
  </si>
  <si>
    <t>End User Average Distribution Volume</t>
    <phoneticPr fontId="0" type="noConversion"/>
  </si>
  <si>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and summed
</t>
    </r>
    <r>
      <rPr>
        <b/>
        <sz val="10"/>
        <rFont val="Arial"/>
        <family val="2"/>
      </rPr>
      <t>Web Site Visits:</t>
    </r>
    <r>
      <rPr>
        <sz val="10"/>
        <rFont val="Arial"/>
        <family val="2"/>
      </rPr>
      <t xml:space="preserve"> Sum of web visits for DAACs and LANCE data providers where a visit represents a user session not broken by more than 30 minutes and a duration of at least one minute
</t>
    </r>
    <r>
      <rPr>
        <b/>
        <sz val="10"/>
        <rFont val="Arial"/>
        <family val="2"/>
      </rPr>
      <t>Average Archive Growth:</t>
    </r>
    <r>
      <rPr>
        <sz val="10"/>
        <rFont val="Arial"/>
        <family val="2"/>
      </rPr>
      <t xml:space="preserve">  Sum across reporting DAACs of the data volume added to the individual archives divided by the days in the year (does not include NRT products)
</t>
    </r>
    <r>
      <rPr>
        <b/>
        <sz val="10"/>
        <rFont val="Arial"/>
        <family val="2"/>
      </rPr>
      <t xml:space="preserve">Total Archive Volume: </t>
    </r>
    <r>
      <rPr>
        <sz val="10"/>
        <rFont val="Arial"/>
        <family val="2"/>
      </rPr>
      <t xml:space="preserve">Sum across reporting DAACs of the data volumes in the archive as of end of the fiscal year (does not include NRT products)
</t>
    </r>
    <r>
      <rPr>
        <b/>
        <sz val="10"/>
        <rFont val="Arial"/>
        <family val="2"/>
      </rPr>
      <t>End User Distribution Products:</t>
    </r>
    <r>
      <rPr>
        <sz val="10"/>
        <rFont val="Arial"/>
        <family val="2"/>
      </rPr>
      <t xml:space="preserve"> Total number of products distributed from all reporting DAACs and LANCE data providers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</si>
  <si>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</si>
  <si>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</si>
  <si>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</si>
  <si>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</si>
  <si>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</si>
  <si>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</si>
  <si>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</si>
  <si>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</si>
  <si>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</si>
  <si>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</si>
  <si>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</si>
  <si>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</si>
  <si>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</si>
  <si>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</si>
  <si>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</si>
  <si>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The primary source of Web Metrics is EMS using the IBM/Unica NetInsight 8.6.0.7 interface.</t>
  </si>
  <si>
    <t xml:space="preserve">Web Activity </t>
  </si>
  <si>
    <t>EOSDIS web activity is collected via the EMS NetInsight tool, collecting selected metrics for each DAAC, or combining the NRT metrics into the LANCE Web Sites profile.</t>
  </si>
  <si>
    <t>Web Activity by DAAC</t>
  </si>
  <si>
    <t>Web Visitor Character
-ization</t>
    <phoneticPr fontId="0" type="noConversion"/>
  </si>
  <si>
    <r>
      <t>For "Repeat Visitors" run the</t>
    </r>
    <r>
      <rPr>
        <b/>
        <sz val="10"/>
        <rFont val="Arial"/>
        <family val="2"/>
      </rPr>
      <t xml:space="preserve"> Visitor Analysis</t>
    </r>
    <r>
      <rPr>
        <sz val="10"/>
        <rFont val="Arial"/>
        <family val="2"/>
      </rPr>
      <t xml:space="preserve">, </t>
    </r>
    <r>
      <rPr>
        <b/>
        <sz val="10"/>
        <rFont val="Arial"/>
        <family val="2"/>
      </rPr>
      <t>Visitor Retention</t>
    </r>
    <r>
      <rPr>
        <sz val="10"/>
        <rFont val="Arial"/>
        <family val="2"/>
      </rPr>
      <t xml:space="preserve"> report.  Adjust the </t>
    </r>
    <r>
      <rPr>
        <b/>
        <sz val="10"/>
        <rFont val="Arial"/>
        <family val="2"/>
      </rPr>
      <t>Visitor Duration</t>
    </r>
    <r>
      <rPr>
        <sz val="10"/>
        <rFont val="Arial"/>
        <family val="2"/>
      </rPr>
      <t xml:space="preserve"> filter to remove the two lowest visit durations.  Export the data to collect the histogram of the number of visitors by number of visits; NetInsight provides the number of visits groupings. 
</t>
    </r>
  </si>
  <si>
    <t>Web Activity by Domain</t>
  </si>
  <si>
    <t xml:space="preserve">For Top 20 Domains, use the combined profile of all DAACs ("allcl' profile) found on the IBM/Unica NetInsight 8.6.0.7.
 implementation;  run the NetInsight Visitor Analysis, Domain report for the FY.  Select "Filter Group" as "All DAACS" and adjust the Visit Duration filter to remove the two lowest visit durations.  Adjust the "Rows" to 20 and export the data.  This is for visits &gt;= 1 minute and sorted by the # of Visitors.  </t>
  </si>
  <si>
    <t>Web Activity by Country</t>
  </si>
  <si>
    <t xml:space="preserve">For Top 20 Countries, use the combined profile of all DAACs ("allcl' profile) found on the IBM/Unica NetInsight 8.6.0.7.
 implementation; run the NetInsight Geographic Analysis, Country report for the FY. Select "Filter Group" as "All DAACS" and  adjust the Visit Duration filter to remove the two lowest visit durations. Adjust the "Rows" to 20 and export the data. This is for visits &gt;= 1 minute and sorted by the # of Visitors.  </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</si>
  <si>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</si>
  <si>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</si>
  <si>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</si>
  <si>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</si>
  <si>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</si>
  <si>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</si>
  <si>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The Total Archive Trend is based on data and reports produced during individual fiscal years, rather than on EMS. Reporting since FY2008 depends on the current year's Total Archive Size, which is based on EMS augmented with inputs directly from some of the DAACs.</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</si>
  <si>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</si>
  <si>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</si>
  <si>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</si>
  <si>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</si>
  <si>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</si>
  <si>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</si>
  <si>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</si>
  <si>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</si>
  <si>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</si>
  <si>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</si>
  <si>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</si>
  <si>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</si>
  <si>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</si>
  <si>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</si>
  <si>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</si>
  <si>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</si>
  <si>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</si>
  <si>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</si>
  <si>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</si>
  <si>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</si>
  <si>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</si>
  <si>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</si>
  <si>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</si>
  <si>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</si>
  <si>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</si>
  <si>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</si>
  <si>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NSIDC ECS only</t>
  </si>
  <si>
    <t>OBPG</t>
  </si>
  <si>
    <t>Ingest not tracked</t>
  </si>
  <si>
    <t>Stage 1</t>
  </si>
  <si>
    <t>(include ancillary data)</t>
  </si>
  <si>
    <t>Data Provider</t>
  </si>
  <si>
    <t>Date</t>
  </si>
  <si>
    <t>LARCANGE</t>
  </si>
  <si>
    <t>LARCECS</t>
  </si>
  <si>
    <t>PODAACDS</t>
  </si>
  <si>
    <t>Stage 3</t>
  </si>
  <si>
    <t>Volume  (TBs)</t>
  </si>
  <si>
    <r>
      <t>ASDC</t>
    </r>
    <r>
      <rPr>
        <vertAlign val="superscript"/>
        <sz val="10"/>
        <rFont val="Arial"/>
        <family val="2"/>
      </rPr>
      <t>1</t>
    </r>
  </si>
  <si>
    <t>includes ANGe (LaTIS)</t>
  </si>
  <si>
    <t xml:space="preserve"> </t>
  </si>
  <si>
    <t>Stage 1(EMS)</t>
  </si>
  <si>
    <t>(includes ancillary data)</t>
  </si>
  <si>
    <t>(includes data deleted from archive)</t>
  </si>
  <si>
    <t>Archive Not tracked</t>
  </si>
  <si>
    <t xml:space="preserve">ASF </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</si>
  <si>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</si>
  <si>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</si>
  <si>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</si>
  <si>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</si>
  <si>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</si>
  <si>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</si>
  <si>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</si>
  <si>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</si>
  <si>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</si>
  <si>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</si>
  <si>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</si>
  <si>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</si>
  <si>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</si>
  <si>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</si>
  <si>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</si>
  <si>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</si>
  <si>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LARC SVC</t>
  </si>
  <si>
    <t>LPDAAC
DEM</t>
  </si>
  <si>
    <t>LPDAAC
LTA</t>
  </si>
  <si>
    <t>LPDAAC
MRTWEB</t>
  </si>
  <si>
    <t>NSIDC
SRCHLT</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</si>
  <si>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</si>
  <si>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</si>
  <si>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</si>
  <si>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</si>
  <si>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</si>
  <si>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</si>
  <si>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</si>
  <si>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</si>
  <si>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</si>
  <si>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</si>
  <si>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</si>
  <si>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</si>
  <si>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</si>
  <si>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</si>
  <si>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 xml:space="preserve">US EDU </t>
  </si>
  <si>
    <t xml:space="preserve">US GOV </t>
  </si>
  <si>
    <t xml:space="preserve">US ORG </t>
  </si>
  <si>
    <t>Volume Distributed by Domain</t>
  </si>
  <si>
    <t>Total Volume (GBs)</t>
  </si>
  <si>
    <t>Products Distributed by Level</t>
  </si>
  <si>
    <t>Total Products Distributed (millions)</t>
  </si>
  <si>
    <t>Level 0</t>
  </si>
  <si>
    <t>Level 1</t>
  </si>
  <si>
    <t>Level 2</t>
  </si>
  <si>
    <t>Level 3</t>
  </si>
  <si>
    <t>Level 4</t>
  </si>
  <si>
    <r>
      <t>Others</t>
    </r>
    <r>
      <rPr>
        <vertAlign val="superscript"/>
        <sz val="10"/>
        <rFont val="Arial"/>
        <family val="2"/>
      </rPr>
      <t>1</t>
    </r>
  </si>
  <si>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</si>
  <si>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</si>
  <si>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</si>
  <si>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</si>
  <si>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</si>
  <si>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</si>
  <si>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</si>
  <si>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</si>
  <si>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</si>
  <si>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</si>
  <si>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</si>
  <si>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</si>
  <si>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</si>
  <si>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</si>
  <si>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</si>
  <si>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</si>
  <si>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</si>
  <si>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</si>
  <si>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</si>
  <si>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</si>
  <si>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</si>
  <si>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</si>
  <si>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</si>
  <si>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</si>
  <si>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</si>
  <si>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</si>
  <si>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</si>
  <si>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</si>
  <si>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</si>
  <si>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</si>
  <si>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</si>
  <si>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</si>
  <si>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</si>
  <si>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</si>
  <si>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Near Real-Time (NRT) production represents the amount of data generated by the Land Atmosphere Near Real-time Capability for EOS (LANCE) data providers, including the two identical processing systems, NRT and NRT2.</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</si>
  <si>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</si>
  <si>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</si>
  <si>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</si>
  <si>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</si>
  <si>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</si>
  <si>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</si>
  <si>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</si>
  <si>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</si>
  <si>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</si>
  <si>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</si>
  <si>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</si>
  <si>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</si>
  <si>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</si>
  <si>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</si>
  <si>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</si>
  <si>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</si>
  <si>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</si>
  <si>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</si>
  <si>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NRT Total</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</si>
  <si>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</si>
  <si>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</si>
  <si>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</si>
  <si>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</si>
  <si>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</si>
  <si>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</si>
  <si>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r>
      <t>Other</t>
    </r>
    <r>
      <rPr>
        <vertAlign val="superscript"/>
        <sz val="10"/>
        <rFont val="Arial"/>
        <family val="2"/>
      </rPr>
      <t>2</t>
    </r>
  </si>
  <si>
    <r>
      <rPr>
        <vertAlign val="superscript"/>
        <sz val="10"/>
        <rFont val="Arial"/>
        <family val="2"/>
      </rPr>
      <t xml:space="preserve">2 </t>
    </r>
    <r>
      <rPr>
        <sz val="10"/>
        <rFont val="Arial"/>
        <family val="2"/>
      </rPr>
      <t>These are products that have no product level assignment.</t>
    </r>
  </si>
  <si>
    <t>Distribution Metrics to LANCE Unregistered Users</t>
  </si>
  <si>
    <t>Number of Unregistered
Users</t>
  </si>
  <si>
    <t>Distribution to Unregistered Users by Domain</t>
  </si>
  <si>
    <t>Number of Unregistered Users**</t>
  </si>
  <si>
    <t>MODIS-Aqua</t>
  </si>
  <si>
    <t>MODIS-Terra</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</si>
  <si>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</si>
  <si>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</si>
  <si>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</si>
  <si>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</si>
  <si>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</si>
  <si>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</si>
  <si>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</si>
  <si>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</si>
  <si>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</si>
  <si>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Russian Federation</t>
  </si>
  <si>
    <t>Canada</t>
  </si>
  <si>
    <t>Thailand</t>
  </si>
  <si>
    <t>Denmark</t>
  </si>
  <si>
    <t>Italy</t>
  </si>
  <si>
    <t>Spain</t>
  </si>
  <si>
    <t>Germany</t>
  </si>
  <si>
    <t>Brazil</t>
  </si>
  <si>
    <t>Top 10 NRT Products Distributed to Unregistered Users By Volume*</t>
  </si>
  <si>
    <t>Description</t>
    <phoneticPr fontId="0" type="noConversion"/>
  </si>
  <si>
    <t>GBs</t>
    <phoneticPr fontId="0" type="noConversion"/>
  </si>
  <si>
    <t>Files **</t>
  </si>
  <si>
    <t>MOBCRQKM1_S</t>
  </si>
  <si>
    <t>Level 2 Subsets Corrected Reflectance - Bands 1-4-3 250m</t>
  </si>
  <si>
    <t>MYBCRQKM1_S</t>
  </si>
  <si>
    <t>MOBCRQKM3_S</t>
  </si>
  <si>
    <t>Level 2 Subsets Corrected Reflectance - Bands 3-6-7 250m</t>
  </si>
  <si>
    <t>MOBCRQKM7_S</t>
  </si>
  <si>
    <t>Level 2 Subsets Corrected Reflectance - Bands 7-2-1 250m</t>
  </si>
  <si>
    <t>MYBCRQKM7_S</t>
  </si>
  <si>
    <t>Top 10 NRT Products Distributed to Unregistered Users By File Count **</t>
  </si>
  <si>
    <t>Product</t>
  </si>
  <si>
    <t>Files**</t>
  </si>
  <si>
    <t>MCD14WMS</t>
  </si>
  <si>
    <t>* Some products are inherently larger than other files in size and therefore may skew the results.</t>
  </si>
  <si>
    <t>** Excluding metadata</t>
  </si>
  <si>
    <t>PO DAAC</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</si>
  <si>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</si>
  <si>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</si>
  <si>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</si>
  <si>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</si>
  <si>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</si>
  <si>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</si>
  <si>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</si>
  <si>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</si>
  <si>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</si>
  <si>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</si>
  <si>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</si>
  <si>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</si>
  <si>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</si>
  <si>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Australia</t>
  </si>
  <si>
    <t>France</t>
  </si>
  <si>
    <t>Iran, Islamic Republic Of</t>
  </si>
  <si>
    <t>Indonesia</t>
  </si>
  <si>
    <t>Netherlands</t>
  </si>
  <si>
    <t>Mexico</t>
  </si>
  <si>
    <t>Colombia</t>
  </si>
  <si>
    <t>Unknown*</t>
  </si>
  <si>
    <t>* These are the users whose countries are unknown</t>
  </si>
  <si>
    <t>Distribution metrics for foreign public users are compared. Statistics are based on country information provided to EMS by the 12 data distributing EOSDIS DAACs.</t>
  </si>
  <si>
    <t>Foreign Country</t>
  </si>
  <si>
    <r>
      <t># of Users</t>
    </r>
    <r>
      <rPr>
        <vertAlign val="superscript"/>
        <sz val="10"/>
        <color theme="1"/>
        <rFont val="Arial"/>
        <family val="2"/>
      </rPr>
      <t xml:space="preserve"> 4</t>
    </r>
  </si>
  <si>
    <t># of Products (1000s)</t>
  </si>
  <si>
    <t>Vol (TBs)</t>
  </si>
  <si>
    <r>
      <t xml:space="preserve">EU </t>
    </r>
    <r>
      <rPr>
        <vertAlign val="superscript"/>
        <sz val="10"/>
        <color theme="1"/>
        <rFont val="Arial"/>
        <family val="2"/>
      </rPr>
      <t>1</t>
    </r>
  </si>
  <si>
    <r>
      <t>China</t>
    </r>
    <r>
      <rPr>
        <vertAlign val="superscript"/>
        <sz val="10"/>
        <color theme="1"/>
        <rFont val="Arial"/>
        <family val="2"/>
      </rPr>
      <t xml:space="preserve"> 2</t>
    </r>
  </si>
  <si>
    <t>Other Foreign Countries</t>
  </si>
  <si>
    <r>
      <t xml:space="preserve">Unknown </t>
    </r>
    <r>
      <rPr>
        <vertAlign val="superscript"/>
        <sz val="10"/>
        <color theme="1"/>
        <rFont val="Arial"/>
        <family val="2"/>
      </rPr>
      <t>3</t>
    </r>
  </si>
  <si>
    <t>1. EU includes 28 European Union member countries</t>
  </si>
  <si>
    <t>2. China includes only People's Republic of China and does not include Taiwan or Hong Kong</t>
  </si>
  <si>
    <t>3. This represents the data users whose countries are unknown</t>
  </si>
  <si>
    <t xml:space="preserve">4. These represent the user counts across all DAACs and may be fewer than the sum of users from individual DAAC due to multi-DAAC users </t>
  </si>
  <si>
    <t>Visits, Views and Visitors by data center for visits greater than or equal to 1 min.</t>
  </si>
  <si>
    <t xml:space="preserve"># Visits </t>
  </si>
  <si>
    <t># Views</t>
  </si>
  <si>
    <t># Visitors</t>
  </si>
  <si>
    <t># Hosts</t>
  </si>
  <si>
    <t># Repeat Visitors</t>
  </si>
  <si>
    <t>Earthdata</t>
  </si>
  <si>
    <t xml:space="preserve">Total </t>
  </si>
  <si>
    <t>System Overall*</t>
  </si>
  <si>
    <t>* Represents the sum of the metrics from all 11 DAACs and excludes Earthdata.</t>
  </si>
  <si>
    <t># Unique Visitors</t>
  </si>
  <si>
    <t>The sum of monthly visitors could be greater than the number of unique</t>
  </si>
  <si>
    <t xml:space="preserve">  visitor for a given year since one user could be counted more than once</t>
  </si>
  <si>
    <t xml:space="preserve">  if he/she visited the same website in different month.</t>
  </si>
  <si>
    <t>Monthly</t>
    <phoneticPr fontId="0" type="noConversion"/>
  </si>
  <si>
    <t>EOSDIS Web Visitors are characterized by the number of visits they make and how frequently they return. Visitors counted in the table below are those that stayed for one minute or more. Repeat Visitors are counted from the start of the Fiscal Year. Metrics data is collected per data center and summed for an EOSDIS total.</t>
    <phoneticPr fontId="0" type="noConversion"/>
  </si>
  <si>
    <t># of Visits</t>
  </si>
  <si>
    <t>10 - 14</t>
  </si>
  <si>
    <t>Total Visitors</t>
  </si>
  <si>
    <t># of Visits</t>
    <phoneticPr fontId="0" type="noConversion"/>
  </si>
  <si>
    <t>System Overall *</t>
  </si>
  <si>
    <t>* represents the sum of the metrics from all 11 data centers excludes Earthdata</t>
  </si>
  <si>
    <t xml:space="preserve">This worksheet presents web activity by the top 20 Domains sorted by # of Visitors. Domains are as defined by NetInsight. The data came from a combined profile for 11 EOSDIS DAACs (see the DAACs for Stage 3 in the "Data Users" Worksheet).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</si>
  <si>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Top 20 Domains For Visits &gt;= I Minute</t>
  </si>
  <si>
    <t>Domain</t>
  </si>
  <si>
    <t>Visitors</t>
  </si>
  <si>
    <t>Percent Visitors</t>
  </si>
  <si>
    <t>Visits</t>
  </si>
  <si>
    <t>Percent Visits</t>
  </si>
  <si>
    <t>Views</t>
  </si>
  <si>
    <t>Percent Views</t>
  </si>
  <si>
    <t>Unresolved</t>
  </si>
  <si>
    <t>Network (.net)</t>
  </si>
  <si>
    <t>Commercial (.com)</t>
  </si>
  <si>
    <t>Other</t>
  </si>
  <si>
    <t>United States Educational</t>
  </si>
  <si>
    <t>United States Government</t>
  </si>
  <si>
    <t>Argentina</t>
  </si>
  <si>
    <t>Finland</t>
  </si>
  <si>
    <t>This worksheet presents web activity by the top 20 Countries from NetInsight sorted by # of Views.  The data came from a combined profile for 11 EOSDIS DAACs (see the DAACs for Stage 3 in the "Data Users" Worksheet). Country information is based on the NetInsight geographical data from Quova, the Neustar IP Intelligence and IP Geolocation Service.</t>
  </si>
  <si>
    <t>Iran</t>
  </si>
  <si>
    <t>Korea, Republic of</t>
  </si>
  <si>
    <t>Great Britain</t>
  </si>
  <si>
    <t>Peru</t>
  </si>
  <si>
    <t>Saudi Arabia</t>
  </si>
  <si>
    <t>Webmetrics for Earthdata Website only</t>
  </si>
  <si>
    <t>Web Service</t>
  </si>
  <si>
    <t>FY15</t>
  </si>
  <si>
    <t xml:space="preserve">This worksheet presents web activity by the top 20 Domains sorted by # of Visitors. Domains are as defined by NetInsight. All statistics are strictly based on domains resolved by NetInsight, using host information. Web metrics are presented for visits of one minute or greater. Visits of at least one minute are considered to represent significant work accomplished, and many of the shorter visits are of less than a second. Domain information was obtained, using a NASA DNS translation program.
</t>
  </si>
  <si>
    <t>Greece</t>
  </si>
  <si>
    <t>Poland</t>
  </si>
  <si>
    <t>This worksheet presents web activity by the top 20 Countries from NetInsight sorted by # of Views. Country information is based on the NetInsight geographical data from Quova, the Neustar IP Intelligence and IP Geolocation Service.</t>
  </si>
  <si>
    <t>Chile</t>
  </si>
  <si>
    <t>LANCE web activity is measured by number of visits made, the number of pages viewed and the number of distinct visitors for the LANCE website.  The number of hosts counts the distinct IP addresses of the visitors. Repeat visitors is a count of those visitors who made at least two visits since the start of the fiscal year.
Web metrics are presented for visits of one minute or greater. Visits of at least one minute are considered to represent significant work accomplished, and many of the shorter visits are of less than a second.</t>
  </si>
  <si>
    <t># Repeat Visitors
since start</t>
  </si>
  <si>
    <t>LANCE</t>
  </si>
  <si>
    <t>Monthly</t>
  </si>
  <si>
    <t>FY2015</t>
  </si>
  <si>
    <t>LANCE web visitors are characterized by the number of visits they make and how frequently they return. Visitors counted in the table below are those that stayed for one minute or more. Repeat Visitors are counted from the start of the Fiscal Year. Please note that the sum of monthly visitors could be greater than the number of unique visitors for a given year since one user could be counted more than once in the monthly visitor count if  he/she visited the LANCE websites in different months.</t>
  </si>
  <si>
    <t xml:space="preserve">Following table presents web activity by the top 20 Domains sorted by # of Visitors. Domains are as defined by NetInsight. The data came from one LANCE web profile and all statistics are based on domains resolved by a NASA DNS translation program.
</t>
  </si>
  <si>
    <t>Portugal</t>
  </si>
  <si>
    <t>Following table presents web activity by the top 20 Countries from NetInsight sorted by # of Views  The data came from LANCE website profile and country information is based on the Netinsignt geographical data from Quova, the Neustar IP Intelligence and IP Geolocation Service.</t>
  </si>
  <si>
    <t>Romania</t>
  </si>
  <si>
    <t>Note: Due to the use of the two different programs (NASA DNS translation program and Netinsight Geographical</t>
  </si>
  <si>
    <t>data from Quova) to resolve domain and country information, country statistics in the two tables above may not</t>
  </si>
  <si>
    <t>be consistent.</t>
  </si>
  <si>
    <t>Total Users is an estimate formed by combining the distinct Data Users and distinct Web Visitors, removing the overlap. The common element for these counts is the IP address (Host); therefore, the comparison is made without using the additional details provided by the Data User email address or the Web Visitor browser. Not being able to compare the users directly likely results in an undercount. Web Visitors included in the count are for those visitors with visits of one minute or longer.</t>
  </si>
  <si>
    <t>To minimize the undercount, the final Total Users value includes the total Web Visitors (IP address plus browser), plus the distinct Data Users (counted by IP Address).</t>
  </si>
  <si>
    <t>IP address</t>
  </si>
  <si>
    <t>IP + Browser</t>
  </si>
  <si>
    <t>Host IP Only</t>
  </si>
  <si>
    <t>Distinct Data User</t>
  </si>
  <si>
    <t>Distinct Web Visitor (1 min+)</t>
  </si>
  <si>
    <t>Distinct Web
Visitor (1 min+)
(by Host IP)</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</si>
  <si>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</si>
  <si>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</si>
  <si>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</si>
  <si>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</si>
  <si>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</si>
  <si>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</si>
  <si>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</si>
  <si>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</si>
  <si>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</si>
  <si>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</si>
  <si>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</si>
  <si>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</si>
  <si>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</si>
  <si>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</si>
  <si>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</si>
  <si>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</si>
  <si>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</si>
  <si>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</si>
  <si>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</si>
  <si>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</si>
  <si>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</si>
  <si>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</si>
  <si>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</si>
  <si>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</si>
  <si>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</si>
  <si>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</si>
  <si>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</si>
  <si>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</si>
  <si>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</si>
  <si>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</si>
  <si>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</si>
  <si>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</si>
  <si>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</si>
  <si>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</si>
  <si>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</si>
  <si>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</si>
  <si>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</si>
  <si>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</si>
  <si>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</si>
  <si>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</si>
  <si>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</si>
  <si>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</si>
  <si>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</si>
  <si>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</si>
  <si>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</si>
  <si>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</si>
  <si>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</si>
  <si>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</si>
  <si>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</si>
  <si>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</si>
  <si>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</si>
  <si>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Korea, Republic Of</t>
  </si>
  <si>
    <t>Belgium</t>
  </si>
  <si>
    <t>Switzerland</t>
  </si>
  <si>
    <t>Ireland</t>
  </si>
  <si>
    <t>Czech Republic</t>
  </si>
  <si>
    <r>
      <t>Unknown</t>
    </r>
    <r>
      <rPr>
        <vertAlign val="superscript"/>
        <sz val="10"/>
        <rFont val="Arial"/>
        <family val="2"/>
      </rPr>
      <t>+</t>
    </r>
  </si>
  <si>
    <t>*  Some products are inherently larger than other files in size and therefore may skew the results.</t>
  </si>
  <si>
    <t>** When counting # of products, metadata files are not included.</t>
  </si>
  <si>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</si>
  <si>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</si>
  <si>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</si>
  <si>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</si>
  <si>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</si>
  <si>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</si>
  <si>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</si>
  <si>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</si>
  <si>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</si>
  <si>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</si>
  <si>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</si>
  <si>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</si>
  <si>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</si>
  <si>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</si>
  <si>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</si>
  <si>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</si>
  <si>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</si>
  <si>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</si>
  <si>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</si>
  <si>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</si>
  <si>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</si>
  <si>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</si>
  <si>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</si>
  <si>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</si>
  <si>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</si>
  <si>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</si>
  <si>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</si>
  <si>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</si>
  <si>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</si>
  <si>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</si>
  <si>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</si>
  <si>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</si>
  <si>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</si>
  <si>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</si>
  <si>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</si>
  <si>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</si>
  <si>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</si>
  <si>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</si>
  <si>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</si>
  <si>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</si>
  <si>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</si>
  <si>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</si>
  <si>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</si>
  <si>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</si>
  <si>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</si>
  <si>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</si>
  <si>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</si>
  <si>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</si>
  <si>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</si>
  <si>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</si>
  <si>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</si>
  <si>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</si>
  <si>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</si>
  <si>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</si>
  <si>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</si>
  <si>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</si>
  <si>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</si>
  <si>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</si>
  <si>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</si>
  <si>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</si>
  <si>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</si>
  <si>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</si>
  <si>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</si>
  <si>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</si>
  <si>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</si>
  <si>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</si>
  <si>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</si>
  <si>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</si>
  <si>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</si>
  <si>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</si>
  <si>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</si>
  <si>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</si>
  <si>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</si>
  <si>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</si>
  <si>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</si>
  <si>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</si>
  <si>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</si>
  <si>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</si>
  <si>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</si>
  <si>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</si>
  <si>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</si>
  <si>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</si>
  <si>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</si>
  <si>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</si>
  <si>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</si>
  <si>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</si>
  <si>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</si>
  <si>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</si>
  <si>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</si>
  <si>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</si>
  <si>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</si>
  <si>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</si>
  <si>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</si>
  <si>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</si>
  <si>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</si>
  <si>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</si>
  <si>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</si>
  <si>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</si>
  <si>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</si>
  <si>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</si>
  <si>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</si>
  <si>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</si>
  <si>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</si>
  <si>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</si>
  <si>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</si>
  <si>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</si>
  <si>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</si>
  <si>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</si>
  <si>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</si>
  <si>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</si>
  <si>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</si>
  <si>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</si>
  <si>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</si>
  <si>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</si>
  <si>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</si>
  <si>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</si>
  <si>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</si>
  <si>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</si>
  <si>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</si>
  <si>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</si>
  <si>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</si>
  <si>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</si>
  <si>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</si>
  <si>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</si>
  <si>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</si>
  <si>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</si>
  <si>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</si>
  <si>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</si>
  <si>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</si>
  <si>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</si>
  <si>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</si>
  <si>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</si>
  <si>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</si>
  <si>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</si>
  <si>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</si>
  <si>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</si>
  <si>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</si>
  <si>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</si>
  <si>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</si>
  <si>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</si>
  <si>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</si>
  <si>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</si>
  <si>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</si>
  <si>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</si>
  <si>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</si>
  <si>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</si>
  <si>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</si>
  <si>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</si>
  <si>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</si>
  <si>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</si>
  <si>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</si>
  <si>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</si>
  <si>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</si>
  <si>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</si>
  <si>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</si>
  <si>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</si>
  <si>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</si>
  <si>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</si>
  <si>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</si>
  <si>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</si>
  <si>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</si>
  <si>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</si>
  <si>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</si>
  <si>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</si>
  <si>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</si>
  <si>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</si>
  <si>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</si>
  <si>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</si>
  <si>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</si>
  <si>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</si>
  <si>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</si>
  <si>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</si>
  <si>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</si>
  <si>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</si>
  <si>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</si>
  <si>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</si>
  <si>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</si>
  <si>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</si>
  <si>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</si>
  <si>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</si>
  <si>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</si>
  <si>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</si>
  <si>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</si>
  <si>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</si>
  <si>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</si>
  <si>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</si>
  <si>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</si>
  <si>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</si>
  <si>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</si>
  <si>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</si>
  <si>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</si>
  <si>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</si>
  <si>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</si>
  <si>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</si>
  <si>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</si>
  <si>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</si>
  <si>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</si>
  <si>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</si>
  <si>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</si>
  <si>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</si>
  <si>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</si>
  <si>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</si>
  <si>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</si>
  <si>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</si>
  <si>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</si>
  <si>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</si>
  <si>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</si>
  <si>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</si>
  <si>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</si>
  <si>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</si>
  <si>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</si>
  <si>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</si>
  <si>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</si>
  <si>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</si>
  <si>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</si>
  <si>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</si>
  <si>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</si>
  <si>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</si>
  <si>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</si>
  <si>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</si>
  <si>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</si>
  <si>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</si>
  <si>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</si>
  <si>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</si>
  <si>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Web metrics data for EOSDIS became available as of FY2007, Data for FY2007 is complete for 7 DAACs and FY2008 is complete for 8 DAACs. Since FY2009, 11 DAACs provided webmetrics. These web metrics excludes Earthdata and are for visits of one minute or more. Repeat visitors are counted as 2 or more visits since web activity measurements began for that DAAC. Earthdata webmetrics trend is given separately at the bottom of this page.</t>
  </si>
  <si>
    <t>FY15 Repeat Visitors
 (2 or more visits)</t>
  </si>
  <si>
    <t>FY14 Repeat Visitors
 (2 or more visits)</t>
  </si>
  <si>
    <t>FY13 Repeat Visitors
 (2 or more visits)</t>
  </si>
  <si>
    <t>FY12 Repeat Visitors
 (2 or more visits)</t>
  </si>
  <si>
    <t>FY11 Repeat Visitors
 (2 or more visits)</t>
  </si>
  <si>
    <t>FY10 Repeat Visitors
 (2 or more visits)</t>
  </si>
  <si>
    <t>FY09 Repeat Visitors
 (2 or more visits)</t>
  </si>
  <si>
    <t>FY08 Repeat Visitors
 (2 or more visits)</t>
  </si>
  <si>
    <t>FY07 Repeat Visitors 
(2 or more visits)</t>
  </si>
  <si>
    <t>NA</t>
  </si>
  <si>
    <t>Repeat Visitors</t>
  </si>
  <si>
    <t xml:space="preserve">Note: Fiscal year data are compared using the sums across data generated from individual DAAC profiles.. </t>
  </si>
  <si>
    <t>Earthdata website metrics trend</t>
  </si>
  <si>
    <t>Hosts</t>
  </si>
  <si>
    <t>Legend</t>
  </si>
  <si>
    <t>X</t>
  </si>
  <si>
    <t>Data Available</t>
  </si>
  <si>
    <t>Data Provider has provided the data as required</t>
  </si>
  <si>
    <t>Data Provider provides data periodically as such may not be required to provide daily data files</t>
  </si>
  <si>
    <t>Not applicable</t>
  </si>
  <si>
    <t>No data was required from the data provider</t>
  </si>
  <si>
    <t>EMPTY</t>
  </si>
  <si>
    <t>Data Files Empty</t>
  </si>
  <si>
    <t>Data files were provided but had no data (Standard Procedure)</t>
  </si>
  <si>
    <t>GOVT. SHUTDOWN</t>
  </si>
  <si>
    <t>No Data Provided</t>
  </si>
  <si>
    <t>Data Provider Facilities were closed due to the Federal Government Shutdown.</t>
  </si>
  <si>
    <t>MISSING</t>
  </si>
  <si>
    <t>Not Provided</t>
  </si>
  <si>
    <t>Data Provider was supposed to provide data files but did not provide</t>
  </si>
  <si>
    <t>Do Not Provide</t>
  </si>
  <si>
    <t>Data Provider has not started providing data.</t>
  </si>
  <si>
    <t>GESDISCNRT</t>
  </si>
  <si>
    <t>LARCORDERS</t>
  </si>
  <si>
    <t>LPDAACDEM</t>
  </si>
  <si>
    <t>LPDAACLTA</t>
  </si>
  <si>
    <t>LPDAACMRTWEB</t>
  </si>
  <si>
    <t>MODAPSNRT</t>
  </si>
  <si>
    <t>OMINRT</t>
  </si>
  <si>
    <t>Arch</t>
  </si>
  <si>
    <t>Ing</t>
  </si>
  <si>
    <t>Dist</t>
  </si>
  <si>
    <t># of days data provided</t>
  </si>
  <si>
    <t>EMS Term</t>
  </si>
  <si>
    <t>Definition</t>
  </si>
  <si>
    <t>EOSDIS element serving as a source of metrics information for describing the ingest, archive and distribution of EOSDIS science data; web activity metrics are also collected. For the EOSDIS annual reporting, metrics from individual data providers at a single site are combined (e.g., NSIDC = NSIDCECS + NSIDCV0).</t>
    <phoneticPr fontId="0" type="noConversion"/>
  </si>
  <si>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</si>
  <si>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</si>
  <si>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</si>
  <si>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</si>
  <si>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</si>
  <si>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</si>
  <si>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</si>
  <si>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</si>
  <si>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</si>
  <si>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</si>
  <si>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</si>
  <si>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</si>
  <si>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</si>
  <si>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r>
      <t xml:space="preserve">Any individual requesting data as defined by </t>
    </r>
    <r>
      <rPr>
        <sz val="10"/>
        <rFont val="Arial"/>
        <family val="2"/>
      </rPr>
      <t>an IP address plus email, within the time period.</t>
    </r>
  </si>
  <si>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</si>
  <si>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</si>
  <si>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</si>
  <si>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</si>
  <si>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</si>
  <si>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</si>
  <si>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</si>
  <si>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</si>
  <si>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The volume of data (in GBs) successfully delivered to Public users.  This includes all file types, including METADATA.</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</si>
  <si>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</si>
  <si>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</si>
  <si>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</si>
  <si>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</si>
  <si>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</si>
  <si>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</si>
  <si>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</si>
  <si>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</si>
  <si>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</si>
  <si>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</si>
  <si>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</si>
  <si>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</si>
  <si>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</si>
  <si>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</si>
  <si>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</si>
  <si>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</si>
  <si>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</si>
  <si>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</si>
  <si>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</si>
  <si>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</si>
  <si>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</si>
  <si>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</si>
  <si>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visit.</t>
    </r>
  </si>
  <si>
    <t>EMS Web Views</t>
  </si>
  <si>
    <t xml:space="preserve">The number of page views to a provider's web pages over the time period. </t>
  </si>
  <si>
    <t>EMS Web Visits</t>
  </si>
  <si>
    <t>The number of visits over the time period.</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</si>
  <si>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</si>
  <si>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</si>
  <si>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</si>
  <si>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</si>
  <si>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</si>
  <si>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Metrics data grouped by “DAAC”, augmented with external data, includes all twelve DAACs. Grouping is done for the 3 DAACs that have multiple data providers: ASDC DAAC (LARC ANGE, LARC ECS, LARC ORDERS), LP DAAC (LP DAAC, LPDAAC DEM, LPDAAC MRTWEB LPDAAC LTA) and NSIDC DAAC (NSIDC, NSIDC SRCHLT, NSIDC V0).</t>
  </si>
  <si>
    <t xml:space="preserve">Metrics data presented by the major contributing DAACs, often accompanied by a graphic. </t>
  </si>
  <si>
    <t>Total Volume Distributed (TB)</t>
  </si>
  <si>
    <t>Total Volume Distributed (GB)</t>
  </si>
  <si>
    <t>OB.DAAC</t>
  </si>
  <si>
    <t>Mission</t>
  </si>
  <si>
    <t># Users</t>
  </si>
  <si>
    <t>At the time of this report, the combined profile does not include OB.DAAC and Earthdata.</t>
  </si>
  <si>
    <r>
      <t>Unknown</t>
    </r>
    <r>
      <rPr>
        <vertAlign val="superscript"/>
        <sz val="10"/>
        <rFont val="Arial"/>
        <family val="2"/>
      </rPr>
      <t>***</t>
    </r>
  </si>
  <si>
    <r>
      <t>***</t>
    </r>
    <r>
      <rPr>
        <sz val="10"/>
        <rFont val="Arial"/>
        <family val="2"/>
      </rPr>
      <t xml:space="preserve">  no country information is given</t>
    </r>
  </si>
  <si>
    <t xml:space="preserve">OB.DAAC </t>
  </si>
  <si>
    <t>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</si>
  <si>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</si>
  <si>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 xml:space="preserve">EOSDIS web activity is measured by number of Visits made, the number of pages Viewed and the number of distinct Visitors.  The number of Hosts counts the distinct IP addresses of the Visitors. Repeat visitors is a count of those visitors who made at least two visits since ESDIS began measuring web activity
Web metrics are presented for visits of one minute or greater.   Visits of at least one minute are considered to represent significant work accomplished, and many of the shorter visits are of less than a second.  
Eleven of the twelve EOSDIS DAACs report web metrics at this time; all except OB.DAAC.  </t>
  </si>
  <si>
    <t>Volume By Month</t>
  </si>
  <si>
    <t>User By Month</t>
  </si>
  <si>
    <t># of Files</t>
  </si>
  <si>
    <t>Distributed Volume (TB)</t>
  </si>
  <si>
    <t># of Users</t>
  </si>
  <si>
    <t>User by Instrument*</t>
  </si>
  <si>
    <t>AIRS</t>
  </si>
  <si>
    <t>AMSR-E</t>
  </si>
  <si>
    <t>LARCNRT</t>
  </si>
  <si>
    <t>Distribution</t>
  </si>
  <si>
    <t>The CDDIS file counts were extremely high due to the distribution of the data products of which temporal resolution is less than 24 hours. In this report,  their file counts were converted to daily counts. There are three types of products of which file counts were converted to the daily counts: subdaily, hourly, and high rate. The conversion procedures are as follows:
1. For each product, obtain the number of files distributed to one IP Host for a given day 
2. For subdaily, hourly and high rate products, compute the daily file counts using the formulae,
   a. For subdaily products, converted  # of files = original # of files divided by 2 (if 1 to 2 files were distributed to one user, it was counted as 1 converted file)
   b. For hourly products, converted  # of files = original # of files divided by 24 (if 1 to 24 files were distributed to one user, it was counted as 1 converted file). 
   c. For high rate products, converted  # of files = original # of files divided by 96 (if 1 to 96 files were distributed to one user, it was counted as 1 converted file)
3. Sum up the converted # of files over a year</t>
  </si>
  <si>
    <t>List of EU country</t>
  </si>
  <si>
    <t>Austria</t>
  </si>
  <si>
    <t>UK</t>
  </si>
  <si>
    <t>Bulgaria</t>
  </si>
  <si>
    <t>Croatia</t>
  </si>
  <si>
    <t>Republic of Cyprus</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</si>
  <si>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</si>
  <si>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</si>
  <si>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</si>
  <si>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</si>
  <si>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</si>
  <si>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</si>
  <si>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</si>
  <si>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</si>
  <si>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</si>
  <si>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</si>
  <si>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</si>
  <si>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</si>
  <si>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</si>
  <si>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Products by Level</t>
  </si>
  <si>
    <t>Volume by Level</t>
  </si>
  <si>
    <t>User By Level</t>
  </si>
  <si>
    <t>User By Domain</t>
  </si>
  <si>
    <t>Product Level</t>
  </si>
  <si>
    <t>N/A*</t>
  </si>
  <si>
    <t>* N/A: Product level not applpicable or not available</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</si>
  <si>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</si>
  <si>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</si>
  <si>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</si>
  <si>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</si>
  <si>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</si>
  <si>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</si>
  <si>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</si>
  <si>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Percentage compared to the total product distribution</t>
  </si>
  <si>
    <t>Percentage compared to the total volume distribution</t>
  </si>
  <si>
    <t>Land Atmosphere Near real-time Capability
 for EOS (LANCE) Summary</t>
  </si>
  <si>
    <t>The sum of monthly visits could be greater than the total System Overall number of visits for a given year since multiple visits could cross over from one month to another month. As such will be treated as different visits.</t>
  </si>
  <si>
    <t>Pakistan</t>
  </si>
  <si>
    <t>FY16</t>
  </si>
  <si>
    <t>FY2016</t>
  </si>
  <si>
    <t>FY16 Repeat Visitors
 (2 or more visits)</t>
  </si>
  <si>
    <t>AMSR2NRT</t>
  </si>
  <si>
    <t>OBDAAC</t>
  </si>
  <si>
    <t>EOSDIS Annual Report for FY16</t>
  </si>
  <si>
    <t>FY16AnnualReport_V1.xlsx</t>
  </si>
  <si>
    <t>Products (Millions)</t>
    <phoneticPr fontId="0" type="noConversion"/>
  </si>
  <si>
    <t>Total Products Distributed (Millions)</t>
  </si>
  <si>
    <t xml:space="preserve">Total Products Distributed </t>
  </si>
  <si>
    <t>Pbytes</t>
  </si>
  <si>
    <t>AMSR2</t>
  </si>
  <si>
    <t>VIIRS</t>
  </si>
  <si>
    <t>Product</t>
    <phoneticPr fontId="0" type="noConversion"/>
  </si>
  <si>
    <t>Description</t>
    <phoneticPr fontId="0" type="noConversion"/>
  </si>
  <si>
    <t>GBs</t>
    <phoneticPr fontId="0" type="noConversion"/>
  </si>
  <si>
    <t>MCD14SHP</t>
  </si>
  <si>
    <t>Level 2 Active Fire - MODIS 1km Shape file for FIRMS</t>
  </si>
  <si>
    <t>Level 1A Scans of raw radiances in counts</t>
  </si>
  <si>
    <t>Level 2 Active Fire - MODIS 1km WMS file for FIRMS</t>
  </si>
  <si>
    <t>MCD14TXT</t>
  </si>
  <si>
    <t>Level 2 Active Fire - MODIS 1km Text file for FIRMS</t>
  </si>
  <si>
    <t>GHRC NRT/NRT2</t>
  </si>
  <si>
    <t>LARC NRT/NRT2</t>
  </si>
  <si>
    <t>MISR-Terra</t>
  </si>
  <si>
    <t>VIIRS-SNPP</t>
  </si>
  <si>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the NRT and NRT2 processing streams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</si>
  <si>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</si>
  <si>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</si>
  <si>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</si>
  <si>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</si>
  <si>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</si>
  <si>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</si>
  <si>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</si>
  <si>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</si>
  <si>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</si>
  <si>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t>
    <phoneticPr fontId="0" type="noConversion"/>
  </si>
  <si>
    <t>Top 20 Countries by Volume Distributed*</t>
    <phoneticPr fontId="0" type="noConversion"/>
  </si>
  <si>
    <t>Top 20 Countries by Products Distributed**</t>
    <phoneticPr fontId="0" type="noConversion"/>
  </si>
  <si>
    <t>Country</t>
    <phoneticPr fontId="0" type="noConversion"/>
  </si>
  <si>
    <t>Volume Distributed (TBs)</t>
    <phoneticPr fontId="0" type="noConversion"/>
  </si>
  <si>
    <t>Total Volume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</si>
  <si>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</si>
  <si>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</si>
  <si>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</si>
  <si>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</si>
  <si>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</si>
  <si>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</si>
  <si>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</si>
  <si>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Other*</t>
  </si>
  <si>
    <t>Amount of data successfully distributed to Bots/Crawlers. Distribution metrics are presented in Products and Volumes by DAAC. NRT data providers are excluded.</t>
  </si>
  <si>
    <t>Bots Included: servers (iphosts) containing the following strings:</t>
  </si>
  <si>
    <t>crawl.yahoo.net</t>
  </si>
  <si>
    <t>googlebot.com</t>
  </si>
  <si>
    <t>msnbot</t>
  </si>
  <si>
    <t>crawl.baidu.com</t>
  </si>
  <si>
    <t>exabot.com</t>
  </si>
  <si>
    <t>yandex.com has been included as a normal iphost, not a bot. It is a Russian internet provider that also services Turkey and Khazakstan, among others.</t>
  </si>
  <si>
    <t>Bots Products Distributed by DAAC</t>
  </si>
  <si>
    <t>Distribution of Bots by DAAC</t>
  </si>
  <si>
    <t>Products (Millions)</t>
    <phoneticPr fontId="0" type="noConversion"/>
  </si>
  <si>
    <t>Total Products for Bots by DAAC</t>
  </si>
  <si>
    <t>Total Products for Bots by Provider</t>
  </si>
  <si>
    <t>Annual Total Products Distributed by DAAC</t>
  </si>
  <si>
    <t>Total Products  by DAAC (millions)</t>
  </si>
  <si>
    <t>Total Products  by DAAC</t>
  </si>
  <si>
    <t>Total Products  by Provider</t>
  </si>
  <si>
    <t>Annual Volume Distributed by DAAC for Bots</t>
  </si>
  <si>
    <t xml:space="preserve">Volume (GBs)           </t>
  </si>
  <si>
    <t xml:space="preserve">Volume (GBs) </t>
  </si>
  <si>
    <t>Annual Total Volume Distributed by DAAC</t>
  </si>
  <si>
    <t xml:space="preserve">Volume (TBs)           </t>
  </si>
  <si>
    <t>Earthdata Search Client (EDSC)</t>
  </si>
  <si>
    <t>Common Metadata Repository (CMR)</t>
  </si>
  <si>
    <t>Earthdata Login</t>
  </si>
  <si>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</si>
  <si>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</si>
  <si>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Note:</t>
  </si>
  <si>
    <t>FY2016 Top 10 Products Distributed By Volume*</t>
  </si>
  <si>
    <t>Description</t>
    <phoneticPr fontId="0" type="noConversion"/>
  </si>
  <si>
    <t xml:space="preserve">The Earthdata Login provides a single mechanism for user registration and profile management for all EOSDIS system components (DAACs, Tools, and Services). Earthdata Login also helps the EOSDIS program better understand the usage of EOSDIS services to improve user experience through customization of tools and improvement of services. Given the utilization of Earthdata Login across EOSDIS system components, Earthdata Login metrics provide one measure of interest in NASA earth science holdings. </t>
  </si>
  <si>
    <t>The Common Metadata Repository (CMR) is a high-performance, high-quality, continuously evolving metadata system that catalogs all data and service metadata records for the EOSDIS system and is the authoritative management system for all EOSDIS metadata. These metadata records are registered, modified, discovered, and accessed through programmatic interfaces leveraging standard protocols and APIs.
While collection metadata provides information about types of data stored in the CMR, granule metadata is the smallest aggregation of data which is independently managed (i.e., described, inventoried, retrievable). These are metadata elements that describe a single granule of a data product. Values of granule metadata apply to all of the data in that one granule. Typical metadata in this category describe spatial and temporal extent of the data as well as the quality and lineage of the data.</t>
  </si>
  <si>
    <t>Unique Visitors</t>
  </si>
  <si>
    <t>Events</t>
  </si>
  <si>
    <t>Users (Visits)</t>
  </si>
  <si>
    <t>Visits represent the number of users who downloaded data as opposed to total number of visitors</t>
  </si>
  <si>
    <t>An event is any on-page action other than loading a page.  If the target has more to do with interacting with the page or performing an on-page action,</t>
  </si>
  <si>
    <t>like entering form data, starting a video or making a selection choice, then it should be defined as an event.  </t>
  </si>
  <si>
    <t>Additional web metrics are available, please contact Ryan Boller (ryan.a.boller@nasa.gov)</t>
  </si>
  <si>
    <r>
      <t>OB.DAAC</t>
    </r>
    <r>
      <rPr>
        <vertAlign val="superscript"/>
        <sz val="10"/>
        <rFont val="Arial"/>
        <family val="2"/>
      </rPr>
      <t>5</t>
    </r>
  </si>
  <si>
    <t>2016-10</t>
  </si>
  <si>
    <t>2016-11</t>
  </si>
  <si>
    <t>2016-12</t>
  </si>
  <si>
    <t>2017-01</t>
  </si>
  <si>
    <t>2017-02</t>
  </si>
  <si>
    <t>2017-03</t>
  </si>
  <si>
    <t>2017-04</t>
  </si>
  <si>
    <t>2017-05</t>
  </si>
  <si>
    <t>2017-06</t>
  </si>
  <si>
    <t>2017-07</t>
  </si>
  <si>
    <t>2017-08</t>
  </si>
  <si>
    <t>2017-09</t>
  </si>
  <si>
    <t>GPM</t>
  </si>
  <si>
    <t>ATMS</t>
  </si>
  <si>
    <t>DPR</t>
  </si>
  <si>
    <t>GMI</t>
  </si>
  <si>
    <t>IMERG</t>
  </si>
  <si>
    <t>KAPR</t>
  </si>
  <si>
    <t>KUPR</t>
  </si>
  <si>
    <t>MHS</t>
  </si>
  <si>
    <t>SAPHIR</t>
  </si>
  <si>
    <t>SSM/I</t>
  </si>
  <si>
    <t>SSMIS</t>
  </si>
  <si>
    <t>TMI</t>
  </si>
  <si>
    <t>AMSR-E/GPM</t>
  </si>
  <si>
    <t>AMSR2/GPM</t>
  </si>
  <si>
    <t>ATMS/GPM</t>
  </si>
  <si>
    <t>DPR/GPM</t>
  </si>
  <si>
    <t>GMI/GPM</t>
  </si>
  <si>
    <t>IMERG/GPM</t>
  </si>
  <si>
    <t>KAPR/GPM</t>
  </si>
  <si>
    <t>KUPR/GPM</t>
  </si>
  <si>
    <t>MHS/GPM</t>
  </si>
  <si>
    <t>SAPHIR/GPM</t>
  </si>
  <si>
    <t>SSM/I/GPM</t>
  </si>
  <si>
    <t>SSMIS/GPM</t>
  </si>
  <si>
    <t>TMI/GPM</t>
  </si>
  <si>
    <t>Aquarius</t>
  </si>
  <si>
    <t>These distribution tables provide the amount of data successfully distributed to Public Users during FY 2017. These distribution metrics are presented in Products and Volumes and Number of users broken out by selected missions and instruments.</t>
  </si>
  <si>
    <t># Files (Millions)</t>
  </si>
  <si>
    <t># of Files (Millions)</t>
  </si>
  <si>
    <t xml:space="preserve"> (Oct. 1, 2016 to Sept. 30, 2017)</t>
  </si>
  <si>
    <t>crawler.msrch.ogk.yahoo-net.jp</t>
  </si>
  <si>
    <t>Distribution provides the amount of data successfully distributed to Public Users during FY 2017. Distribution metrics are presented in Products and Volumes:  by DAAC, by domain, and by level.</t>
  </si>
  <si>
    <t>FY17</t>
  </si>
  <si>
    <t>Tables below show the number of unique data products distributed to public users during FY2017. 
In counting unique products, metadata were excluded. NRT products are not included.</t>
  </si>
  <si>
    <t>Distribution of the Near-Real Time (NRT) Products during FY2017</t>
  </si>
  <si>
    <t>Production of the Near-Real Time (NRT) Products during FY2017</t>
  </si>
  <si>
    <t>MODAPS NRT3/NRT4</t>
  </si>
  <si>
    <t>MODAPS NRT/NRT2/NRT3,NRT4</t>
  </si>
  <si>
    <t>Distribution of the Near-Real Time (NRT) Products by Level during FY2017</t>
  </si>
  <si>
    <t>Total for FY2017</t>
  </si>
  <si>
    <t>Distribution of the Near-Real Time (NRT) Products to Unregisterd Users during FY2017</t>
  </si>
  <si>
    <t>DL_FIRE_M6</t>
  </si>
  <si>
    <t>Level 2 Archive Fire - C6 MODIS NRT and Archived Data Download</t>
  </si>
  <si>
    <t>MOD01</t>
  </si>
  <si>
    <t>MCD14KML</t>
  </si>
  <si>
    <t>Level 2 Active Fire - MODIS 1km KML file for FIRMS</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</si>
  <si>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</si>
  <si>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</si>
  <si>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</si>
  <si>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</si>
  <si>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</si>
  <si>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</si>
  <si>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</si>
  <si>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</si>
  <si>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</si>
  <si>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The top 10 products including LANCE data</t>
  </si>
  <si>
    <t>*** One LANCE product (ML2O3_NRT) was among the top 10 products by the file count due to one user who downloaded multiple times, but not listed here</t>
  </si>
  <si>
    <t>*** Affiliations of the users who downloaded data from foreign countries are not known.</t>
  </si>
  <si>
    <t>FY2017</t>
  </si>
  <si>
    <t xml:space="preserve">The Product Distribution data for FY2017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</si>
  <si>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 xml:space="preserve">The volume distribution data for FY2017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</si>
  <si>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Product Distribution data for FY2017 is based on the data captured in EMS that includes NRT data.
Various levels within a product level where grouped into one level, e.g., Levels 1, IA, IB were grouped to Level 1, Level 2, 2G, 2A where grouped to Level 2.</t>
  </si>
  <si>
    <t>FY2017 Top 10 Products Distributed By #Files**</t>
  </si>
  <si>
    <t>FY2017 Top 10 Products Distributed By Volume*</t>
  </si>
  <si>
    <t>* CALYPSO products have been included since FY2012.</t>
  </si>
  <si>
    <r>
      <t xml:space="preserve">
</t>
    </r>
    <r>
      <rPr>
        <sz val="36"/>
        <rFont val="Arial"/>
        <family val="2"/>
      </rPr>
      <t xml:space="preserve">
EOSDIS 
FY2017
Annual Metrics Report</t>
    </r>
    <r>
      <rPr>
        <sz val="10"/>
        <rFont val="Arial"/>
        <family val="2"/>
      </rPr>
      <t xml:space="preserve">
</t>
    </r>
  </si>
  <si>
    <t xml:space="preserve">EOSDIS FY2017 Metrics </t>
  </si>
  <si>
    <t>FY17AnnualReport_V1.xlsx</t>
  </si>
  <si>
    <t>EOSDIS Annual Report for FY17</t>
  </si>
  <si>
    <t>U. K.</t>
  </si>
  <si>
    <t>Russia</t>
  </si>
  <si>
    <t>South Korea</t>
  </si>
  <si>
    <t>Rest of World</t>
  </si>
  <si>
    <t>Top Ten Countries</t>
  </si>
  <si>
    <t>USA</t>
  </si>
  <si>
    <t>FY17 # of Files distirbution</t>
  </si>
  <si>
    <t>Global Distribution of Number of Data Products for FY2017</t>
  </si>
  <si>
    <t>FY2017 Number of Data Products Distributed by Country</t>
  </si>
  <si>
    <t>This report presents statistics on data metrics and web activities at the EOSDIS DAACs during Fiscal Year 2017 (October 1, 2016 through September 30, 2017) from the Earth Science Data and Information System (ESDIS) Metrics System (EMS).</t>
  </si>
  <si>
    <r>
      <t>ASF</t>
    </r>
    <r>
      <rPr>
        <vertAlign val="superscript"/>
        <sz val="10"/>
        <rFont val="Arial"/>
        <family val="2"/>
      </rPr>
      <t>1</t>
    </r>
  </si>
  <si>
    <r>
      <t>OB.DAAC</t>
    </r>
    <r>
      <rPr>
        <vertAlign val="superscript"/>
        <sz val="10"/>
        <rFont val="Arial"/>
        <family val="2"/>
      </rPr>
      <t>2</t>
    </r>
  </si>
  <si>
    <t>1. Provided by Vicky Wolf &lt;vgwolf@alaska.edu&gt; of ASF by email on Oct 9, 2017 in a file</t>
  </si>
  <si>
    <t>2. Provided by BAILEY, SEAN W. (GSFC-6160) &lt;sean.w.bailey@nasa.gov&gt; of OB.DAAC on Oct 13, 2107</t>
  </si>
  <si>
    <t>2016-10-01 - 2017-09-30</t>
  </si>
  <si>
    <r>
      <t>ASF</t>
    </r>
    <r>
      <rPr>
        <vertAlign val="superscript"/>
        <sz val="10"/>
        <rFont val="Arial"/>
        <family val="2"/>
      </rPr>
      <t>2</t>
    </r>
  </si>
  <si>
    <r>
      <t>OB.DAAC</t>
    </r>
    <r>
      <rPr>
        <vertAlign val="superscript"/>
        <sz val="10"/>
        <rFont val="Arial"/>
        <family val="2"/>
      </rPr>
      <t>3</t>
    </r>
  </si>
  <si>
    <r>
      <rPr>
        <vertAlign val="superscript"/>
        <sz val="10"/>
        <rFont val="Arial"/>
        <family val="2"/>
      </rPr>
      <t>1</t>
    </r>
    <r>
      <rPr>
        <sz val="10"/>
        <rFont val="Arial"/>
        <family val="2"/>
      </rPr>
      <t>Provided by Kusterer, John M. (LARC-E301) &lt;john.m.kusterer@nasa.gov&gt; of ASDC by email on 10/16/2017</t>
    </r>
  </si>
  <si>
    <t>Not Tracked</t>
  </si>
  <si>
    <t>The Total Archive Size describes the EOSDIS archive at the end of FY2017. This includes all data (including ancillary) but not data marked for deletion.</t>
  </si>
  <si>
    <t>1995-01-01 - 2017-09-30</t>
  </si>
  <si>
    <r>
      <t>LPDAAC</t>
    </r>
    <r>
      <rPr>
        <vertAlign val="superscript"/>
        <sz val="10"/>
        <rFont val="Arial"/>
        <family val="2"/>
      </rPr>
      <t>4</t>
    </r>
  </si>
  <si>
    <r>
      <t>CDDIS</t>
    </r>
    <r>
      <rPr>
        <vertAlign val="superscript"/>
        <sz val="10"/>
        <rFont val="Arial"/>
        <family val="2"/>
      </rPr>
      <t>3</t>
    </r>
  </si>
  <si>
    <r>
      <t>ORNL</t>
    </r>
    <r>
      <rPr>
        <vertAlign val="superscript"/>
        <sz val="10"/>
        <rFont val="Arial"/>
        <family val="2"/>
      </rPr>
      <t>6</t>
    </r>
  </si>
  <si>
    <r>
      <rPr>
        <vertAlign val="superscript"/>
        <sz val="10"/>
        <rFont val="Arial"/>
        <family val="2"/>
      </rPr>
      <t>1</t>
    </r>
    <r>
      <rPr>
        <sz val="10"/>
        <rFont val="Arial"/>
        <family val="2"/>
      </rPr>
      <t xml:space="preserve"> Provided by Kusterer, John M. (LARC-E301) &lt;john.m.kusterer@nasa.gov&gt; of ASDC by email on 10/16/2017</t>
    </r>
  </si>
  <si>
    <r>
      <rPr>
        <vertAlign val="superscript"/>
        <sz val="10"/>
        <rFont val="Arial"/>
        <family val="2"/>
      </rPr>
      <t xml:space="preserve">4 </t>
    </r>
    <r>
      <rPr>
        <sz val="10"/>
        <rFont val="Arial"/>
        <family val="2"/>
      </rPr>
      <t>Provided by Saxon (CTR), Scott &lt;scott.saxon.ctr@usgs.gov&gt; of LPDAAC by email on 10/12/2017</t>
    </r>
  </si>
  <si>
    <r>
      <rPr>
        <vertAlign val="superscript"/>
        <sz val="10"/>
        <rFont val="Arial"/>
        <family val="2"/>
      </rPr>
      <t>5</t>
    </r>
    <r>
      <rPr>
        <sz val="10"/>
        <rFont val="Arial"/>
        <family val="2"/>
      </rPr>
      <t xml:space="preserve"> Provided by BAILEY, SEAN W. (GSFC-6160) &lt;sean.w.bailey@nasa.gov&gt; of OBDAAC by email on 10/13/2017</t>
    </r>
  </si>
  <si>
    <r>
      <rPr>
        <vertAlign val="superscript"/>
        <sz val="10"/>
        <rFont val="Arial"/>
        <family val="2"/>
      </rPr>
      <t>6</t>
    </r>
    <r>
      <rPr>
        <sz val="10"/>
        <rFont val="Arial"/>
        <family val="2"/>
      </rPr>
      <t xml:space="preserve"> Provided by McMurry, Benjamin F. &lt;mcmurrybf@ornl.gov&gt; of ORNL by email on 10/11/2017</t>
    </r>
  </si>
  <si>
    <r>
      <t>FY2017</t>
    </r>
    <r>
      <rPr>
        <vertAlign val="superscript"/>
        <sz val="10"/>
        <rFont val="Arial"/>
        <family val="2"/>
      </rPr>
      <t>*</t>
    </r>
  </si>
  <si>
    <t>3 - 4</t>
  </si>
  <si>
    <t>5 - 6</t>
  </si>
  <si>
    <t>7 - 9</t>
  </si>
  <si>
    <t>15 - 19</t>
  </si>
  <si>
    <t>20 - 29</t>
  </si>
  <si>
    <t>30 - 39</t>
  </si>
  <si>
    <t>40 - 49</t>
  </si>
  <si>
    <t>50 - 59</t>
  </si>
  <si>
    <t>&gt;60</t>
  </si>
  <si>
    <t>FY2017 Web Visitors for Visits of one minute or more</t>
  </si>
  <si>
    <t>FY2017 from Earthdata website (For visits &gt;= I min.)</t>
  </si>
  <si>
    <t>Turkey</t>
  </si>
  <si>
    <t>FY2017 from All Data Centers (For visits &gt;= I min.)</t>
  </si>
  <si>
    <t>FY2017 from LANCE (For visits &gt;= I min.)</t>
  </si>
  <si>
    <t>FY 2017 Worldview  Metrics</t>
  </si>
  <si>
    <t>FY 2017 Worldview Unique Visitors by Month</t>
  </si>
  <si>
    <t>FY 2017 Worldview Data Download Events by Month</t>
  </si>
  <si>
    <t>FY 2017 Worldview Mobile Devices Unique Visitors by Month</t>
  </si>
  <si>
    <t>FY17 Repeat Visitors
 (2 or more visits)</t>
  </si>
  <si>
    <t>Date; October 1, 2017</t>
  </si>
  <si>
    <t>FY17 Daily Data Avaliability with EMS for Ingest, Archive, and Distribution as provided by the Data Providers</t>
  </si>
  <si>
    <t>Data not Provided 
Everyday</t>
  </si>
  <si>
    <t>STOPPED</t>
  </si>
  <si>
    <t>Stopped to Provide</t>
  </si>
  <si>
    <t>Data Provider stopped providing data</t>
  </si>
  <si>
    <t>AMSR2NRT2</t>
  </si>
  <si>
    <t>GESDISCNRT2</t>
  </si>
  <si>
    <t>LARCNRT2</t>
  </si>
  <si>
    <t>MODAPSNRT2</t>
  </si>
  <si>
    <t>MODAPSNRT3</t>
  </si>
  <si>
    <t>MODAPSNRT4</t>
  </si>
  <si>
    <t>OMINRT2</t>
  </si>
  <si>
    <t># days no data provied</t>
  </si>
  <si>
    <t xml:space="preserve">MISSING  </t>
  </si>
  <si>
    <t xml:space="preserve">STOPPED </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</si>
  <si>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FY17_annual_distinct_product</t>
  </si>
  <si>
    <t xml:space="preserve">In NetInsight, use the Executive Dashboard to get the period (fiscal year) totals; adjust Visit Duration filter for visits of one minute or more.
For count of "Hosts" use the Visitor Analysis, Host report -- capture total records.
For "Repeat Visitors" run the Visitor Analysis, Visitor Retention report and count the visitors with 2 or more visits (this gives Repeat Visitors in the current Fiscal Year)
EOSDIS DAACs not contributing web metrics in FY2017: OB.DAAC (future)
</t>
  </si>
  <si>
    <t xml:space="preserve">EMS data users include those who retrieved either science or metadata and include registered NRT users.
Using NetInsight, per DAAC, run the Visitor Analysis, Hosts report for the FY2017 date range.   Adjust the Visit Duration filter to remove the two lowest visit durations so that the values represent visitors for visits of one minute or more.  (Also, run the Visitor Analysis, Visitors report to get the list or count of visitors by host+browser.) 
Compare the set of data user host names and web visitor host names into a unique list to determine the how many host names apply to both systems and how many are distinct.  Sum the values across all DAACs to get totals. 
For the Total User count, start with the Visitors+ Browsers (larger number), add the distinct data users, and add in the data users of DAACs for which EMS is not yet collecting web metrics. 
</t>
  </si>
  <si>
    <t xml:space="preserve">Public-Science User Trend metrics show the numbers of distinct users for all user types for  FY2007 -  FY2017.
Query name: FY17_annual_users_by_usertype
</t>
  </si>
  <si>
    <t>Web Trend metrics are determined in the same manner as the Web Activity by DAAC worksheet above, performed for  FY2007 -  FY2017. Insufficient web activity metrics exists for years before FY2007.</t>
  </si>
  <si>
    <t>Data Availability for FY 2017 is the summary of the daily ingest, archive, and distribution received by the EMS and this data was used in generating FY 2017 reports.</t>
  </si>
  <si>
    <t>1. Summary for FY 2017</t>
  </si>
  <si>
    <t xml:space="preserve">     a. A summary of the FY2017 key metrics per DAAC compared to the EOSDIS Total</t>
  </si>
  <si>
    <t>Ingest is calculated from those data providers reporting Ingest (CDDIS, GES DISC, GHRC, ASDC, LP DAAC, MODAPS, NSIDC, PO.DAAC, SEDAC) combining across all of these DAACs. ORNL and OB.DAAC are not providing ingest metrics to EMS. Note that NRT are excluded.
Oracle Table Used:
- IngestProductSummary
Query:  FY17_annual_ingest_summary</t>
  </si>
  <si>
    <t>Archive is calculated by counting all data added to the archive during the Fiscal Year (not adjusting for deletion) across all EOSDIS data providers. Archive data for NRT were excluded. OB.DAAC archive information is not available.
Oracle Table Used:
- ArchiveInstProduct
Query:  
- FY17_annual_archive_summary</t>
  </si>
  <si>
    <t>Total archive size is calculated by counting all data volume added to the archive (less the data products marked for deletion) since the archive began. For description of NRT archive size, see Row 9.
Oracle Table Used:
- ArchiveInstProduct
Query:  FY17_annual_total_archive_summary</t>
  </si>
  <si>
    <t>2. Distribution and User Trends (Oct 2016 - Sep 2017)</t>
  </si>
  <si>
    <t>% of Web Users using the data</t>
  </si>
  <si>
    <t>Ball size</t>
  </si>
  <si>
    <t>MODIS-A</t>
  </si>
  <si>
    <t>MODIS-T</t>
  </si>
  <si>
    <t>VNP14TXT</t>
  </si>
  <si>
    <t>Level 2 Active Fire - VIIRS Text file for FIRMS</t>
  </si>
  <si>
    <t>VNP14KML</t>
  </si>
  <si>
    <t>Level 2 Active Fire - VIIRS KML file for FIRMS</t>
  </si>
  <si>
    <t>* The distinct users by instrument are distinct users for the whole fiscal year and therefore are lower than the sum of monthly users in row 127.</t>
  </si>
  <si>
    <t xml:space="preserve">Distinct Data Users presents the number of distinct Public users who received data product files exluding NRT. Repeat users are those users who received data on more than one day in the FY17. Data users are presented by data center, domain and Top 20 countries.             </t>
  </si>
  <si>
    <t>Near Real-time (NRT) Distribution represents the amount of data successfully distributed to the users of the Land Atmosphere Near Real-time Capability for EOS (LANCE). LANCE provides access to near real-time data (&lt;3 hours from observation) from MODIS, AIRS/AMSU-A, AMSR2, MISR, MLS. OMI, and VIIRS instruments. Distribution metrics are presented  in Products, Volumes and Number of Users.</t>
  </si>
  <si>
    <t xml:space="preserve">LANCE FY2017 Metrics </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</si>
  <si>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FY2017 report. The subsetted table includes correction for the country and domain." 
Subsetted Oracle Table: 
- YIW_SPSO_REVISED_FY17
Filters: 
- excludes Metadata products for product counts 
Query: 
- FY17_annual_distribution_by_month
- FY17_annual_distribution_by_domain
- FY17_annual_distribution_by_level
- FY17_annual_distribution_by_country
- FY17_annual_distribution_by_month_bots
- FY17_annual_top_products</t>
  </si>
  <si>
    <t>Distribution for various missions/instruments were calculated for both products (as files) and volumes successfully sent to Public users, per instrument and summed for missions irrespective of DAACs. 
Subsetted Oracle Table: 
- YIW_SPSO_REVISED_FY17
Query: 
- FY17_annual_mission_instrument_by_month
- FY17_annual_mission_instrument_user
- FY17_annual_mission_instrument_by_domain
- FY17_annual_mission_instrument_by_level</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</si>
  <si>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FY17_annual_distribution_by_domain
- FY17_annual_repeat_users_by_domain
- FY17_annual_users_by_datacenter</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</si>
  <si>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FY17_annual_NRT_Distribution_by_month, FY17_annual_NRT_distinct_Products, FY17_annual_NRT_Distribution_by_Level
- FY17_annual_registered_NRT_Users, - FY17_annual_registered_NRT_Users_by_Month (used in DAAC profile)
- FY17_annual_NRT_distribution_unregistered_users, FY17_annual_NRT_distribution_unregistered_users_by_domain, 
  FY17_annual_NRT_distribution_unregistered_users_by_country, FY17_annual_NRT_distribution_unregistered_users_by_product
- FY17_annual_NRT_Archive</t>
  </si>
  <si>
    <t xml:space="preserve">
Prepared By:
Lalit Wanchoo, Adnet Systems, Inc.
Young-In Won, Adnet Systems, Inc.
Durga Kafle, Adnet Systems, Inc
November 2017</t>
  </si>
  <si>
    <r>
      <rPr>
        <vertAlign val="superscript"/>
        <sz val="10"/>
        <rFont val="Arial"/>
        <family val="2"/>
      </rPr>
      <t>3</t>
    </r>
    <r>
      <rPr>
        <sz val="10"/>
        <rFont val="Arial"/>
        <family val="2"/>
      </rPr>
      <t>Provided by Sean Bailey &lt;sean.w.bailey@nasa.gov&gt; of OB.DAAC by email on 10/31/2017</t>
    </r>
  </si>
  <si>
    <r>
      <rPr>
        <vertAlign val="superscript"/>
        <sz val="10"/>
        <rFont val="Arial"/>
        <family val="2"/>
      </rPr>
      <t>3</t>
    </r>
    <r>
      <rPr>
        <sz val="10"/>
        <rFont val="Arial"/>
        <family val="2"/>
      </rPr>
      <t xml:space="preserve"> Provided by Noll, Carey E. (GSFC-61A0) &lt;carey.e.noll@nasa.gov&gt; of CDDIS by email on 10/25/2017</t>
    </r>
  </si>
  <si>
    <t>Earthdata Systems are some of the systems that are under EED-2 and provide metrics on the number of users registering with earthdata login and number of data collections and granules metadata provided by various data providers to the CMR. In addition earthdata search client utilization is provided by showing number of sessions and acquisitions. These metrics are provided for the FY 2017 by Louis Swentek (Lou_Swentek@raytheon.com) of EED-2.</t>
  </si>
  <si>
    <t>The total number of Earthdata Login registered users increased by 48% over the course of FY2017, from 226,197 at the beginning of October 2016 to 334,969 by the end of September 2017.</t>
  </si>
  <si>
    <t>The number of new users registered weekly in Earthdata Login trended upwards through the year, though the number varied seasonally and as key events occurred throughout FY2017. The number of new registered users ranged from a low of 1094 for the week ending 1/1/2017 to a high of 3411 the week ending 4/30/2017. New user registrations showed strong growth with at least 1700 new users added each week outside of the year-end holiday period.</t>
  </si>
  <si>
    <t>The number of collection, or data set series, holdings in CMR remained fairly stable over the year. Without the removal of the GSFCS4PA provider’s holdings on  1/17/2017, however, the number of collections would have increased by about 800 over the course of the year, a 2.3% increase. FY 2017 began with 34,052 collections in the CMR and ended with 33,870. The following chart provides a weekly summary of the CMR collection holdings broken out by provider.</t>
  </si>
  <si>
    <t xml:space="preserve">The number of granule holdings in CMR increased by 3.8% in FY2017, from 370.9M in October 2016 to 385.1M at the end of September 2017. The following chart provides a weekly summary of the CMR granule holdings broken out by provider.
</t>
  </si>
  <si>
    <t>EDSC acquisitions likewise increased, from around 700 weekly acquisitions at the start of FY2017 to an average of around 1500 weekly acquisitions by the end of FY2017, an increase of 2.1x. EDSC acquisitions were particularly high between March and July, with between 2000 and 2500 EDSC acquisitions through most of the period.</t>
  </si>
  <si>
    <t>The Earthdata Search Client is the primary client for accessing NASA Earth Science data via the flagship earthdata.nasa.gov website. Utilization of the EDSC is measured in terms of the number of sessions, or visits by a user over a short period of time, to the site as well as by acquisitions, which represent the number of times data was downloaded via the EDSC.
The utilization of EDSC showed steady growth throughout FY2017, with the number of sessions and acquisitions via the EDSC growing as shown in the figures below. EDSC sessions grew from around 3,000 at the beginning of FY2017 to around 6000 by the end of FY2017, with peaks of over 7,600 weekly sessions in April 2017.</t>
  </si>
  <si>
    <t>This report contains tables and graphs of FY2017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new tab "Top_10_Country_with_NRT" that provides graphical data representation of the data distribution to various countries.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EED-2 staff. Worldview_WebMetrics provides the metrics on the visit, views, and visitors accessing worldview. This report also includes three worksheets and one workbook that were added in FY2015 Annual Report: i) Distribution_Mission_Instrument, Distribution_Mission_Domain, and Distribution_Mission_Level showing the distribution details for Terra, Aqua, and Aura instruments by domain and product levels, and ii) Workbook (FY17Annual_DAAC_Profile) that provides the summary of archive, distribution, and web metrics for individual DAACs and LANCE.</t>
  </si>
  <si>
    <t>Data provided by the Louis Swentek (Lou_Swentek@raytheon.com) EED-2 staff by email on November 1,  and November 6, 2017</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</si>
  <si>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</si>
  <si>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</si>
  <si>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</si>
  <si>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</si>
  <si>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Dates:  Oct 1, 2016  through Sep 30, 2017</t>
  </si>
  <si>
    <r>
      <t xml:space="preserve">These distribution tables provide the amount of data successfully distributed to Public Users during FY 2017 and </t>
    </r>
    <r>
      <rPr>
        <sz val="10"/>
        <color rgb="FFFF0000"/>
        <rFont val="Arial"/>
        <family val="2"/>
      </rPr>
      <t>include LANCE data</t>
    </r>
    <r>
      <rPr>
        <sz val="10"/>
        <rFont val="Arial"/>
        <family val="2"/>
      </rPr>
      <t>. These distribution metrics are presented in Products and Volumes and Number of users broken out by selected missions and instruments.</t>
    </r>
  </si>
  <si>
    <t>This table shows the amount of data added to the archive during FY2017 for all products levels and includes the products that were deleted.  Archive metrics for NSIDC V0 are not available at this time. NRT data are excluded in this table.</t>
  </si>
  <si>
    <r>
      <rPr>
        <vertAlign val="superscript"/>
        <sz val="10"/>
        <rFont val="Arial"/>
        <family val="2"/>
      </rPr>
      <t>2</t>
    </r>
    <r>
      <rPr>
        <sz val="10"/>
        <rFont val="Arial"/>
        <family val="2"/>
      </rPr>
      <t xml:space="preserve"> Provided by Scott Arko &lt;saarko@alaska.edu&gt; of ASF by email on 12/20/2017</t>
    </r>
  </si>
  <si>
    <t>Ingest is the amount of data coming into a DAAC over a period of time and includes all product levels.  For this report, the data is presented as the amount of data entered into each DAAC during FY2017.  The sum over all data centers is the total ingest for EOSDIS.</t>
  </si>
  <si>
    <t>EOSDIS FY 2017 Annual Metrics Report was presented to DAAC Managers on January 08, 2018 during the DAAC Managers telecon.</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</si>
</sst>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0.000000"/>
    <numFmt numFmtId="173" formatCode="_(* #,##0.0_);_(* \(#,##0.0\);_(* &quot;-&quot;??_);_(@_)"/>
    <numFmt numFmtId="174" formatCode="#,##0.000"/>
    <numFmt numFmtId="175" formatCode="m/d/yy;@"/>
  </numFmts>
  <fonts count="61" x14ac:knownFonts="1">
    <font>
      <sz val="10"/>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sz val="10"/>
      <color indexed="61"/>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0"/>
      <name val="Arial Unicode MS"/>
      <family val="2"/>
    </font>
    <font>
      <sz val="11"/>
      <color theme="1"/>
      <name val="Times New Roman"/>
      <family val="2"/>
    </font>
    <font>
      <sz val="9"/>
      <color theme="1"/>
      <name val="Arial"/>
      <family val="2"/>
    </font>
    <font>
      <sz val="10"/>
      <name val="Cambria"/>
      <family val="1"/>
    </font>
    <font>
      <b/>
      <sz val="8"/>
      <color rgb="FF3F863F"/>
      <name val="Arial"/>
      <family val="2"/>
    </font>
    <font>
      <sz val="8"/>
      <name val="Arial"/>
      <family val="2"/>
    </font>
    <font>
      <b/>
      <sz val="10"/>
      <name val="Cambria"/>
      <family val="1"/>
    </font>
    <font>
      <strike/>
      <sz val="10"/>
      <color rgb="FF00B0F0"/>
      <name val="Arial"/>
      <family val="2"/>
    </font>
    <font>
      <strike/>
      <sz val="10"/>
      <color rgb="FFFF0000"/>
      <name val="Arial"/>
      <family val="2"/>
    </font>
    <font>
      <vertAlign val="superscript"/>
      <sz val="10"/>
      <color theme="1"/>
      <name val="Arial"/>
      <family val="2"/>
    </font>
    <font>
      <sz val="12"/>
      <name val="Times New Roman"/>
      <family val="1"/>
    </font>
    <font>
      <b/>
      <sz val="10"/>
      <name val="Arial Unicode MS"/>
      <family val="2"/>
    </font>
    <font>
      <b/>
      <sz val="11"/>
      <color theme="1"/>
      <name val="Calibri"/>
      <family val="2"/>
      <scheme val="minor"/>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20"/>
      <color theme="1"/>
      <name val="Arial"/>
      <family val="2"/>
    </font>
    <font>
      <b/>
      <sz val="12"/>
      <color theme="1"/>
      <name val="Arial"/>
      <family val="2"/>
    </font>
    <font>
      <sz val="11"/>
      <color theme="1"/>
      <name val="Times New Roman"/>
      <family val="1"/>
    </font>
    <font>
      <b/>
      <sz val="11"/>
      <color theme="1"/>
      <name val="Times New Roman"/>
      <family val="1"/>
    </font>
    <font>
      <sz val="10"/>
      <name val="Calibri"/>
      <family val="2"/>
    </font>
    <font>
      <sz val="11"/>
      <color rgb="FF9C6500"/>
      <name val="Times New Roman"/>
      <family val="2"/>
    </font>
    <font>
      <b/>
      <sz val="11"/>
      <color theme="1"/>
      <name val="Times New Roman"/>
      <family val="2"/>
    </font>
    <font>
      <sz val="11"/>
      <name val="Calibri"/>
      <family val="2"/>
    </font>
    <font>
      <sz val="10.5"/>
      <color rgb="FF000000"/>
      <name val="Calibri"/>
      <family val="2"/>
    </font>
    <font>
      <b/>
      <sz val="14"/>
      <color rgb="FF000000"/>
      <name val="Calibri"/>
      <family val="2"/>
    </font>
    <font>
      <sz val="11"/>
      <color rgb="FF000000"/>
      <name val="Calibri"/>
      <family val="2"/>
      <scheme val="minor"/>
    </font>
    <font>
      <sz val="11"/>
      <name val="Calibri"/>
      <family val="2"/>
      <scheme val="minor"/>
    </font>
  </fonts>
  <fills count="17">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EB9C"/>
      </patternFill>
    </fill>
    <fill>
      <patternFill patternType="solid">
        <fgColor rgb="FFFFFF00"/>
        <bgColor rgb="FF000000"/>
      </patternFill>
    </fill>
    <fill>
      <patternFill patternType="solid">
        <fgColor rgb="FFCCFFCC"/>
        <bgColor indexed="64"/>
      </patternFill>
    </fill>
    <fill>
      <patternFill patternType="solid">
        <fgColor rgb="FFFFC000"/>
        <bgColor rgb="FF000000"/>
      </patternFill>
    </fill>
  </fills>
  <borders count="27">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right/>
      <top style="thin">
        <color auto="1"/>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indexed="8"/>
      </left>
      <right style="medium">
        <color indexed="8"/>
      </right>
      <top style="medium">
        <color auto="1"/>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s>
  <cellStyleXfs count="14">
    <xf numFmtId="0" fontId="0" fillId="0" borderId="0"/>
    <xf numFmtId="0" fontId="9" fillId="0" borderId="0"/>
    <xf numFmtId="43" fontId="9" fillId="0" borderId="0" applyFont="0" applyFill="0" applyBorder="0" applyAlignment="0" applyProtection="0"/>
    <xf numFmtId="0" fontId="9" fillId="0" borderId="0"/>
    <xf numFmtId="0" fontId="26" fillId="0" borderId="0"/>
    <xf numFmtId="9" fontId="9" fillId="0" borderId="0" applyFont="0" applyFill="0" applyBorder="0" applyAlignment="0" applyProtection="0"/>
    <xf numFmtId="43" fontId="29" fillId="0" borderId="0" applyFont="0" applyFill="0" applyBorder="0" applyAlignment="0" applyProtection="0"/>
    <xf numFmtId="43" fontId="26" fillId="0" borderId="0" applyFont="0" applyFill="0" applyBorder="0" applyAlignment="0" applyProtection="0"/>
    <xf numFmtId="43" fontId="9" fillId="0" borderId="0" applyFont="0" applyFill="0" applyBorder="0" applyAlignment="0" applyProtection="0"/>
    <xf numFmtId="0" fontId="29" fillId="0" borderId="0"/>
    <xf numFmtId="0" fontId="54" fillId="13" borderId="0" applyNumberFormat="0" applyBorder="0" applyAlignment="0" applyProtection="0"/>
    <xf numFmtId="0" fontId="2" fillId="0" borderId="0"/>
    <xf numFmtId="0" fontId="3" fillId="0" borderId="0"/>
    <xf numFmtId="43" fontId="3" fillId="0" borderId="0" applyFont="0" applyFill="0" applyBorder="0" applyAlignment="0" applyProtection="0"/>
  </cellStyleXfs>
  <cellXfs count="932">
    <xf numFmtId="0" fontId="0" fillId="0" borderId="0" xfId="0"/>
    <xf numFmtId="0" fontId="9" fillId="0" borderId="0" xfId="0" applyFont="1" applyAlignment="1">
      <alignment horizontal="center" vertical="center" wrapText="1"/>
    </xf>
    <xf numFmtId="0" fontId="0" fillId="0" borderId="0" xfId="0" applyAlignment="1">
      <alignment horizontal="center" wrapText="1"/>
    </xf>
    <xf numFmtId="0" fontId="11" fillId="0" borderId="0" xfId="0" applyFont="1" applyAlignment="1">
      <alignment horizontal="center" wrapText="1"/>
    </xf>
    <xf numFmtId="0" fontId="0" fillId="0" borderId="0" xfId="0" applyAlignment="1"/>
    <xf numFmtId="17" fontId="0" fillId="0" borderId="0" xfId="0" applyNumberFormat="1"/>
    <xf numFmtId="0" fontId="12" fillId="0" borderId="0" xfId="0" applyFont="1" applyAlignment="1">
      <alignment horizontal="center" wrapText="1"/>
    </xf>
    <xf numFmtId="0" fontId="0" fillId="0" borderId="0" xfId="0" applyAlignment="1">
      <alignment wrapText="1"/>
    </xf>
    <xf numFmtId="0" fontId="9" fillId="0" borderId="0" xfId="0" applyFont="1" applyAlignment="1">
      <alignment vertical="top" wrapText="1"/>
    </xf>
    <xf numFmtId="0" fontId="13" fillId="0" borderId="0" xfId="0" applyFont="1" applyAlignment="1">
      <alignment horizontal="left" wrapText="1"/>
    </xf>
    <xf numFmtId="0" fontId="9"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19" fillId="0" borderId="0" xfId="0" applyFont="1"/>
    <xf numFmtId="0" fontId="9" fillId="0" borderId="0" xfId="0" applyFont="1" applyAlignment="1">
      <alignment horizontal="center"/>
    </xf>
    <xf numFmtId="0" fontId="9" fillId="0" borderId="0" xfId="0" applyFont="1" applyBorder="1"/>
    <xf numFmtId="0" fontId="9" fillId="0" borderId="8" xfId="0" applyFont="1" applyBorder="1" applyAlignment="1">
      <alignment vertical="top" wrapText="1"/>
    </xf>
    <xf numFmtId="0" fontId="9" fillId="0" borderId="0" xfId="0" applyFont="1" applyBorder="1" applyAlignment="1">
      <alignment vertical="top"/>
    </xf>
    <xf numFmtId="0" fontId="9" fillId="0" borderId="8" xfId="0" applyFont="1" applyBorder="1" applyAlignment="1">
      <alignment vertical="top"/>
    </xf>
    <xf numFmtId="0" fontId="9" fillId="0" borderId="8" xfId="0" applyFont="1" applyBorder="1" applyAlignment="1">
      <alignment vertical="center" wrapText="1"/>
    </xf>
    <xf numFmtId="0" fontId="9" fillId="0" borderId="0" xfId="0" applyFont="1" applyBorder="1" applyAlignment="1">
      <alignment vertical="center"/>
    </xf>
    <xf numFmtId="0" fontId="0" fillId="0" borderId="8" xfId="0" applyBorder="1" applyAlignment="1">
      <alignment vertical="center" wrapText="1"/>
    </xf>
    <xf numFmtId="0" fontId="9" fillId="0" borderId="0" xfId="0" applyFont="1" applyBorder="1" applyAlignment="1">
      <alignment horizontal="left" wrapText="1"/>
    </xf>
    <xf numFmtId="0" fontId="9" fillId="0" borderId="8" xfId="0" applyFont="1" applyBorder="1" applyAlignment="1">
      <alignment vertical="center"/>
    </xf>
    <xf numFmtId="0" fontId="9" fillId="0" borderId="8" xfId="0" applyFont="1" applyBorder="1" applyAlignment="1">
      <alignment horizontal="left" vertical="center" wrapText="1"/>
    </xf>
    <xf numFmtId="0" fontId="0" fillId="0" borderId="5" xfId="0" applyBorder="1" applyAlignment="1">
      <alignment vertical="top" wrapText="1"/>
    </xf>
    <xf numFmtId="0" fontId="22" fillId="0" borderId="0" xfId="0" applyFont="1"/>
    <xf numFmtId="0" fontId="9" fillId="0" borderId="0" xfId="0" applyFont="1"/>
    <xf numFmtId="0" fontId="9" fillId="0" borderId="8" xfId="0" applyFont="1" applyBorder="1" applyAlignment="1">
      <alignment horizontal="center" vertical="center" wrapText="1"/>
    </xf>
    <xf numFmtId="0" fontId="9" fillId="0" borderId="8" xfId="0" applyFont="1" applyBorder="1" applyAlignment="1">
      <alignment horizontal="center" wrapText="1"/>
    </xf>
    <xf numFmtId="0" fontId="21" fillId="0" borderId="0" xfId="0" applyFont="1" applyBorder="1" applyAlignment="1">
      <alignment horizontal="center"/>
    </xf>
    <xf numFmtId="0" fontId="9" fillId="0" borderId="8" xfId="0" applyFont="1" applyBorder="1"/>
    <xf numFmtId="0" fontId="23" fillId="0" borderId="0" xfId="0" applyFont="1"/>
    <xf numFmtId="4" fontId="22" fillId="0" borderId="0" xfId="0" applyNumberFormat="1" applyFont="1" applyBorder="1"/>
    <xf numFmtId="0" fontId="9" fillId="0" borderId="8" xfId="0" applyFont="1" applyFill="1" applyBorder="1" applyAlignment="1">
      <alignment vertical="center"/>
    </xf>
    <xf numFmtId="0" fontId="9" fillId="0" borderId="8" xfId="0" applyFont="1" applyFill="1" applyBorder="1" applyAlignment="1">
      <alignment horizontal="left"/>
    </xf>
    <xf numFmtId="0" fontId="6" fillId="0" borderId="0" xfId="0" applyFont="1" applyBorder="1" applyAlignment="1">
      <alignment vertical="top"/>
    </xf>
    <xf numFmtId="2" fontId="6" fillId="0" borderId="0" xfId="0" applyNumberFormat="1" applyFont="1" applyBorder="1" applyAlignment="1">
      <alignment vertical="top"/>
    </xf>
    <xf numFmtId="0" fontId="9" fillId="0" borderId="0" xfId="0" applyFont="1" applyFill="1" applyBorder="1"/>
    <xf numFmtId="0" fontId="9" fillId="0" borderId="8" xfId="0" applyFont="1" applyBorder="1" applyAlignment="1">
      <alignment horizontal="center" vertical="center"/>
    </xf>
    <xf numFmtId="0" fontId="9" fillId="0" borderId="8" xfId="0" applyFont="1" applyBorder="1" applyAlignment="1">
      <alignment wrapText="1"/>
    </xf>
    <xf numFmtId="4" fontId="9" fillId="0" borderId="8" xfId="0" applyNumberFormat="1" applyFont="1" applyBorder="1"/>
    <xf numFmtId="3" fontId="9" fillId="0" borderId="8" xfId="0" applyNumberFormat="1" applyFont="1" applyBorder="1"/>
    <xf numFmtId="4" fontId="9" fillId="0" borderId="8" xfId="0" applyNumberFormat="1" applyFont="1" applyBorder="1" applyAlignment="1">
      <alignment horizontal="right"/>
    </xf>
    <xf numFmtId="3" fontId="9" fillId="0" borderId="8" xfId="0" applyNumberFormat="1" applyFont="1" applyBorder="1" applyAlignment="1">
      <alignment horizontal="right"/>
    </xf>
    <xf numFmtId="0" fontId="0" fillId="0" borderId="8" xfId="0" applyBorder="1"/>
    <xf numFmtId="4" fontId="0" fillId="0" borderId="0" xfId="0" applyNumberFormat="1"/>
    <xf numFmtId="0" fontId="9" fillId="0" borderId="8" xfId="0" applyFont="1" applyFill="1" applyBorder="1" applyAlignment="1">
      <alignment wrapText="1"/>
    </xf>
    <xf numFmtId="0" fontId="0" fillId="0" borderId="8" xfId="0" applyBorder="1" applyAlignment="1">
      <alignment wrapText="1"/>
    </xf>
    <xf numFmtId="4" fontId="0" fillId="0" borderId="8" xfId="0" applyNumberFormat="1" applyBorder="1"/>
    <xf numFmtId="3" fontId="0" fillId="0" borderId="8" xfId="0" applyNumberFormat="1" applyBorder="1"/>
    <xf numFmtId="0" fontId="9" fillId="0" borderId="0" xfId="0" applyFont="1" applyFill="1" applyBorder="1" applyAlignment="1">
      <alignment vertical="center"/>
    </xf>
    <xf numFmtId="0" fontId="0" fillId="0" borderId="8" xfId="0" applyBorder="1" applyAlignment="1">
      <alignment horizontal="center"/>
    </xf>
    <xf numFmtId="0" fontId="9" fillId="0" borderId="8" xfId="1" applyBorder="1" applyAlignment="1">
      <alignment horizontal="center"/>
    </xf>
    <xf numFmtId="0" fontId="0" fillId="0" borderId="0" xfId="0" applyBorder="1"/>
    <xf numFmtId="0" fontId="0" fillId="0" borderId="8" xfId="0" applyFill="1" applyBorder="1"/>
    <xf numFmtId="0" fontId="9" fillId="0" borderId="0" xfId="0" applyFont="1" applyBorder="1" applyAlignment="1">
      <alignment vertical="center" wrapText="1"/>
    </xf>
    <xf numFmtId="0" fontId="22" fillId="0" borderId="0" xfId="0" applyFont="1" applyBorder="1"/>
    <xf numFmtId="0" fontId="21" fillId="0" borderId="0" xfId="0" applyFont="1" applyBorder="1" applyAlignment="1">
      <alignment horizontal="center" wrapText="1"/>
    </xf>
    <xf numFmtId="4" fontId="9" fillId="0" borderId="0" xfId="0" applyNumberFormat="1" applyFont="1" applyBorder="1"/>
    <xf numFmtId="0" fontId="9" fillId="0" borderId="0" xfId="0" applyFont="1" applyBorder="1" applyAlignment="1">
      <alignment wrapText="1"/>
    </xf>
    <xf numFmtId="0" fontId="9" fillId="0" borderId="8" xfId="0" applyFont="1" applyBorder="1" applyAlignment="1">
      <alignment horizontal="left"/>
    </xf>
    <xf numFmtId="4" fontId="9" fillId="0" borderId="10" xfId="0" applyNumberFormat="1" applyFont="1" applyFill="1" applyBorder="1"/>
    <xf numFmtId="4" fontId="9" fillId="0" borderId="0" xfId="0" applyNumberFormat="1" applyFont="1" applyFill="1" applyBorder="1"/>
    <xf numFmtId="3" fontId="9" fillId="0" borderId="8" xfId="0" applyNumberFormat="1" applyFont="1" applyBorder="1" applyAlignment="1">
      <alignment horizontal="center" vertical="center"/>
    </xf>
    <xf numFmtId="4" fontId="0" fillId="0" borderId="8" xfId="0" applyNumberFormat="1" applyBorder="1" applyAlignment="1">
      <alignment horizontal="right"/>
    </xf>
    <xf numFmtId="3" fontId="0" fillId="0" borderId="8" xfId="0" applyNumberFormat="1" applyBorder="1" applyAlignment="1">
      <alignment horizontal="right"/>
    </xf>
    <xf numFmtId="0" fontId="9" fillId="0" borderId="8" xfId="0" applyFont="1" applyFill="1" applyBorder="1"/>
    <xf numFmtId="0" fontId="0" fillId="0" borderId="8" xfId="0" applyBorder="1" applyAlignment="1">
      <alignment horizontal="left"/>
    </xf>
    <xf numFmtId="0" fontId="0" fillId="0" borderId="0" xfId="0" applyBorder="1" applyAlignment="1">
      <alignment horizontal="right"/>
    </xf>
    <xf numFmtId="4" fontId="0" fillId="0" borderId="0" xfId="0" applyNumberFormat="1" applyBorder="1"/>
    <xf numFmtId="3" fontId="0" fillId="0" borderId="0" xfId="0" applyNumberFormat="1" applyBorder="1"/>
    <xf numFmtId="0" fontId="9" fillId="0" borderId="0" xfId="0" applyFont="1" applyFill="1" applyBorder="1" applyAlignment="1"/>
    <xf numFmtId="0" fontId="0" fillId="0" borderId="8" xfId="0" applyBorder="1" applyAlignment="1">
      <alignment horizontal="center" vertical="center"/>
    </xf>
    <xf numFmtId="4" fontId="9" fillId="0" borderId="8" xfId="1" applyNumberFormat="1" applyBorder="1"/>
    <xf numFmtId="165" fontId="9" fillId="0" borderId="8" xfId="2" applyNumberFormat="1" applyFont="1" applyBorder="1"/>
    <xf numFmtId="0" fontId="9" fillId="0" borderId="8" xfId="1" applyBorder="1"/>
    <xf numFmtId="0" fontId="9" fillId="0" borderId="8" xfId="1" applyBorder="1" applyAlignment="1">
      <alignment horizontal="center" vertical="top"/>
    </xf>
    <xf numFmtId="0" fontId="0" fillId="0" borderId="8" xfId="0" applyFill="1" applyBorder="1" applyAlignment="1">
      <alignment horizontal="left"/>
    </xf>
    <xf numFmtId="3" fontId="0" fillId="0" borderId="0" xfId="0" applyNumberFormat="1"/>
    <xf numFmtId="3" fontId="0" fillId="0" borderId="0" xfId="0" applyNumberFormat="1" applyAlignment="1">
      <alignment wrapText="1"/>
    </xf>
    <xf numFmtId="0" fontId="22" fillId="0" borderId="0" xfId="0" applyFont="1" applyAlignment="1">
      <alignment wrapText="1"/>
    </xf>
    <xf numFmtId="0" fontId="9" fillId="0" borderId="8" xfId="0" applyFont="1" applyBorder="1" applyAlignment="1">
      <alignment horizontal="left" vertical="top" wrapText="1"/>
    </xf>
    <xf numFmtId="0" fontId="9" fillId="0" borderId="8" xfId="0" applyFont="1" applyFill="1" applyBorder="1" applyAlignment="1">
      <alignment horizontal="left" vertical="top" wrapText="1"/>
    </xf>
    <xf numFmtId="3" fontId="9" fillId="0" borderId="0" xfId="0" applyNumberFormat="1" applyFont="1" applyBorder="1"/>
    <xf numFmtId="0" fontId="9" fillId="0" borderId="0" xfId="0" applyFont="1" applyBorder="1" applyAlignment="1">
      <alignment horizontal="center" wrapText="1"/>
    </xf>
    <xf numFmtId="3" fontId="0" fillId="0" borderId="0" xfId="0" applyNumberFormat="1" applyFill="1" applyBorder="1"/>
    <xf numFmtId="4" fontId="0" fillId="0" borderId="0" xfId="0" applyNumberFormat="1" applyFill="1" applyBorder="1" applyAlignment="1">
      <alignment horizontal="right" vertical="center"/>
    </xf>
    <xf numFmtId="164" fontId="22" fillId="0" borderId="0" xfId="0" applyNumberFormat="1" applyFont="1"/>
    <xf numFmtId="4" fontId="9" fillId="0" borderId="8" xfId="0" applyNumberFormat="1" applyFont="1" applyFill="1" applyBorder="1"/>
    <xf numFmtId="3" fontId="9" fillId="0" borderId="8" xfId="0" applyNumberFormat="1" applyFont="1" applyFill="1" applyBorder="1"/>
    <xf numFmtId="0" fontId="0" fillId="0" borderId="8" xfId="0" applyBorder="1" applyAlignment="1">
      <alignment horizontal="left" vertical="top" wrapText="1"/>
    </xf>
    <xf numFmtId="4" fontId="9" fillId="0" borderId="8" xfId="3" applyNumberFormat="1" applyBorder="1"/>
    <xf numFmtId="3" fontId="9" fillId="0" borderId="8" xfId="3" applyNumberFormat="1" applyBorder="1"/>
    <xf numFmtId="0" fontId="9" fillId="0" borderId="8" xfId="1" applyFont="1" applyBorder="1" applyAlignment="1">
      <alignment horizontal="left" vertical="top" wrapText="1"/>
    </xf>
    <xf numFmtId="0" fontId="9" fillId="0" borderId="8" xfId="1" applyFill="1" applyBorder="1"/>
    <xf numFmtId="4" fontId="9" fillId="0" borderId="8" xfId="3" applyNumberFormat="1" applyFill="1" applyBorder="1"/>
    <xf numFmtId="3" fontId="9" fillId="0" borderId="8" xfId="3" applyNumberFormat="1" applyFill="1" applyBorder="1"/>
    <xf numFmtId="164" fontId="0" fillId="0" borderId="0" xfId="0" applyNumberFormat="1"/>
    <xf numFmtId="0" fontId="9" fillId="0" borderId="8" xfId="1" applyFill="1" applyBorder="1" applyAlignment="1">
      <alignment horizontal="left"/>
    </xf>
    <xf numFmtId="0" fontId="0" fillId="0" borderId="0" xfId="0" applyAlignment="1">
      <alignment horizontal="right"/>
    </xf>
    <xf numFmtId="0" fontId="0" fillId="0" borderId="8" xfId="0" applyBorder="1" applyAlignment="1"/>
    <xf numFmtId="3" fontId="9" fillId="0" borderId="0" xfId="0" applyNumberFormat="1" applyFont="1" applyBorder="1" applyAlignment="1">
      <alignment vertical="center"/>
    </xf>
    <xf numFmtId="0" fontId="25" fillId="0" borderId="0" xfId="0" applyFont="1" applyBorder="1" applyAlignment="1">
      <alignment horizontal="left" vertical="center" wrapText="1"/>
    </xf>
    <xf numFmtId="0" fontId="25" fillId="0" borderId="0" xfId="0" applyFont="1" applyBorder="1" applyAlignment="1">
      <alignment horizontal="left" vertical="center"/>
    </xf>
    <xf numFmtId="3" fontId="0" fillId="0" borderId="0" xfId="0" applyNumberFormat="1" applyAlignment="1">
      <alignment vertical="center"/>
    </xf>
    <xf numFmtId="166" fontId="22" fillId="0" borderId="0" xfId="0" applyNumberFormat="1" applyFont="1" applyFill="1" applyBorder="1" applyAlignment="1">
      <alignment vertical="center"/>
    </xf>
    <xf numFmtId="166" fontId="9" fillId="0" borderId="0" xfId="0" applyNumberFormat="1" applyFont="1" applyFill="1" applyBorder="1" applyAlignment="1">
      <alignment vertical="center"/>
    </xf>
    <xf numFmtId="166" fontId="16" fillId="0" borderId="0" xfId="0" applyNumberFormat="1" applyFont="1" applyFill="1" applyBorder="1" applyAlignment="1">
      <alignment vertical="center" wrapText="1"/>
    </xf>
    <xf numFmtId="0" fontId="0" fillId="0" borderId="0" xfId="0" applyBorder="1" applyAlignment="1">
      <alignment vertical="center"/>
    </xf>
    <xf numFmtId="3" fontId="0" fillId="0" borderId="0" xfId="0" applyNumberFormat="1" applyBorder="1" applyAlignment="1">
      <alignment vertical="center"/>
    </xf>
    <xf numFmtId="167" fontId="9" fillId="0" borderId="8" xfId="0" applyNumberFormat="1" applyFont="1" applyBorder="1" applyAlignment="1">
      <alignment vertical="center" wrapText="1"/>
    </xf>
    <xf numFmtId="167" fontId="9" fillId="0" borderId="8" xfId="0" applyNumberFormat="1" applyFont="1" applyBorder="1" applyAlignment="1">
      <alignment horizontal="center" vertical="center"/>
    </xf>
    <xf numFmtId="167" fontId="9" fillId="0" borderId="8" xfId="0" applyNumberFormat="1" applyFont="1" applyBorder="1" applyAlignment="1">
      <alignment horizontal="center" vertical="center" wrapText="1"/>
    </xf>
    <xf numFmtId="0" fontId="9" fillId="0" borderId="0" xfId="0" applyFont="1" applyBorder="1" applyAlignment="1">
      <alignment horizontal="center" vertical="center"/>
    </xf>
    <xf numFmtId="3" fontId="9" fillId="0" borderId="0" xfId="0" applyNumberFormat="1" applyFont="1" applyBorder="1" applyAlignment="1">
      <alignment horizontal="center" vertical="center"/>
    </xf>
    <xf numFmtId="4" fontId="9" fillId="0" borderId="8" xfId="0" applyNumberFormat="1" applyFont="1" applyBorder="1" applyAlignment="1">
      <alignment horizontal="left" vertical="center" wrapText="1"/>
    </xf>
    <xf numFmtId="4" fontId="9" fillId="0" borderId="8" xfId="0" applyNumberFormat="1" applyFont="1" applyBorder="1" applyAlignment="1">
      <alignment vertical="center"/>
    </xf>
    <xf numFmtId="4" fontId="0" fillId="0" borderId="0" xfId="0" applyNumberFormat="1" applyAlignment="1">
      <alignment vertical="center"/>
    </xf>
    <xf numFmtId="4" fontId="0" fillId="0" borderId="0" xfId="0" applyNumberFormat="1" applyBorder="1" applyAlignment="1">
      <alignment vertical="center"/>
    </xf>
    <xf numFmtId="4" fontId="0" fillId="0" borderId="8" xfId="0" applyNumberFormat="1" applyFill="1" applyBorder="1" applyAlignment="1">
      <alignment horizontal="left" vertical="center" wrapText="1"/>
    </xf>
    <xf numFmtId="4" fontId="0" fillId="0" borderId="8" xfId="0" applyNumberFormat="1" applyBorder="1" applyAlignment="1">
      <alignment vertical="center"/>
    </xf>
    <xf numFmtId="3" fontId="9" fillId="0" borderId="8" xfId="0" applyNumberFormat="1" applyFont="1" applyBorder="1" applyAlignment="1">
      <alignment vertical="center"/>
    </xf>
    <xf numFmtId="0" fontId="9" fillId="0" borderId="8" xfId="0" applyFont="1" applyBorder="1" applyAlignment="1">
      <alignment horizontal="left" vertical="center"/>
    </xf>
    <xf numFmtId="0" fontId="9" fillId="0" borderId="0" xfId="0" applyFont="1" applyBorder="1" applyAlignment="1">
      <alignment horizontal="right" vertical="center"/>
    </xf>
    <xf numFmtId="166" fontId="0" fillId="0" borderId="0" xfId="0" applyNumberFormat="1" applyFill="1" applyBorder="1" applyAlignment="1">
      <alignment vertical="center"/>
    </xf>
    <xf numFmtId="3" fontId="22" fillId="0" borderId="0" xfId="0" applyNumberFormat="1" applyFont="1" applyBorder="1" applyAlignment="1">
      <alignment vertical="center"/>
    </xf>
    <xf numFmtId="0" fontId="0" fillId="0" borderId="8" xfId="0" applyBorder="1" applyAlignment="1">
      <alignment horizontal="center" vertical="center" wrapText="1"/>
    </xf>
    <xf numFmtId="0" fontId="0" fillId="0" borderId="8" xfId="0" applyFill="1" applyBorder="1" applyAlignment="1">
      <alignment horizontal="center" vertical="center" wrapText="1"/>
    </xf>
    <xf numFmtId="166" fontId="0" fillId="0" borderId="8" xfId="0" applyNumberFormat="1" applyFill="1" applyBorder="1" applyAlignment="1">
      <alignment horizontal="left" vertical="center"/>
    </xf>
    <xf numFmtId="3" fontId="0" fillId="0" borderId="0" xfId="0" applyNumberFormat="1" applyFill="1" applyBorder="1" applyAlignment="1">
      <alignment vertical="center"/>
    </xf>
    <xf numFmtId="3" fontId="27" fillId="0" borderId="0" xfId="0" applyNumberFormat="1" applyFont="1" applyFill="1" applyBorder="1" applyAlignment="1">
      <alignment horizontal="center" vertical="center"/>
    </xf>
    <xf numFmtId="3" fontId="0" fillId="0" borderId="0" xfId="0" applyNumberFormat="1" applyBorder="1" applyAlignment="1">
      <alignment horizontal="left" vertical="center"/>
    </xf>
    <xf numFmtId="166" fontId="0" fillId="0" borderId="8" xfId="0" applyNumberFormat="1" applyFill="1" applyBorder="1" applyAlignment="1">
      <alignment vertical="center" wrapText="1"/>
    </xf>
    <xf numFmtId="3" fontId="0" fillId="0" borderId="8" xfId="0" applyNumberFormat="1" applyBorder="1" applyAlignment="1">
      <alignment horizontal="center" vertical="center" wrapText="1"/>
    </xf>
    <xf numFmtId="3" fontId="9" fillId="0" borderId="8" xfId="0" applyNumberFormat="1" applyFont="1" applyFill="1" applyBorder="1" applyAlignment="1">
      <alignment horizontal="center" vertical="center" wrapText="1"/>
    </xf>
    <xf numFmtId="0" fontId="0" fillId="0" borderId="0" xfId="0" applyAlignment="1">
      <alignment vertical="center" wrapText="1"/>
    </xf>
    <xf numFmtId="168" fontId="0" fillId="0" borderId="0" xfId="5" applyNumberFormat="1" applyFont="1" applyAlignment="1">
      <alignment vertical="center"/>
    </xf>
    <xf numFmtId="4" fontId="0" fillId="0" borderId="0" xfId="0" applyNumberFormat="1" applyFill="1" applyBorder="1" applyAlignment="1">
      <alignment vertical="center"/>
    </xf>
    <xf numFmtId="4" fontId="27" fillId="0" borderId="0" xfId="0" applyNumberFormat="1" applyFont="1" applyFill="1" applyBorder="1" applyAlignment="1">
      <alignment horizontal="center" vertical="center"/>
    </xf>
    <xf numFmtId="0" fontId="9" fillId="0" borderId="0" xfId="0" applyFont="1" applyAlignment="1">
      <alignment vertical="center"/>
    </xf>
    <xf numFmtId="3" fontId="0" fillId="0" borderId="0" xfId="0" applyNumberFormat="1" applyAlignment="1">
      <alignment vertical="center" wrapText="1"/>
    </xf>
    <xf numFmtId="4" fontId="0" fillId="0" borderId="11" xfId="0" applyNumberFormat="1" applyFont="1" applyFill="1" applyBorder="1" applyAlignment="1">
      <alignment vertical="center"/>
    </xf>
    <xf numFmtId="3" fontId="9" fillId="0" borderId="0" xfId="0" applyNumberFormat="1" applyFont="1" applyFill="1" applyAlignment="1">
      <alignment horizontal="left" vertical="center"/>
    </xf>
    <xf numFmtId="3" fontId="9" fillId="0" borderId="0" xfId="0" applyNumberFormat="1" applyFont="1" applyFill="1" applyAlignment="1">
      <alignment horizontal="right" vertical="center"/>
    </xf>
    <xf numFmtId="3" fontId="9" fillId="0" borderId="0" xfId="0" applyNumberFormat="1" applyFont="1" applyFill="1" applyBorder="1" applyAlignment="1">
      <alignment horizontal="right" vertical="center"/>
    </xf>
    <xf numFmtId="4" fontId="0" fillId="0" borderId="0" xfId="0" applyNumberFormat="1" applyBorder="1" applyAlignment="1">
      <alignment horizontal="center" vertical="center"/>
    </xf>
    <xf numFmtId="169" fontId="0" fillId="0" borderId="8" xfId="0" applyNumberFormat="1" applyBorder="1" applyAlignment="1">
      <alignment vertical="center" wrapText="1"/>
    </xf>
    <xf numFmtId="169" fontId="9" fillId="0" borderId="8" xfId="0" applyNumberFormat="1" applyFont="1" applyBorder="1" applyAlignment="1">
      <alignment horizontal="center" vertical="center"/>
    </xf>
    <xf numFmtId="169" fontId="9" fillId="0" borderId="8" xfId="0" applyNumberFormat="1" applyFont="1" applyFill="1" applyBorder="1" applyAlignment="1">
      <alignment horizontal="center" vertical="center"/>
    </xf>
    <xf numFmtId="0" fontId="9" fillId="0" borderId="11" xfId="0" applyFont="1" applyBorder="1" applyAlignment="1">
      <alignment vertical="center"/>
    </xf>
    <xf numFmtId="0" fontId="0" fillId="0" borderId="0" xfId="0" applyBorder="1" applyAlignment="1">
      <alignment vertical="center" wrapText="1"/>
    </xf>
    <xf numFmtId="0" fontId="0" fillId="0" borderId="0" xfId="0" applyFill="1" applyBorder="1" applyAlignment="1">
      <alignment vertical="center" wrapText="1"/>
    </xf>
    <xf numFmtId="169" fontId="0" fillId="0" borderId="8" xfId="0" applyNumberFormat="1" applyBorder="1" applyAlignment="1">
      <alignment vertical="center"/>
    </xf>
    <xf numFmtId="4" fontId="9" fillId="0" borderId="8" xfId="0" applyNumberFormat="1" applyFont="1" applyFill="1" applyBorder="1" applyAlignment="1">
      <alignment vertical="center"/>
    </xf>
    <xf numFmtId="3" fontId="9" fillId="0" borderId="0" xfId="0" applyNumberFormat="1" applyFont="1" applyAlignment="1">
      <alignment vertical="center"/>
    </xf>
    <xf numFmtId="3" fontId="9" fillId="0" borderId="0" xfId="0" applyNumberFormat="1" applyFont="1" applyFill="1" applyBorder="1" applyAlignment="1">
      <alignment vertical="center"/>
    </xf>
    <xf numFmtId="3" fontId="9" fillId="0" borderId="0" xfId="0" applyNumberFormat="1" applyFont="1" applyBorder="1" applyAlignment="1">
      <alignment vertical="center" wrapText="1"/>
    </xf>
    <xf numFmtId="0" fontId="0" fillId="0" borderId="8" xfId="0" applyBorder="1" applyAlignment="1">
      <alignment vertical="center"/>
    </xf>
    <xf numFmtId="0" fontId="9" fillId="0" borderId="0" xfId="0" applyFont="1" applyBorder="1" applyAlignment="1">
      <alignment horizontal="center" vertical="center" wrapText="1"/>
    </xf>
    <xf numFmtId="3" fontId="0" fillId="0" borderId="8" xfId="0" applyNumberFormat="1" applyBorder="1" applyAlignment="1">
      <alignment vertical="center"/>
    </xf>
    <xf numFmtId="10" fontId="0" fillId="0" borderId="0" xfId="0" applyNumberFormat="1" applyFill="1" applyBorder="1" applyAlignment="1">
      <alignment vertical="center"/>
    </xf>
    <xf numFmtId="0" fontId="0" fillId="0" borderId="0" xfId="0" applyFill="1" applyBorder="1" applyAlignment="1">
      <alignment vertical="center"/>
    </xf>
    <xf numFmtId="3" fontId="0" fillId="0" borderId="0" xfId="0" applyNumberFormat="1" applyBorder="1" applyAlignment="1">
      <alignment vertical="center" wrapText="1"/>
    </xf>
    <xf numFmtId="4" fontId="0" fillId="0" borderId="5" xfId="0" applyNumberFormat="1" applyBorder="1" applyAlignment="1">
      <alignment vertical="center"/>
    </xf>
    <xf numFmtId="4" fontId="0" fillId="0" borderId="11" xfId="0" applyNumberFormat="1" applyFill="1" applyBorder="1" applyAlignment="1">
      <alignment vertical="center"/>
    </xf>
    <xf numFmtId="1" fontId="0" fillId="0" borderId="8" xfId="0" applyNumberFormat="1" applyBorder="1" applyAlignment="1">
      <alignment vertical="center" wrapText="1"/>
    </xf>
    <xf numFmtId="1" fontId="0" fillId="0" borderId="8" xfId="0" applyNumberFormat="1" applyBorder="1" applyAlignment="1">
      <alignment horizontal="center" vertical="center" wrapText="1"/>
    </xf>
    <xf numFmtId="2" fontId="0" fillId="0" borderId="8" xfId="0" applyNumberFormat="1" applyBorder="1" applyAlignment="1">
      <alignment vertical="center"/>
    </xf>
    <xf numFmtId="4" fontId="9" fillId="0" borderId="0" xfId="0" applyNumberFormat="1" applyFont="1" applyBorder="1" applyAlignment="1">
      <alignment vertical="center"/>
    </xf>
    <xf numFmtId="43" fontId="9" fillId="0" borderId="8" xfId="2" applyFont="1" applyBorder="1" applyAlignment="1">
      <alignment vertical="center"/>
    </xf>
    <xf numFmtId="165" fontId="9" fillId="0" borderId="8" xfId="2" applyNumberFormat="1" applyFont="1" applyBorder="1" applyAlignment="1">
      <alignment vertical="center"/>
    </xf>
    <xf numFmtId="43" fontId="0" fillId="0" borderId="8" xfId="2" applyFont="1" applyBorder="1" applyAlignment="1">
      <alignment vertical="center"/>
    </xf>
    <xf numFmtId="43" fontId="0" fillId="0" borderId="5" xfId="2" applyFont="1" applyBorder="1" applyAlignment="1">
      <alignment vertical="center"/>
    </xf>
    <xf numFmtId="43" fontId="9" fillId="0" borderId="0" xfId="0" applyNumberFormat="1" applyFont="1" applyBorder="1" applyAlignment="1">
      <alignment vertical="center"/>
    </xf>
    <xf numFmtId="0" fontId="9" fillId="0" borderId="0" xfId="1"/>
    <xf numFmtId="0" fontId="21" fillId="0" borderId="0" xfId="1" applyFont="1"/>
    <xf numFmtId="0" fontId="9" fillId="0" borderId="0" xfId="1" applyAlignment="1">
      <alignment horizontal="center"/>
    </xf>
    <xf numFmtId="4" fontId="9" fillId="0" borderId="8" xfId="1" applyNumberFormat="1" applyFont="1" applyBorder="1" applyAlignment="1">
      <alignment horizontal="center"/>
    </xf>
    <xf numFmtId="4" fontId="9" fillId="0" borderId="8" xfId="1" applyNumberFormat="1" applyBorder="1" applyAlignment="1">
      <alignment horizontal="center"/>
    </xf>
    <xf numFmtId="4" fontId="9" fillId="0" borderId="8" xfId="0" applyNumberFormat="1" applyFont="1" applyBorder="1" applyAlignment="1">
      <alignment horizontal="center"/>
    </xf>
    <xf numFmtId="0" fontId="9" fillId="0" borderId="0" xfId="1" applyFill="1"/>
    <xf numFmtId="0" fontId="9" fillId="0" borderId="12" xfId="1" applyBorder="1" applyAlignment="1">
      <alignment horizontal="center"/>
    </xf>
    <xf numFmtId="4" fontId="9" fillId="0" borderId="12" xfId="1" applyNumberFormat="1" applyBorder="1"/>
    <xf numFmtId="4" fontId="0" fillId="0" borderId="8" xfId="0" applyNumberFormat="1" applyBorder="1" applyAlignment="1">
      <alignment horizontal="center"/>
    </xf>
    <xf numFmtId="3" fontId="9" fillId="0" borderId="8" xfId="1" applyNumberFormat="1" applyBorder="1"/>
    <xf numFmtId="3" fontId="9" fillId="0" borderId="12" xfId="1" applyNumberFormat="1" applyBorder="1"/>
    <xf numFmtId="0" fontId="9" fillId="0" borderId="0" xfId="1" applyBorder="1" applyAlignment="1">
      <alignment horizontal="center"/>
    </xf>
    <xf numFmtId="3" fontId="9" fillId="0" borderId="0" xfId="1" applyNumberFormat="1" applyBorder="1"/>
    <xf numFmtId="4" fontId="9" fillId="0" borderId="8" xfId="1" applyNumberFormat="1" applyBorder="1" applyAlignment="1"/>
    <xf numFmtId="4" fontId="9" fillId="0" borderId="0" xfId="1" applyNumberFormat="1"/>
    <xf numFmtId="0" fontId="9" fillId="0" borderId="0" xfId="1" applyFont="1" applyAlignment="1"/>
    <xf numFmtId="4" fontId="9" fillId="0" borderId="8" xfId="1" applyNumberFormat="1" applyFont="1" applyBorder="1" applyAlignment="1"/>
    <xf numFmtId="3" fontId="9" fillId="0" borderId="0" xfId="1" applyNumberFormat="1"/>
    <xf numFmtId="0" fontId="9" fillId="0" borderId="0" xfId="1" applyFont="1" applyAlignment="1">
      <alignment vertical="top" wrapText="1"/>
    </xf>
    <xf numFmtId="0" fontId="9" fillId="0" borderId="0" xfId="1" applyFont="1"/>
    <xf numFmtId="0" fontId="9" fillId="0" borderId="0" xfId="1" applyFont="1" applyBorder="1"/>
    <xf numFmtId="0" fontId="9" fillId="0" borderId="0" xfId="1" applyFont="1" applyAlignment="1">
      <alignment horizontal="left" vertical="top"/>
    </xf>
    <xf numFmtId="0" fontId="9" fillId="0" borderId="0" xfId="1" applyFont="1" applyFill="1" applyBorder="1" applyAlignment="1"/>
    <xf numFmtId="0" fontId="9" fillId="0" borderId="0" xfId="1" applyBorder="1"/>
    <xf numFmtId="0" fontId="9" fillId="0" borderId="0" xfId="1" applyFont="1" applyFill="1" applyBorder="1" applyAlignment="1">
      <alignment horizontal="right"/>
    </xf>
    <xf numFmtId="0" fontId="9" fillId="0" borderId="8" xfId="1" applyFont="1" applyBorder="1" applyAlignment="1">
      <alignment horizontal="center" vertical="center" wrapText="1"/>
    </xf>
    <xf numFmtId="0" fontId="9" fillId="0" borderId="8" xfId="1" applyFont="1" applyBorder="1" applyAlignment="1">
      <alignment horizontal="center" vertical="top"/>
    </xf>
    <xf numFmtId="4" fontId="9" fillId="0" borderId="8" xfId="1" applyNumberFormat="1" applyFont="1" applyBorder="1" applyAlignment="1">
      <alignment horizontal="left" vertical="top"/>
    </xf>
    <xf numFmtId="4" fontId="9" fillId="0" borderId="8" xfId="1" applyNumberFormat="1" applyFont="1" applyBorder="1" applyAlignment="1">
      <alignment horizontal="right" vertical="top"/>
    </xf>
    <xf numFmtId="0" fontId="9" fillId="0" borderId="8" xfId="1" applyFont="1" applyBorder="1" applyAlignment="1">
      <alignment horizontal="left" vertical="top"/>
    </xf>
    <xf numFmtId="0" fontId="9" fillId="6" borderId="8" xfId="1" applyFont="1" applyFill="1" applyBorder="1" applyAlignment="1">
      <alignment horizontal="left" vertical="top"/>
    </xf>
    <xf numFmtId="4" fontId="9" fillId="0" borderId="0" xfId="1" applyNumberFormat="1" applyFont="1" applyAlignment="1">
      <alignment horizontal="right" vertical="top"/>
    </xf>
    <xf numFmtId="0" fontId="9" fillId="0" borderId="0" xfId="1" applyFont="1" applyAlignment="1">
      <alignment vertical="top"/>
    </xf>
    <xf numFmtId="4" fontId="9" fillId="0" borderId="0" xfId="1" applyNumberFormat="1" applyBorder="1"/>
    <xf numFmtId="0" fontId="0" fillId="0" borderId="0" xfId="0" applyBorder="1" applyAlignment="1"/>
    <xf numFmtId="0" fontId="9" fillId="0" borderId="8" xfId="1" applyFont="1" applyBorder="1" applyAlignment="1">
      <alignment horizontal="center"/>
    </xf>
    <xf numFmtId="0" fontId="9" fillId="0" borderId="8" xfId="1" applyFont="1" applyBorder="1" applyAlignment="1">
      <alignment horizontal="center" vertical="center"/>
    </xf>
    <xf numFmtId="3" fontId="9" fillId="0" borderId="8" xfId="1" applyNumberFormat="1" applyFont="1" applyBorder="1"/>
    <xf numFmtId="0" fontId="9" fillId="0" borderId="0" xfId="1" applyFont="1" applyBorder="1" applyAlignment="1">
      <alignment horizontal="left" vertical="center"/>
    </xf>
    <xf numFmtId="3" fontId="9" fillId="0" borderId="8" xfId="1" applyNumberFormat="1" applyBorder="1" applyAlignment="1">
      <alignment horizontal="center" vertical="center" wrapText="1"/>
    </xf>
    <xf numFmtId="4" fontId="9" fillId="0" borderId="8" xfId="1" applyNumberFormat="1" applyBorder="1" applyAlignment="1">
      <alignment horizontal="center" vertical="center"/>
    </xf>
    <xf numFmtId="0" fontId="9" fillId="0" borderId="0" xfId="1" applyAlignment="1">
      <alignment vertical="center"/>
    </xf>
    <xf numFmtId="0" fontId="9" fillId="0" borderId="8" xfId="1" applyFont="1" applyBorder="1" applyAlignment="1">
      <alignment horizontal="left"/>
    </xf>
    <xf numFmtId="165" fontId="0" fillId="0" borderId="8" xfId="2" applyNumberFormat="1" applyFont="1" applyBorder="1"/>
    <xf numFmtId="0" fontId="9" fillId="0" borderId="11" xfId="1" applyBorder="1"/>
    <xf numFmtId="0" fontId="9" fillId="0" borderId="0" xfId="1" applyFill="1" applyBorder="1"/>
    <xf numFmtId="0" fontId="9" fillId="0" borderId="0" xfId="1" applyFont="1" applyFill="1" applyBorder="1"/>
    <xf numFmtId="3" fontId="9" fillId="0" borderId="0" xfId="1" applyNumberFormat="1" applyFont="1" applyBorder="1"/>
    <xf numFmtId="43" fontId="9" fillId="0" borderId="0" xfId="2" applyNumberFormat="1" applyFont="1" applyBorder="1"/>
    <xf numFmtId="0" fontId="18" fillId="0" borderId="0" xfId="1" applyFont="1"/>
    <xf numFmtId="169" fontId="9" fillId="0" borderId="8" xfId="1" applyNumberFormat="1" applyFont="1" applyBorder="1" applyAlignment="1">
      <alignment horizontal="left" vertical="center"/>
    </xf>
    <xf numFmtId="3" fontId="16" fillId="0" borderId="13" xfId="1" applyNumberFormat="1" applyFont="1" applyBorder="1" applyAlignment="1">
      <alignment horizontal="center" vertical="center"/>
    </xf>
    <xf numFmtId="0" fontId="28" fillId="0" borderId="8" xfId="1" applyFont="1" applyFill="1" applyBorder="1" applyAlignment="1">
      <alignment horizontal="center" vertical="center" wrapText="1"/>
    </xf>
    <xf numFmtId="4" fontId="9" fillId="0" borderId="8" xfId="1" applyNumberFormat="1" applyFont="1" applyBorder="1" applyAlignment="1">
      <alignment horizontal="center" vertical="center"/>
    </xf>
    <xf numFmtId="3" fontId="9" fillId="0" borderId="8" xfId="1" applyNumberFormat="1" applyFont="1" applyBorder="1" applyAlignment="1">
      <alignment horizontal="center" vertical="center" wrapText="1"/>
    </xf>
    <xf numFmtId="0" fontId="9" fillId="0" borderId="8" xfId="1" applyFont="1" applyFill="1" applyBorder="1" applyAlignment="1">
      <alignment horizontal="center" vertical="center" wrapText="1"/>
    </xf>
    <xf numFmtId="0" fontId="28" fillId="0" borderId="8" xfId="1" applyFont="1" applyFill="1" applyBorder="1" applyAlignment="1">
      <alignment vertical="center"/>
    </xf>
    <xf numFmtId="165" fontId="9" fillId="0" borderId="8" xfId="2" applyNumberFormat="1" applyFont="1" applyFill="1" applyBorder="1" applyAlignment="1">
      <alignment vertical="center"/>
    </xf>
    <xf numFmtId="3" fontId="9" fillId="0" borderId="8" xfId="1" applyNumberFormat="1" applyFont="1" applyFill="1" applyBorder="1" applyAlignment="1">
      <alignment vertical="center"/>
    </xf>
    <xf numFmtId="3" fontId="9" fillId="0" borderId="0" xfId="1" applyNumberFormat="1" applyAlignment="1">
      <alignment vertical="center"/>
    </xf>
    <xf numFmtId="0" fontId="9" fillId="0" borderId="8" xfId="1" applyBorder="1" applyAlignment="1">
      <alignment horizontal="left" vertical="top"/>
    </xf>
    <xf numFmtId="0" fontId="9" fillId="0" borderId="8" xfId="1" applyFont="1" applyBorder="1" applyAlignment="1">
      <alignment horizontal="center" vertical="top" wrapText="1"/>
    </xf>
    <xf numFmtId="0" fontId="9" fillId="0" borderId="8" xfId="1" applyBorder="1" applyAlignment="1">
      <alignment horizontal="left" vertical="top" wrapText="1"/>
    </xf>
    <xf numFmtId="3" fontId="9" fillId="0" borderId="8" xfId="1" applyNumberFormat="1" applyBorder="1" applyAlignment="1">
      <alignment horizontal="left" vertical="top" wrapText="1"/>
    </xf>
    <xf numFmtId="0" fontId="9" fillId="0" borderId="8" xfId="1" applyFont="1" applyFill="1" applyBorder="1" applyAlignment="1">
      <alignment horizontal="center" vertical="top" wrapText="1"/>
    </xf>
    <xf numFmtId="0" fontId="9" fillId="0" borderId="0" xfId="1" applyAlignment="1">
      <alignment vertical="center" wrapText="1"/>
    </xf>
    <xf numFmtId="3" fontId="9" fillId="0" borderId="0" xfId="1" applyNumberFormat="1" applyAlignment="1">
      <alignment vertical="center" wrapText="1"/>
    </xf>
    <xf numFmtId="0" fontId="13" fillId="0" borderId="0" xfId="1" applyFont="1" applyAlignment="1">
      <alignment horizontal="left" vertical="center"/>
    </xf>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9" fillId="0" borderId="0" xfId="0" applyFont="1" applyFill="1" applyBorder="1" applyAlignment="1">
      <alignment horizontal="left" vertical="top" wrapText="1"/>
    </xf>
    <xf numFmtId="0" fontId="9" fillId="0" borderId="0" xfId="0" applyFont="1" applyFill="1" applyBorder="1" applyAlignment="1">
      <alignment horizontal="right" vertical="center" wrapText="1"/>
    </xf>
    <xf numFmtId="0" fontId="16" fillId="0" borderId="0" xfId="0" applyFont="1" applyFill="1" applyBorder="1" applyAlignment="1">
      <alignment vertical="center" wrapText="1"/>
    </xf>
    <xf numFmtId="0" fontId="9" fillId="0" borderId="0" xfId="0" applyFont="1" applyFill="1" applyBorder="1" applyAlignment="1">
      <alignment vertical="center" wrapText="1"/>
    </xf>
    <xf numFmtId="0" fontId="0" fillId="0" borderId="8" xfId="0" applyBorder="1" applyAlignment="1">
      <alignment horizontal="left" vertical="center" wrapText="1"/>
    </xf>
    <xf numFmtId="0" fontId="9" fillId="0" borderId="8" xfId="0" applyFont="1" applyFill="1" applyBorder="1" applyAlignment="1">
      <alignment horizontal="left" vertical="center" wrapText="1"/>
    </xf>
    <xf numFmtId="3" fontId="9" fillId="0" borderId="8" xfId="0" applyNumberFormat="1" applyFont="1" applyFill="1" applyBorder="1" applyAlignment="1">
      <alignment vertical="center"/>
    </xf>
    <xf numFmtId="3" fontId="0" fillId="0" borderId="8" xfId="0" applyNumberFormat="1" applyBorder="1" applyAlignment="1">
      <alignment vertical="center" wrapText="1"/>
    </xf>
    <xf numFmtId="0" fontId="9" fillId="0" borderId="0" xfId="0" applyFont="1" applyFill="1" applyBorder="1" applyAlignment="1">
      <alignment horizontal="left" vertical="top"/>
    </xf>
    <xf numFmtId="3" fontId="9" fillId="0" borderId="0" xfId="0" applyNumberFormat="1" applyFont="1" applyFill="1" applyBorder="1" applyAlignment="1">
      <alignment horizontal="left" vertical="top"/>
    </xf>
    <xf numFmtId="3" fontId="0" fillId="0" borderId="0" xfId="0" applyNumberFormat="1" applyFill="1" applyBorder="1" applyAlignment="1">
      <alignment vertical="center" wrapText="1"/>
    </xf>
    <xf numFmtId="3" fontId="0" fillId="0" borderId="0" xfId="0" applyNumberFormat="1" applyBorder="1" applyAlignment="1">
      <alignment horizontal="left" vertical="top" wrapText="1"/>
    </xf>
    <xf numFmtId="0" fontId="0" fillId="0" borderId="0" xfId="0" applyBorder="1" applyAlignment="1">
      <alignment horizontal="left" vertical="top"/>
    </xf>
    <xf numFmtId="3" fontId="16" fillId="0" borderId="0" xfId="0" applyNumberFormat="1" applyFont="1" applyFill="1" applyBorder="1" applyAlignment="1">
      <alignment horizontal="left" vertical="center" wrapText="1"/>
    </xf>
    <xf numFmtId="3" fontId="0" fillId="0" borderId="8" xfId="0" applyNumberFormat="1" applyBorder="1" applyAlignment="1">
      <alignment horizontal="left" vertical="center" wrapText="1"/>
    </xf>
    <xf numFmtId="0" fontId="0" fillId="0" borderId="0" xfId="0" applyAlignment="1">
      <alignment horizontal="left" vertical="top"/>
    </xf>
    <xf numFmtId="165" fontId="30" fillId="0" borderId="8" xfId="7" applyNumberFormat="1" applyFont="1" applyBorder="1" applyAlignment="1">
      <alignment horizontal="left" vertical="top"/>
    </xf>
    <xf numFmtId="3" fontId="0" fillId="0" borderId="8" xfId="0" applyNumberFormat="1" applyBorder="1" applyAlignment="1">
      <alignment horizontal="right" vertical="center"/>
    </xf>
    <xf numFmtId="3" fontId="31" fillId="0" borderId="0" xfId="0" applyNumberFormat="1" applyFont="1" applyFill="1" applyBorder="1" applyAlignment="1">
      <alignment vertical="center"/>
    </xf>
    <xf numFmtId="0" fontId="32" fillId="0" borderId="0" xfId="0" applyFont="1" applyFill="1" applyBorder="1" applyAlignment="1">
      <alignment horizontal="center" vertical="center"/>
    </xf>
    <xf numFmtId="3" fontId="7" fillId="0" borderId="0" xfId="0" applyNumberFormat="1" applyFont="1" applyFill="1" applyBorder="1" applyAlignment="1">
      <alignment horizontal="center" vertical="center"/>
    </xf>
    <xf numFmtId="0" fontId="33" fillId="0" borderId="0" xfId="0" applyFont="1" applyFill="1" applyBorder="1" applyAlignment="1">
      <alignment vertical="center" wrapText="1"/>
    </xf>
    <xf numFmtId="3" fontId="33" fillId="0" borderId="0" xfId="0" applyNumberFormat="1" applyFont="1" applyFill="1" applyBorder="1" applyAlignment="1">
      <alignment vertical="center" wrapText="1"/>
    </xf>
    <xf numFmtId="3" fontId="7" fillId="0" borderId="0" xfId="0" applyNumberFormat="1" applyFont="1" applyFill="1" applyBorder="1" applyAlignment="1">
      <alignment vertical="center"/>
    </xf>
    <xf numFmtId="0" fontId="9" fillId="0" borderId="8" xfId="0" applyFont="1" applyFill="1" applyBorder="1" applyAlignment="1">
      <alignment horizontal="center" vertical="center"/>
    </xf>
    <xf numFmtId="3" fontId="34" fillId="0" borderId="0" xfId="0" applyNumberFormat="1" applyFont="1" applyFill="1" applyBorder="1" applyAlignment="1">
      <alignment vertical="center"/>
    </xf>
    <xf numFmtId="0" fontId="31" fillId="0" borderId="0" xfId="0" applyFont="1" applyFill="1" applyBorder="1" applyAlignment="1">
      <alignment vertical="center"/>
    </xf>
    <xf numFmtId="0" fontId="23" fillId="0" borderId="0" xfId="0" applyFont="1" applyFill="1" applyBorder="1" applyAlignment="1">
      <alignment vertical="center"/>
    </xf>
    <xf numFmtId="0" fontId="23" fillId="0" borderId="0" xfId="0" applyFont="1" applyFill="1" applyBorder="1" applyAlignment="1">
      <alignment horizontal="left" vertical="top"/>
    </xf>
    <xf numFmtId="3" fontId="23" fillId="0" borderId="0" xfId="0" applyNumberFormat="1" applyFont="1" applyFill="1" applyBorder="1" applyAlignment="1">
      <alignment vertical="center"/>
    </xf>
    <xf numFmtId="3" fontId="23" fillId="0" borderId="0" xfId="0" applyNumberFormat="1" applyFont="1" applyFill="1" applyBorder="1" applyAlignment="1">
      <alignment horizontal="left" vertical="top"/>
    </xf>
    <xf numFmtId="0" fontId="23" fillId="0" borderId="0" xfId="0" applyFont="1" applyFill="1" applyBorder="1" applyAlignment="1">
      <alignment vertical="center" wrapText="1"/>
    </xf>
    <xf numFmtId="3" fontId="35" fillId="0" borderId="0" xfId="0" applyNumberFormat="1" applyFont="1" applyFill="1" applyBorder="1" applyAlignment="1">
      <alignment vertical="center"/>
    </xf>
    <xf numFmtId="0" fontId="36" fillId="0" borderId="0" xfId="0" applyFont="1" applyFill="1" applyBorder="1" applyAlignment="1">
      <alignment vertical="center"/>
    </xf>
    <xf numFmtId="3" fontId="23" fillId="0" borderId="0" xfId="0" applyNumberFormat="1" applyFont="1" applyFill="1" applyBorder="1" applyAlignment="1">
      <alignment vertical="center" wrapText="1"/>
    </xf>
    <xf numFmtId="3" fontId="36" fillId="0" borderId="0" xfId="0" applyNumberFormat="1" applyFont="1" applyFill="1" applyBorder="1" applyAlignment="1">
      <alignment vertical="center"/>
    </xf>
    <xf numFmtId="3" fontId="23" fillId="0" borderId="0" xfId="0" applyNumberFormat="1" applyFont="1" applyFill="1" applyBorder="1" applyAlignment="1">
      <alignment horizontal="right" vertical="center" wrapText="1"/>
    </xf>
    <xf numFmtId="0" fontId="21" fillId="0" borderId="0" xfId="0" applyFont="1" applyFill="1" applyBorder="1" applyAlignment="1">
      <alignment vertical="center" wrapText="1"/>
    </xf>
    <xf numFmtId="0" fontId="9" fillId="0" borderId="0" xfId="0" applyFont="1" applyFill="1" applyBorder="1" applyAlignment="1">
      <alignment horizontal="right" vertical="center"/>
    </xf>
    <xf numFmtId="0" fontId="21" fillId="0" borderId="0" xfId="0" applyFont="1" applyFill="1" applyBorder="1" applyAlignment="1">
      <alignment horizontal="left" vertical="center" wrapText="1"/>
    </xf>
    <xf numFmtId="0" fontId="9" fillId="0" borderId="0" xfId="0" applyFont="1" applyBorder="1" applyAlignment="1">
      <alignment horizontal="left" vertical="top"/>
    </xf>
    <xf numFmtId="4" fontId="6" fillId="0" borderId="8" xfId="0" applyNumberFormat="1" applyFont="1" applyBorder="1" applyAlignment="1">
      <alignment horizontal="center"/>
    </xf>
    <xf numFmtId="3" fontId="6" fillId="0" borderId="8" xfId="0" applyNumberFormat="1" applyFont="1" applyBorder="1"/>
    <xf numFmtId="165" fontId="0" fillId="0" borderId="0" xfId="2" applyNumberFormat="1" applyFont="1"/>
    <xf numFmtId="0" fontId="6" fillId="0" borderId="0" xfId="0" applyFont="1"/>
    <xf numFmtId="0" fontId="9" fillId="0" borderId="0" xfId="0" applyFont="1" applyAlignment="1">
      <alignment horizontal="left"/>
    </xf>
    <xf numFmtId="0" fontId="9" fillId="0" borderId="0" xfId="0" applyFont="1" applyAlignment="1">
      <alignment horizontal="left" vertical="top" wrapText="1"/>
    </xf>
    <xf numFmtId="0" fontId="21" fillId="0" borderId="0" xfId="0" applyFont="1"/>
    <xf numFmtId="0" fontId="9" fillId="0" borderId="8" xfId="0" applyFont="1" applyBorder="1" applyAlignment="1">
      <alignment horizontal="center"/>
    </xf>
    <xf numFmtId="0" fontId="9" fillId="0" borderId="8" xfId="0" applyFont="1" applyFill="1" applyBorder="1" applyAlignment="1">
      <alignment horizontal="center"/>
    </xf>
    <xf numFmtId="0" fontId="9" fillId="0" borderId="8" xfId="0" applyFont="1" applyFill="1" applyBorder="1" applyAlignment="1">
      <alignment horizontal="center" wrapText="1"/>
    </xf>
    <xf numFmtId="3" fontId="9" fillId="0" borderId="8" xfId="1" applyNumberFormat="1" applyFont="1" applyFill="1" applyBorder="1"/>
    <xf numFmtId="0" fontId="9" fillId="0" borderId="8" xfId="1" applyFont="1" applyBorder="1"/>
    <xf numFmtId="3" fontId="9" fillId="0" borderId="9" xfId="1" applyNumberFormat="1" applyFont="1" applyBorder="1"/>
    <xf numFmtId="3" fontId="9" fillId="0" borderId="9" xfId="1" applyNumberFormat="1" applyFont="1" applyFill="1" applyBorder="1"/>
    <xf numFmtId="3" fontId="9" fillId="0" borderId="9" xfId="0" applyNumberFormat="1" applyFont="1" applyBorder="1"/>
    <xf numFmtId="3" fontId="9" fillId="0" borderId="8" xfId="1" applyNumberFormat="1" applyFont="1" applyFill="1" applyBorder="1" applyAlignment="1">
      <alignment horizontal="center"/>
    </xf>
    <xf numFmtId="3" fontId="9" fillId="0" borderId="0" xfId="0" applyNumberFormat="1" applyFont="1"/>
    <xf numFmtId="10" fontId="9" fillId="0" borderId="0" xfId="0" applyNumberFormat="1" applyFont="1"/>
    <xf numFmtId="17" fontId="28" fillId="0" borderId="8" xfId="1" applyNumberFormat="1" applyFont="1" applyBorder="1" applyAlignment="1">
      <alignment horizontal="center"/>
    </xf>
    <xf numFmtId="3" fontId="6" fillId="7" borderId="8" xfId="0" applyNumberFormat="1" applyFont="1" applyFill="1" applyBorder="1"/>
    <xf numFmtId="0" fontId="21" fillId="0" borderId="0" xfId="0" applyFont="1" applyFill="1"/>
    <xf numFmtId="49" fontId="38" fillId="0" borderId="0" xfId="0" applyNumberFormat="1" applyFont="1" applyFill="1"/>
    <xf numFmtId="10" fontId="9" fillId="0" borderId="0" xfId="0" applyNumberFormat="1" applyFont="1" applyFill="1"/>
    <xf numFmtId="0" fontId="21" fillId="0" borderId="8" xfId="0" applyFont="1" applyBorder="1" applyAlignment="1">
      <alignment horizontal="center" vertical="center"/>
    </xf>
    <xf numFmtId="49" fontId="21" fillId="0" borderId="8" xfId="0" applyNumberFormat="1" applyFont="1" applyBorder="1" applyAlignment="1">
      <alignment horizontal="center" vertical="center"/>
    </xf>
    <xf numFmtId="49" fontId="21" fillId="0" borderId="8" xfId="0" applyNumberFormat="1" applyFont="1" applyBorder="1" applyAlignment="1">
      <alignment horizontal="center" vertical="center" wrapText="1"/>
    </xf>
    <xf numFmtId="0" fontId="9" fillId="0" borderId="0" xfId="0" applyFont="1" applyAlignment="1">
      <alignment wrapText="1"/>
    </xf>
    <xf numFmtId="0" fontId="21" fillId="0" borderId="0" xfId="0" applyFont="1" applyAlignment="1">
      <alignment horizontal="center" wrapText="1"/>
    </xf>
    <xf numFmtId="0" fontId="9" fillId="0" borderId="0" xfId="0" applyFont="1" applyFill="1" applyAlignment="1">
      <alignment wrapText="1"/>
    </xf>
    <xf numFmtId="0" fontId="9" fillId="0" borderId="0" xfId="0" applyFont="1" applyAlignment="1"/>
    <xf numFmtId="3" fontId="9" fillId="0" borderId="5" xfId="0" applyNumberFormat="1" applyFont="1" applyBorder="1" applyAlignment="1">
      <alignment vertical="center"/>
    </xf>
    <xf numFmtId="0" fontId="9" fillId="0" borderId="0" xfId="0" applyFont="1" applyBorder="1" applyAlignment="1">
      <alignment vertical="top" wrapText="1"/>
    </xf>
    <xf numFmtId="0" fontId="21" fillId="0" borderId="0" xfId="0" applyFont="1" applyBorder="1"/>
    <xf numFmtId="0" fontId="39" fillId="0" borderId="8" xfId="0" applyFont="1" applyFill="1" applyBorder="1" applyAlignment="1">
      <alignment horizontal="center" vertical="center" wrapText="1"/>
    </xf>
    <xf numFmtId="0" fontId="21" fillId="0" borderId="8" xfId="0" applyFont="1" applyFill="1" applyBorder="1" applyAlignment="1">
      <alignment horizontal="center" vertical="center" wrapText="1"/>
    </xf>
    <xf numFmtId="168" fontId="9" fillId="0" borderId="8" xfId="1" applyNumberFormat="1" applyBorder="1"/>
    <xf numFmtId="0" fontId="9" fillId="0" borderId="0" xfId="0" applyFont="1" applyAlignment="1">
      <alignment vertical="center" wrapText="1"/>
    </xf>
    <xf numFmtId="0" fontId="16" fillId="0" borderId="0" xfId="0" applyFont="1" applyAlignment="1">
      <alignment vertical="center" wrapText="1"/>
    </xf>
    <xf numFmtId="0" fontId="16" fillId="0" borderId="0" xfId="0" applyFont="1"/>
    <xf numFmtId="0" fontId="9" fillId="0" borderId="0" xfId="0" applyFont="1" applyAlignment="1">
      <alignment horizontal="left" vertical="center" wrapText="1"/>
    </xf>
    <xf numFmtId="0" fontId="28" fillId="0" borderId="8" xfId="0" applyFont="1" applyFill="1" applyBorder="1" applyAlignment="1">
      <alignment vertical="center"/>
    </xf>
    <xf numFmtId="168" fontId="9" fillId="0" borderId="8" xfId="0" applyNumberFormat="1" applyFont="1" applyFill="1" applyBorder="1" applyAlignment="1">
      <alignment vertical="center"/>
    </xf>
    <xf numFmtId="0" fontId="9" fillId="0" borderId="8" xfId="0" applyFont="1" applyFill="1" applyBorder="1" applyAlignment="1">
      <alignment horizontal="center" vertical="center" wrapText="1"/>
    </xf>
    <xf numFmtId="0" fontId="0" fillId="0" borderId="8" xfId="0" applyBorder="1" applyAlignment="1">
      <alignment horizontal="center" vertical="top"/>
    </xf>
    <xf numFmtId="3" fontId="6" fillId="8" borderId="8" xfId="0" applyNumberFormat="1" applyFont="1" applyFill="1" applyBorder="1"/>
    <xf numFmtId="0" fontId="9" fillId="0" borderId="0" xfId="0" applyFont="1" applyBorder="1" applyAlignment="1">
      <alignment horizontal="left" vertical="top" wrapText="1"/>
    </xf>
    <xf numFmtId="10" fontId="0" fillId="0" borderId="0" xfId="0" applyNumberFormat="1"/>
    <xf numFmtId="10" fontId="9" fillId="0" borderId="8" xfId="1" applyNumberFormat="1" applyBorder="1"/>
    <xf numFmtId="0" fontId="21" fillId="0" borderId="8" xfId="0" applyFont="1" applyBorder="1" applyAlignment="1">
      <alignment horizontal="center" vertical="center" wrapText="1"/>
    </xf>
    <xf numFmtId="3" fontId="6" fillId="0" borderId="8" xfId="1" applyNumberFormat="1" applyFont="1" applyBorder="1" applyAlignment="1">
      <alignment horizontal="center" vertical="top" wrapText="1"/>
    </xf>
    <xf numFmtId="3" fontId="6" fillId="0" borderId="8" xfId="1" applyNumberFormat="1" applyFont="1" applyFill="1" applyBorder="1" applyAlignment="1">
      <alignment horizontal="center"/>
    </xf>
    <xf numFmtId="3" fontId="6" fillId="0" borderId="8" xfId="1" applyNumberFormat="1" applyFont="1" applyBorder="1" applyAlignment="1">
      <alignment horizontal="center"/>
    </xf>
    <xf numFmtId="3" fontId="9" fillId="0" borderId="8" xfId="1" applyNumberFormat="1" applyBorder="1" applyAlignment="1">
      <alignment horizontal="center" vertical="top" wrapText="1"/>
    </xf>
    <xf numFmtId="3" fontId="6" fillId="0" borderId="8" xfId="1" applyNumberFormat="1" applyFont="1" applyFill="1" applyBorder="1" applyAlignment="1">
      <alignment horizontal="center" vertical="top" wrapText="1"/>
    </xf>
    <xf numFmtId="168" fontId="9" fillId="0" borderId="8" xfId="1" applyNumberFormat="1" applyFill="1" applyBorder="1" applyAlignment="1">
      <alignment horizontal="center" vertical="top" wrapText="1"/>
    </xf>
    <xf numFmtId="0" fontId="0" fillId="0" borderId="0" xfId="0" applyFill="1"/>
    <xf numFmtId="3" fontId="9" fillId="0" borderId="8" xfId="1" applyNumberFormat="1" applyFill="1" applyBorder="1" applyAlignment="1">
      <alignment horizontal="center" vertical="top" wrapText="1"/>
    </xf>
    <xf numFmtId="0" fontId="21" fillId="0" borderId="8" xfId="0" applyFont="1" applyBorder="1" applyAlignment="1">
      <alignment horizontal="left" vertical="top" wrapText="1"/>
    </xf>
    <xf numFmtId="3" fontId="40" fillId="0" borderId="8" xfId="0" applyNumberFormat="1" applyFont="1" applyBorder="1" applyAlignment="1">
      <alignment horizontal="center" vertical="top" wrapText="1"/>
    </xf>
    <xf numFmtId="0" fontId="21" fillId="0" borderId="0" xfId="0" applyFont="1" applyBorder="1" applyAlignment="1">
      <alignment horizontal="left" vertical="top" wrapText="1"/>
    </xf>
    <xf numFmtId="0" fontId="0" fillId="0" borderId="0" xfId="0" applyBorder="1" applyAlignment="1">
      <alignment horizontal="left" vertical="top" wrapText="1"/>
    </xf>
    <xf numFmtId="0" fontId="21" fillId="0" borderId="0" xfId="0" applyFont="1" applyBorder="1" applyAlignment="1">
      <alignment horizontal="left" vertical="center" wrapText="1"/>
    </xf>
    <xf numFmtId="0" fontId="0" fillId="0" borderId="0" xfId="0" applyBorder="1" applyAlignment="1">
      <alignment horizontal="left" vertical="center" wrapText="1"/>
    </xf>
    <xf numFmtId="3" fontId="21" fillId="0" borderId="8" xfId="0" applyNumberFormat="1" applyFont="1" applyBorder="1" applyAlignment="1">
      <alignment horizontal="left" vertical="center" wrapText="1"/>
    </xf>
    <xf numFmtId="3" fontId="0" fillId="0" borderId="8" xfId="0" applyNumberFormat="1" applyFill="1" applyBorder="1" applyAlignment="1">
      <alignment horizontal="center" vertical="center" wrapText="1"/>
    </xf>
    <xf numFmtId="3" fontId="21" fillId="0" borderId="0" xfId="0" applyNumberFormat="1" applyFont="1" applyBorder="1" applyAlignment="1">
      <alignment horizontal="left" vertical="top" wrapText="1"/>
    </xf>
    <xf numFmtId="3" fontId="0" fillId="0" borderId="0" xfId="0" applyNumberFormat="1" applyFill="1" applyBorder="1" applyAlignment="1">
      <alignment horizontal="left" vertical="top" wrapText="1"/>
    </xf>
    <xf numFmtId="0" fontId="0" fillId="0" borderId="0" xfId="0" applyAlignment="1">
      <alignment horizontal="left" vertical="top" wrapText="1"/>
    </xf>
    <xf numFmtId="0" fontId="13" fillId="0" borderId="0" xfId="0" applyFont="1" applyAlignment="1">
      <alignment horizontal="left" vertical="center"/>
    </xf>
    <xf numFmtId="4" fontId="0" fillId="0" borderId="8" xfId="0" applyNumberFormat="1" applyBorder="1" applyAlignment="1">
      <alignment vertical="center" wrapText="1"/>
    </xf>
    <xf numFmtId="0" fontId="9" fillId="0" borderId="0" xfId="0" applyFont="1" applyFill="1" applyBorder="1" applyAlignment="1">
      <alignment horizontal="center" vertical="center" wrapText="1"/>
    </xf>
    <xf numFmtId="4" fontId="0" fillId="0" borderId="0" xfId="0" applyNumberFormat="1" applyBorder="1" applyAlignment="1">
      <alignment vertical="center" wrapText="1"/>
    </xf>
    <xf numFmtId="3" fontId="9" fillId="0" borderId="8" xfId="0" applyNumberFormat="1" applyFont="1" applyBorder="1" applyAlignment="1">
      <alignment horizontal="center" vertical="center" wrapText="1"/>
    </xf>
    <xf numFmtId="3" fontId="0" fillId="0" borderId="0" xfId="0" applyNumberFormat="1" applyBorder="1" applyAlignment="1">
      <alignment horizontal="center" vertical="center" wrapText="1"/>
    </xf>
    <xf numFmtId="3" fontId="9" fillId="0" borderId="8" xfId="0" applyNumberFormat="1" applyFont="1" applyFill="1" applyBorder="1" applyAlignment="1">
      <alignment vertical="center" wrapText="1"/>
    </xf>
    <xf numFmtId="3" fontId="9" fillId="0" borderId="8" xfId="0" applyNumberFormat="1" applyFont="1" applyBorder="1" applyAlignment="1">
      <alignment vertical="center" wrapText="1"/>
    </xf>
    <xf numFmtId="3" fontId="9" fillId="0" borderId="8" xfId="0" applyNumberFormat="1" applyFont="1" applyFill="1" applyBorder="1" applyAlignment="1">
      <alignment horizontal="center" vertical="center"/>
    </xf>
    <xf numFmtId="0" fontId="23" fillId="0" borderId="0" xfId="0" applyFont="1" applyAlignment="1">
      <alignment vertical="center"/>
    </xf>
    <xf numFmtId="3" fontId="21" fillId="0" borderId="0" xfId="0" applyNumberFormat="1" applyFont="1" applyFill="1" applyBorder="1" applyAlignment="1">
      <alignment horizontal="left" vertical="center"/>
    </xf>
    <xf numFmtId="0" fontId="9" fillId="0" borderId="0" xfId="0" applyFont="1" applyAlignment="1">
      <alignment horizontal="left" vertical="center"/>
    </xf>
    <xf numFmtId="0" fontId="9" fillId="0" borderId="0" xfId="0" applyFont="1" applyFill="1" applyBorder="1" applyAlignment="1">
      <alignment horizontal="left" vertical="center"/>
    </xf>
    <xf numFmtId="0" fontId="9" fillId="0" borderId="0" xfId="0" applyFont="1" applyAlignment="1">
      <alignment vertical="top"/>
    </xf>
    <xf numFmtId="166" fontId="0" fillId="0" borderId="0" xfId="0" applyNumberFormat="1"/>
    <xf numFmtId="4" fontId="0" fillId="0" borderId="0" xfId="0" applyNumberFormat="1" applyFill="1" applyAlignment="1">
      <alignment horizontal="center"/>
    </xf>
    <xf numFmtId="0" fontId="41" fillId="0" borderId="0" xfId="0" applyFont="1"/>
    <xf numFmtId="3" fontId="6" fillId="0" borderId="8" xfId="0" applyNumberFormat="1" applyFont="1" applyBorder="1" applyAlignment="1">
      <alignment horizontal="center" wrapText="1"/>
    </xf>
    <xf numFmtId="166" fontId="9" fillId="0" borderId="0" xfId="0" applyNumberFormat="1" applyFont="1" applyFill="1" applyBorder="1"/>
    <xf numFmtId="0" fontId="8" fillId="9" borderId="14" xfId="0" applyFont="1" applyFill="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wrapText="1"/>
    </xf>
    <xf numFmtId="0" fontId="6" fillId="9" borderId="11" xfId="0" applyFont="1" applyFill="1" applyBorder="1" applyAlignment="1">
      <alignment horizontal="center" vertical="center" wrapText="1"/>
    </xf>
    <xf numFmtId="0" fontId="6" fillId="9" borderId="0" xfId="0" applyFont="1" applyFill="1" applyBorder="1" applyAlignment="1">
      <alignment horizontal="center" vertical="center"/>
    </xf>
    <xf numFmtId="0" fontId="6" fillId="9" borderId="10" xfId="0" applyFont="1" applyFill="1" applyBorder="1" applyAlignment="1">
      <alignment horizontal="center" vertical="center" wrapText="1"/>
    </xf>
    <xf numFmtId="0" fontId="6" fillId="9" borderId="11" xfId="0" applyFont="1" applyFill="1" applyBorder="1" applyAlignment="1">
      <alignment horizontal="center" vertical="center"/>
    </xf>
    <xf numFmtId="0" fontId="6" fillId="9" borderId="10" xfId="0" applyFont="1" applyFill="1" applyBorder="1" applyAlignment="1">
      <alignment horizontal="center" vertical="center"/>
    </xf>
    <xf numFmtId="0" fontId="8" fillId="9" borderId="17" xfId="0" applyFont="1" applyFill="1" applyBorder="1" applyAlignment="1">
      <alignment horizontal="center" vertical="top"/>
    </xf>
    <xf numFmtId="0" fontId="6" fillId="0" borderId="0" xfId="0" applyFont="1" applyAlignment="1">
      <alignment horizontal="center"/>
    </xf>
    <xf numFmtId="4" fontId="6" fillId="9" borderId="11" xfId="0" applyNumberFormat="1" applyFont="1" applyFill="1" applyBorder="1" applyAlignment="1">
      <alignment horizontal="center"/>
    </xf>
    <xf numFmtId="0" fontId="6" fillId="9" borderId="0" xfId="0" applyFont="1" applyFill="1" applyBorder="1" applyAlignment="1">
      <alignment horizontal="center"/>
    </xf>
    <xf numFmtId="4" fontId="6" fillId="9" borderId="10" xfId="0" applyNumberFormat="1" applyFont="1" applyFill="1" applyBorder="1" applyAlignment="1">
      <alignment horizontal="center"/>
    </xf>
    <xf numFmtId="0" fontId="6" fillId="9" borderId="11" xfId="0" applyFont="1" applyFill="1" applyBorder="1"/>
    <xf numFmtId="0" fontId="6" fillId="9" borderId="0" xfId="0" applyFont="1" applyFill="1" applyBorder="1"/>
    <xf numFmtId="0" fontId="6" fillId="9" borderId="10" xfId="0" applyFont="1" applyFill="1" applyBorder="1"/>
    <xf numFmtId="4" fontId="6" fillId="9" borderId="17" xfId="0" applyNumberFormat="1" applyFont="1" applyFill="1" applyBorder="1" applyAlignment="1">
      <alignment horizontal="center"/>
    </xf>
    <xf numFmtId="2" fontId="6" fillId="0" borderId="0" xfId="0" applyNumberFormat="1" applyFont="1" applyAlignment="1">
      <alignment horizontal="center"/>
    </xf>
    <xf numFmtId="4" fontId="6" fillId="9" borderId="0" xfId="0" applyNumberFormat="1" applyFont="1" applyFill="1" applyBorder="1" applyAlignment="1">
      <alignment horizontal="center"/>
    </xf>
    <xf numFmtId="0" fontId="6" fillId="0" borderId="0" xfId="0" applyFont="1" applyFill="1"/>
    <xf numFmtId="4" fontId="6" fillId="9" borderId="18" xfId="0" applyNumberFormat="1" applyFont="1" applyFill="1" applyBorder="1" applyAlignment="1">
      <alignment horizontal="center"/>
    </xf>
    <xf numFmtId="4" fontId="6" fillId="9" borderId="13" xfId="0" applyNumberFormat="1" applyFont="1" applyFill="1" applyBorder="1" applyAlignment="1">
      <alignment horizontal="center"/>
    </xf>
    <xf numFmtId="4" fontId="6" fillId="9" borderId="19" xfId="0" applyNumberFormat="1" applyFont="1" applyFill="1" applyBorder="1" applyAlignment="1">
      <alignment horizontal="center"/>
    </xf>
    <xf numFmtId="4" fontId="9" fillId="9" borderId="0" xfId="0" applyNumberFormat="1" applyFont="1" applyFill="1" applyBorder="1" applyAlignment="1">
      <alignment horizontal="center"/>
    </xf>
    <xf numFmtId="4" fontId="9" fillId="9" borderId="10" xfId="0" applyNumberFormat="1" applyFont="1" applyFill="1" applyBorder="1" applyAlignment="1">
      <alignment horizontal="center"/>
    </xf>
    <xf numFmtId="4" fontId="6" fillId="0" borderId="0" xfId="0" applyNumberFormat="1" applyFont="1" applyAlignment="1">
      <alignment horizontal="center"/>
    </xf>
    <xf numFmtId="4" fontId="6" fillId="9" borderId="9" xfId="0" applyNumberFormat="1" applyFont="1" applyFill="1" applyBorder="1" applyAlignment="1">
      <alignment horizontal="center"/>
    </xf>
    <xf numFmtId="0" fontId="42" fillId="0" borderId="0" xfId="0" applyFont="1" applyAlignment="1">
      <alignment horizontal="center" vertical="top"/>
    </xf>
    <xf numFmtId="0" fontId="42" fillId="0" borderId="0" xfId="0" applyFont="1"/>
    <xf numFmtId="0" fontId="43" fillId="0" borderId="0" xfId="0" applyFont="1" applyAlignment="1">
      <alignment horizontal="right"/>
    </xf>
    <xf numFmtId="0" fontId="8" fillId="0" borderId="8" xfId="0" applyFont="1" applyBorder="1" applyAlignment="1">
      <alignment horizontal="center"/>
    </xf>
    <xf numFmtId="0" fontId="8" fillId="0" borderId="8" xfId="0" applyFont="1" applyBorder="1" applyAlignment="1">
      <alignment horizontal="center" vertical="center" wrapText="1"/>
    </xf>
    <xf numFmtId="0" fontId="8" fillId="0" borderId="0" xfId="0" applyFont="1" applyBorder="1" applyAlignment="1"/>
    <xf numFmtId="0" fontId="6" fillId="0" borderId="8" xfId="0" applyFont="1" applyBorder="1" applyAlignment="1">
      <alignment horizontal="center" vertical="center"/>
    </xf>
    <xf numFmtId="2" fontId="6" fillId="0" borderId="8" xfId="0" applyNumberFormat="1" applyFont="1" applyBorder="1" applyAlignment="1">
      <alignment horizontal="center" vertical="center"/>
    </xf>
    <xf numFmtId="0" fontId="44" fillId="0" borderId="0" xfId="0" applyFont="1" applyBorder="1" applyAlignment="1">
      <alignment vertical="center"/>
    </xf>
    <xf numFmtId="0" fontId="44" fillId="0" borderId="0" xfId="0" applyFont="1" applyBorder="1" applyAlignment="1">
      <alignment vertical="center" wrapText="1"/>
    </xf>
    <xf numFmtId="0" fontId="45" fillId="0" borderId="0" xfId="0" applyFont="1" applyAlignment="1">
      <alignment horizontal="left"/>
    </xf>
    <xf numFmtId="0" fontId="0" fillId="0" borderId="8" xfId="0" applyBorder="1" applyAlignment="1">
      <alignment horizontal="left" wrapText="1"/>
    </xf>
    <xf numFmtId="0" fontId="0" fillId="0" borderId="8" xfId="0" applyFill="1" applyBorder="1" applyAlignment="1">
      <alignment horizontal="center" wrapText="1"/>
    </xf>
    <xf numFmtId="4" fontId="0" fillId="0" borderId="8" xfId="0" applyNumberFormat="1" applyFill="1" applyBorder="1"/>
    <xf numFmtId="0" fontId="0" fillId="0" borderId="0" xfId="0" applyFill="1" applyBorder="1" applyAlignment="1">
      <alignment wrapText="1"/>
    </xf>
    <xf numFmtId="4" fontId="0" fillId="0" borderId="0" xfId="0" applyNumberFormat="1" applyFill="1" applyBorder="1"/>
    <xf numFmtId="0" fontId="0" fillId="0" borderId="0" xfId="0" applyBorder="1" applyAlignment="1">
      <alignment wrapText="1"/>
    </xf>
    <xf numFmtId="0" fontId="0" fillId="0" borderId="0" xfId="0" applyBorder="1" applyAlignment="1">
      <alignment horizontal="center"/>
    </xf>
    <xf numFmtId="171" fontId="0" fillId="0" borderId="0" xfId="0" applyNumberFormat="1" applyBorder="1"/>
    <xf numFmtId="171" fontId="0" fillId="0" borderId="0" xfId="0" applyNumberFormat="1" applyFill="1" applyBorder="1"/>
    <xf numFmtId="171" fontId="0" fillId="0" borderId="0" xfId="0" applyNumberFormat="1" applyFill="1" applyBorder="1" applyAlignment="1">
      <alignment horizontal="center"/>
    </xf>
    <xf numFmtId="172" fontId="0" fillId="0" borderId="0" xfId="0" applyNumberFormat="1" applyAlignment="1">
      <alignment vertical="center"/>
    </xf>
    <xf numFmtId="0" fontId="0" fillId="0" borderId="0" xfId="0" applyBorder="1" applyAlignment="1">
      <alignment horizontal="center" vertical="center"/>
    </xf>
    <xf numFmtId="171" fontId="0" fillId="0" borderId="0" xfId="0" applyNumberFormat="1" applyFill="1" applyBorder="1" applyAlignment="1">
      <alignment horizontal="center" vertical="center"/>
    </xf>
    <xf numFmtId="3" fontId="0" fillId="0" borderId="8" xfId="0" applyNumberFormat="1" applyBorder="1" applyAlignment="1">
      <alignment horizontal="center" wrapText="1"/>
    </xf>
    <xf numFmtId="4" fontId="0" fillId="0" borderId="0" xfId="0" applyNumberFormat="1" applyBorder="1" applyAlignment="1">
      <alignment wrapText="1"/>
    </xf>
    <xf numFmtId="4" fontId="0" fillId="0" borderId="8" xfId="0" applyNumberFormat="1" applyBorder="1" applyAlignment="1">
      <alignment wrapText="1"/>
    </xf>
    <xf numFmtId="4" fontId="0" fillId="0" borderId="8" xfId="0" applyNumberFormat="1" applyBorder="1" applyAlignment="1">
      <alignment horizontal="center" vertical="center" wrapText="1"/>
    </xf>
    <xf numFmtId="4" fontId="26" fillId="0" borderId="0" xfId="4" applyNumberFormat="1" applyBorder="1"/>
    <xf numFmtId="0" fontId="9" fillId="0" borderId="0" xfId="0" applyFont="1" applyFill="1" applyBorder="1" applyAlignment="1">
      <alignment horizontal="left"/>
    </xf>
    <xf numFmtId="165" fontId="0" fillId="0" borderId="8" xfId="2" applyNumberFormat="1" applyFont="1" applyBorder="1" applyAlignment="1">
      <alignment horizontal="center" vertical="center"/>
    </xf>
    <xf numFmtId="165" fontId="9" fillId="0" borderId="8" xfId="2" applyNumberFormat="1" applyFont="1" applyBorder="1" applyAlignment="1">
      <alignment horizontal="center" vertical="center" wrapText="1"/>
    </xf>
    <xf numFmtId="173" fontId="0" fillId="0" borderId="8" xfId="2" applyNumberFormat="1" applyFont="1" applyBorder="1"/>
    <xf numFmtId="0" fontId="0" fillId="0" borderId="17" xfId="0" applyFont="1" applyFill="1" applyBorder="1" applyAlignment="1">
      <alignment horizontal="left"/>
    </xf>
    <xf numFmtId="173" fontId="0" fillId="0" borderId="0" xfId="2" applyNumberFormat="1" applyFont="1"/>
    <xf numFmtId="0" fontId="0" fillId="0" borderId="0" xfId="0" applyFont="1" applyFill="1" applyBorder="1" applyAlignment="1">
      <alignment horizontal="left"/>
    </xf>
    <xf numFmtId="165" fontId="0" fillId="0" borderId="0" xfId="0" applyNumberFormat="1"/>
    <xf numFmtId="0" fontId="0" fillId="0" borderId="0" xfId="0" applyNumberFormat="1"/>
    <xf numFmtId="0" fontId="0" fillId="0" borderId="0" xfId="0" applyNumberFormat="1" applyAlignment="1">
      <alignment wrapText="1"/>
    </xf>
    <xf numFmtId="3" fontId="9" fillId="0" borderId="8" xfId="0" applyNumberFormat="1" applyFont="1" applyBorder="1" applyAlignment="1">
      <alignment horizontal="center"/>
    </xf>
    <xf numFmtId="3" fontId="0" fillId="0" borderId="8" xfId="0" applyNumberFormat="1" applyBorder="1" applyAlignment="1">
      <alignment wrapText="1"/>
    </xf>
    <xf numFmtId="0" fontId="0" fillId="0" borderId="8" xfId="0" applyNumberFormat="1" applyBorder="1" applyAlignment="1">
      <alignment wrapText="1"/>
    </xf>
    <xf numFmtId="0" fontId="9" fillId="0" borderId="8" xfId="0" applyFont="1" applyBorder="1" applyAlignment="1">
      <alignment horizontal="left" wrapText="1"/>
    </xf>
    <xf numFmtId="0" fontId="13" fillId="0" borderId="0" xfId="0" applyFont="1" applyAlignment="1">
      <alignment horizontal="left"/>
    </xf>
    <xf numFmtId="0" fontId="9" fillId="0" borderId="0" xfId="0" applyFont="1" applyFill="1" applyBorder="1" applyAlignment="1">
      <alignment horizontal="center"/>
    </xf>
    <xf numFmtId="0" fontId="0" fillId="8" borderId="0" xfId="0" applyFill="1"/>
    <xf numFmtId="3" fontId="0" fillId="8" borderId="0" xfId="0" applyNumberFormat="1" applyFill="1"/>
    <xf numFmtId="0" fontId="0" fillId="0" borderId="8" xfId="0" applyNumberFormat="1" applyBorder="1"/>
    <xf numFmtId="0" fontId="0" fillId="0" borderId="8" xfId="0" applyNumberFormat="1" applyBorder="1" applyAlignment="1">
      <alignment vertical="top" wrapText="1"/>
    </xf>
    <xf numFmtId="0" fontId="0" fillId="0" borderId="8" xfId="0" applyNumberFormat="1" applyFont="1" applyFill="1" applyBorder="1" applyAlignment="1">
      <alignment horizontal="left"/>
    </xf>
    <xf numFmtId="0" fontId="9" fillId="0" borderId="8" xfId="0" applyNumberFormat="1" applyFont="1" applyBorder="1"/>
    <xf numFmtId="0" fontId="0" fillId="0" borderId="0" xfId="0" applyNumberFormat="1" applyBorder="1"/>
    <xf numFmtId="0" fontId="9" fillId="0" borderId="17" xfId="0" applyFont="1" applyFill="1" applyBorder="1"/>
    <xf numFmtId="164" fontId="0" fillId="0" borderId="8" xfId="0" applyNumberFormat="1" applyBorder="1"/>
    <xf numFmtId="164" fontId="9" fillId="0" borderId="8" xfId="1" applyNumberFormat="1" applyBorder="1"/>
    <xf numFmtId="167" fontId="0" fillId="0" borderId="0" xfId="0" applyNumberFormat="1"/>
    <xf numFmtId="0" fontId="47" fillId="0" borderId="0" xfId="0" applyFont="1" applyAlignment="1">
      <alignment horizontal="left"/>
    </xf>
    <xf numFmtId="0" fontId="48" fillId="0" borderId="0" xfId="0" applyFont="1" applyAlignment="1">
      <alignment horizontal="left"/>
    </xf>
    <xf numFmtId="3" fontId="9" fillId="0" borderId="0" xfId="0" applyNumberFormat="1" applyFont="1" applyAlignment="1">
      <alignment horizontal="right" vertical="top" wrapText="1"/>
    </xf>
    <xf numFmtId="0" fontId="9" fillId="0" borderId="8" xfId="1" applyFont="1" applyFill="1" applyBorder="1" applyAlignment="1">
      <alignment horizontal="center"/>
    </xf>
    <xf numFmtId="0" fontId="9" fillId="0" borderId="0" xfId="1" applyFont="1" applyBorder="1" applyAlignment="1">
      <alignment horizontal="center"/>
    </xf>
    <xf numFmtId="3" fontId="9" fillId="0" borderId="8" xfId="0" applyNumberFormat="1" applyFont="1" applyBorder="1" applyAlignment="1">
      <alignment horizontal="right" vertical="top" wrapText="1"/>
    </xf>
    <xf numFmtId="0" fontId="21" fillId="5" borderId="8" xfId="0" applyFont="1" applyFill="1" applyBorder="1" applyAlignment="1">
      <alignment horizontal="center" vertical="center" wrapText="1"/>
    </xf>
    <xf numFmtId="0" fontId="21" fillId="0" borderId="8" xfId="0" applyFont="1" applyBorder="1" applyAlignment="1">
      <alignment vertical="center" wrapText="1"/>
    </xf>
    <xf numFmtId="0" fontId="21" fillId="0" borderId="8" xfId="0" applyFont="1" applyFill="1" applyBorder="1" applyAlignment="1">
      <alignment horizontal="left" vertical="center"/>
    </xf>
    <xf numFmtId="0" fontId="21" fillId="0" borderId="8" xfId="0" applyFont="1" applyFill="1" applyBorder="1" applyAlignment="1">
      <alignment horizontal="left" vertical="center" wrapText="1"/>
    </xf>
    <xf numFmtId="0" fontId="9" fillId="0" borderId="8" xfId="0" applyFont="1" applyFill="1" applyBorder="1" applyAlignment="1">
      <alignment vertical="center" wrapText="1"/>
    </xf>
    <xf numFmtId="0" fontId="21" fillId="0" borderId="8" xfId="0" applyFont="1" applyBorder="1" applyAlignment="1">
      <alignment horizontal="left" vertical="center" wrapText="1"/>
    </xf>
    <xf numFmtId="0" fontId="9" fillId="0" borderId="8" xfId="0" applyNumberFormat="1" applyFont="1" applyBorder="1" applyAlignment="1">
      <alignment vertical="center" wrapText="1"/>
    </xf>
    <xf numFmtId="0" fontId="21" fillId="0" borderId="8" xfId="0" applyFont="1" applyFill="1" applyBorder="1" applyAlignment="1">
      <alignment vertical="center" wrapText="1"/>
    </xf>
    <xf numFmtId="0" fontId="21" fillId="0" borderId="8" xfId="0" applyFont="1" applyBorder="1" applyAlignment="1">
      <alignment vertical="center"/>
    </xf>
    <xf numFmtId="4" fontId="0" fillId="0" borderId="8" xfId="0" applyNumberFormat="1" applyFont="1" applyFill="1" applyBorder="1" applyAlignment="1">
      <alignment horizontal="left" vertical="center" wrapText="1"/>
    </xf>
    <xf numFmtId="1" fontId="0" fillId="0" borderId="8" xfId="0" applyNumberFormat="1" applyBorder="1" applyAlignment="1">
      <alignment vertical="top" wrapText="1"/>
    </xf>
    <xf numFmtId="0" fontId="0" fillId="0" borderId="8" xfId="0" applyFont="1" applyBorder="1" applyAlignment="1">
      <alignment horizontal="center" vertical="center"/>
    </xf>
    <xf numFmtId="0" fontId="0" fillId="0" borderId="0" xfId="1" applyFont="1"/>
    <xf numFmtId="0" fontId="0" fillId="0" borderId="0" xfId="1" applyFont="1" applyAlignment="1">
      <alignment horizontal="center" vertical="top"/>
    </xf>
    <xf numFmtId="165" fontId="9" fillId="0" borderId="8" xfId="7" applyNumberFormat="1" applyFont="1" applyBorder="1"/>
    <xf numFmtId="3" fontId="0" fillId="0" borderId="8" xfId="0" applyNumberFormat="1" applyFont="1" applyBorder="1"/>
    <xf numFmtId="3" fontId="0" fillId="0" borderId="8" xfId="0" applyNumberFormat="1" applyBorder="1" applyAlignment="1">
      <alignment horizontal="right" vertical="top"/>
    </xf>
    <xf numFmtId="3" fontId="0" fillId="0" borderId="8" xfId="0" applyNumberFormat="1" applyFont="1" applyBorder="1" applyAlignment="1">
      <alignment vertical="center"/>
    </xf>
    <xf numFmtId="0" fontId="0" fillId="0" borderId="0" xfId="0" applyFont="1"/>
    <xf numFmtId="0" fontId="0" fillId="0" borderId="8" xfId="1" applyFont="1" applyBorder="1"/>
    <xf numFmtId="3" fontId="0" fillId="0" borderId="8" xfId="0" applyNumberFormat="1" applyFont="1" applyBorder="1" applyAlignment="1">
      <alignment vertical="center" wrapText="1"/>
    </xf>
    <xf numFmtId="3" fontId="0" fillId="0" borderId="8" xfId="0" applyNumberFormat="1" applyFont="1" applyFill="1" applyBorder="1" applyAlignment="1">
      <alignment vertical="center" wrapText="1"/>
    </xf>
    <xf numFmtId="3" fontId="0" fillId="0" borderId="8" xfId="0" applyNumberFormat="1" applyFont="1" applyFill="1" applyBorder="1" applyAlignment="1">
      <alignment horizontal="center" vertical="center" wrapText="1"/>
    </xf>
    <xf numFmtId="0" fontId="0" fillId="0" borderId="8" xfId="0" applyFont="1" applyFill="1" applyBorder="1" applyAlignment="1">
      <alignment horizontal="center" vertical="center" wrapText="1"/>
    </xf>
    <xf numFmtId="43" fontId="9" fillId="0" borderId="8" xfId="8" applyBorder="1"/>
    <xf numFmtId="43" fontId="9" fillId="0" borderId="0" xfId="8"/>
    <xf numFmtId="165" fontId="9" fillId="0" borderId="8" xfId="8" applyNumberFormat="1" applyBorder="1"/>
    <xf numFmtId="165" fontId="9" fillId="0" borderId="0" xfId="8" applyNumberFormat="1"/>
    <xf numFmtId="0" fontId="0" fillId="0" borderId="8" xfId="1" applyFont="1" applyBorder="1" applyAlignment="1">
      <alignment horizontal="center" vertical="top"/>
    </xf>
    <xf numFmtId="0" fontId="21" fillId="0" borderId="8" xfId="1" applyFont="1" applyBorder="1" applyAlignment="1">
      <alignment horizontal="center" vertical="top"/>
    </xf>
    <xf numFmtId="0" fontId="0" fillId="0" borderId="0" xfId="1" applyFont="1" applyAlignment="1">
      <alignment horizontal="left" vertical="top"/>
    </xf>
    <xf numFmtId="0" fontId="0" fillId="0" borderId="0" xfId="1" applyFont="1" applyAlignment="1">
      <alignment horizontal="center"/>
    </xf>
    <xf numFmtId="165" fontId="0" fillId="0" borderId="8" xfId="8" applyNumberFormat="1" applyFont="1" applyBorder="1"/>
    <xf numFmtId="4" fontId="0" fillId="0" borderId="8" xfId="1" applyNumberFormat="1" applyFont="1" applyBorder="1" applyAlignment="1">
      <alignment horizontal="center"/>
    </xf>
    <xf numFmtId="4" fontId="0" fillId="0" borderId="8" xfId="0" applyNumberFormat="1" applyFont="1" applyBorder="1" applyAlignment="1">
      <alignment horizontal="center"/>
    </xf>
    <xf numFmtId="0" fontId="25" fillId="0" borderId="0" xfId="1" applyFont="1"/>
    <xf numFmtId="172" fontId="0" fillId="0" borderId="0" xfId="0" applyNumberFormat="1"/>
    <xf numFmtId="0" fontId="18" fillId="3" borderId="20" xfId="0" applyFont="1" applyFill="1" applyBorder="1" applyAlignment="1">
      <alignment horizontal="left" wrapText="1"/>
    </xf>
    <xf numFmtId="3" fontId="18" fillId="4" borderId="20" xfId="0" applyNumberFormat="1" applyFont="1" applyFill="1" applyBorder="1" applyAlignment="1">
      <alignment horizontal="center" vertical="center" wrapText="1"/>
    </xf>
    <xf numFmtId="0" fontId="18" fillId="3" borderId="21" xfId="0" applyFont="1" applyFill="1" applyBorder="1" applyAlignment="1">
      <alignment horizontal="left" wrapText="1"/>
    </xf>
    <xf numFmtId="0" fontId="18" fillId="4" borderId="21" xfId="0" applyFont="1" applyFill="1" applyBorder="1" applyAlignment="1">
      <alignment horizontal="center" vertical="center" wrapText="1"/>
    </xf>
    <xf numFmtId="3" fontId="18" fillId="4" borderId="21" xfId="0" applyNumberFormat="1" applyFont="1" applyFill="1" applyBorder="1" applyAlignment="1">
      <alignment horizontal="center" vertical="center" wrapText="1"/>
    </xf>
    <xf numFmtId="0" fontId="20" fillId="4" borderId="21" xfId="0" applyFont="1" applyFill="1" applyBorder="1" applyAlignment="1">
      <alignment horizontal="center" vertical="center" wrapText="1"/>
    </xf>
    <xf numFmtId="43" fontId="18" fillId="4" borderId="21" xfId="8" applyFont="1" applyFill="1" applyBorder="1" applyAlignment="1">
      <alignment horizontal="center" vertical="center" wrapText="1"/>
    </xf>
    <xf numFmtId="3" fontId="0" fillId="0" borderId="0" xfId="0" applyNumberFormat="1" applyBorder="1" applyAlignment="1">
      <alignment horizontal="left" vertical="center" wrapText="1"/>
    </xf>
    <xf numFmtId="0" fontId="9" fillId="0" borderId="12" xfId="1" applyFont="1" applyBorder="1" applyAlignment="1"/>
    <xf numFmtId="0" fontId="9" fillId="0" borderId="12" xfId="1" applyBorder="1"/>
    <xf numFmtId="0" fontId="0" fillId="0" borderId="8" xfId="0" applyFont="1" applyBorder="1" applyAlignment="1">
      <alignment vertical="top" wrapText="1"/>
    </xf>
    <xf numFmtId="0" fontId="0" fillId="0" borderId="8" xfId="0" applyBorder="1" applyAlignment="1">
      <alignment vertical="top" wrapText="1"/>
    </xf>
    <xf numFmtId="10" fontId="0" fillId="0" borderId="0" xfId="0" applyNumberFormat="1" applyAlignment="1">
      <alignment vertical="center"/>
    </xf>
    <xf numFmtId="10" fontId="9" fillId="0" borderId="8" xfId="0" applyNumberFormat="1" applyFont="1" applyBorder="1" applyAlignment="1">
      <alignment vertical="center"/>
    </xf>
    <xf numFmtId="165" fontId="0" fillId="0" borderId="8" xfId="8" applyNumberFormat="1" applyFont="1" applyBorder="1" applyAlignment="1">
      <alignment vertical="top"/>
    </xf>
    <xf numFmtId="10" fontId="0" fillId="0" borderId="8" xfId="0" applyNumberFormat="1" applyBorder="1" applyAlignment="1">
      <alignment vertical="center"/>
    </xf>
    <xf numFmtId="0" fontId="0" fillId="0" borderId="8" xfId="0" applyFont="1" applyBorder="1" applyAlignment="1">
      <alignment vertical="top"/>
    </xf>
    <xf numFmtId="0" fontId="9" fillId="0" borderId="14" xfId="0" applyFont="1" applyBorder="1" applyAlignment="1">
      <alignment vertical="top"/>
    </xf>
    <xf numFmtId="0" fontId="9" fillId="0" borderId="17" xfId="0" applyFont="1" applyBorder="1" applyAlignment="1">
      <alignment vertical="top"/>
    </xf>
    <xf numFmtId="0" fontId="9" fillId="0" borderId="9" xfId="0" applyFont="1" applyBorder="1" applyAlignment="1">
      <alignment vertical="top"/>
    </xf>
    <xf numFmtId="4" fontId="0" fillId="0" borderId="8" xfId="0" applyNumberFormat="1" applyFont="1" applyBorder="1" applyAlignment="1">
      <alignment horizontal="left" vertical="top" wrapText="1"/>
    </xf>
    <xf numFmtId="0" fontId="0" fillId="0" borderId="8" xfId="0" applyFont="1" applyFill="1" applyBorder="1" applyAlignment="1">
      <alignment vertical="center"/>
    </xf>
    <xf numFmtId="0" fontId="0" fillId="0" borderId="0" xfId="0" applyFill="1" applyBorder="1"/>
    <xf numFmtId="173" fontId="0" fillId="0" borderId="8" xfId="8" applyNumberFormat="1" applyFont="1" applyBorder="1"/>
    <xf numFmtId="173" fontId="0" fillId="0" borderId="8" xfId="8" applyNumberFormat="1" applyFont="1" applyBorder="1" applyAlignment="1">
      <alignment horizontal="center"/>
    </xf>
    <xf numFmtId="0" fontId="0" fillId="0" borderId="0" xfId="0" applyFont="1" applyAlignment="1">
      <alignment horizontal="center" vertical="center" wrapText="1"/>
    </xf>
    <xf numFmtId="0" fontId="0" fillId="0" borderId="8" xfId="1" applyFont="1" applyBorder="1" applyAlignment="1">
      <alignment horizontal="center"/>
    </xf>
    <xf numFmtId="43" fontId="0" fillId="0" borderId="8" xfId="8" applyFont="1" applyBorder="1"/>
    <xf numFmtId="0" fontId="0" fillId="0" borderId="8" xfId="0" applyFont="1" applyBorder="1"/>
    <xf numFmtId="0" fontId="0" fillId="0" borderId="0" xfId="0" applyFont="1" applyFill="1" applyBorder="1"/>
    <xf numFmtId="0" fontId="0" fillId="0" borderId="8" xfId="0" applyFont="1" applyBorder="1" applyAlignment="1">
      <alignment horizontal="left" vertical="top" wrapText="1"/>
    </xf>
    <xf numFmtId="0" fontId="0" fillId="0" borderId="0" xfId="0" applyAlignment="1">
      <alignment vertical="top"/>
    </xf>
    <xf numFmtId="0" fontId="0" fillId="0" borderId="0" xfId="0" applyFont="1" applyBorder="1"/>
    <xf numFmtId="0" fontId="9" fillId="0" borderId="0" xfId="0" applyFont="1" applyAlignment="1">
      <alignment horizontal="left" vertical="top" wrapText="1"/>
    </xf>
    <xf numFmtId="0" fontId="0" fillId="0" borderId="0" xfId="0" applyAlignment="1">
      <alignment horizontal="left" vertical="top" wrapText="1"/>
    </xf>
    <xf numFmtId="0" fontId="0" fillId="0" borderId="8" xfId="0" applyFont="1" applyBorder="1" applyAlignment="1">
      <alignment horizontal="center"/>
    </xf>
    <xf numFmtId="3" fontId="9" fillId="8" borderId="5" xfId="0" applyNumberFormat="1" applyFont="1" applyFill="1" applyBorder="1" applyAlignment="1">
      <alignment vertical="center"/>
    </xf>
    <xf numFmtId="0" fontId="9" fillId="8" borderId="0" xfId="0" applyFont="1" applyFill="1"/>
    <xf numFmtId="0" fontId="0" fillId="0" borderId="8" xfId="1" applyFont="1" applyFill="1" applyBorder="1" applyAlignment="1">
      <alignment horizontal="center" vertical="center" wrapText="1"/>
    </xf>
    <xf numFmtId="0" fontId="9" fillId="0" borderId="0" xfId="0" applyFont="1" applyBorder="1" applyAlignment="1">
      <alignment horizontal="center"/>
    </xf>
    <xf numFmtId="3" fontId="9" fillId="0" borderId="0" xfId="0" applyNumberFormat="1" applyFont="1" applyBorder="1" applyAlignment="1">
      <alignment horizontal="right" vertical="top" wrapText="1"/>
    </xf>
    <xf numFmtId="0" fontId="0" fillId="0" borderId="0" xfId="0" applyFill="1" applyAlignment="1">
      <alignment horizontal="center"/>
    </xf>
    <xf numFmtId="0" fontId="49" fillId="0" borderId="0" xfId="0" applyFont="1" applyAlignment="1">
      <alignment horizontal="left" vertical="top"/>
    </xf>
    <xf numFmtId="0" fontId="50" fillId="0" borderId="0" xfId="0" applyFont="1" applyAlignment="1">
      <alignment horizontal="center"/>
    </xf>
    <xf numFmtId="0" fontId="21" fillId="0" borderId="0" xfId="0" applyFont="1" applyAlignment="1">
      <alignment horizontal="left" vertical="top"/>
    </xf>
    <xf numFmtId="0" fontId="55" fillId="0" borderId="0" xfId="0" applyFont="1"/>
    <xf numFmtId="0" fontId="55" fillId="0" borderId="0" xfId="0" applyFont="1" applyFill="1" applyAlignment="1">
      <alignment horizontal="center"/>
    </xf>
    <xf numFmtId="0" fontId="0" fillId="0" borderId="0" xfId="0" applyFill="1" applyAlignment="1">
      <alignment horizontal="left"/>
    </xf>
    <xf numFmtId="0" fontId="0" fillId="10" borderId="8" xfId="0" applyFill="1" applyBorder="1" applyAlignment="1">
      <alignment horizontal="center"/>
    </xf>
    <xf numFmtId="0" fontId="21" fillId="0" borderId="0" xfId="0" applyFont="1" applyAlignment="1">
      <alignment horizontal="left" vertical="top" wrapText="1"/>
    </xf>
    <xf numFmtId="0" fontId="55" fillId="0" borderId="0" xfId="0" applyFont="1" applyAlignment="1">
      <alignment horizontal="left" vertical="top"/>
    </xf>
    <xf numFmtId="0" fontId="55" fillId="0" borderId="0" xfId="0" applyFont="1" applyAlignment="1">
      <alignment horizontal="center"/>
    </xf>
    <xf numFmtId="0" fontId="0" fillId="11" borderId="8" xfId="0" applyFill="1" applyBorder="1" applyAlignment="1">
      <alignment horizontal="center"/>
    </xf>
    <xf numFmtId="0" fontId="0" fillId="8" borderId="0" xfId="0" applyFill="1" applyAlignment="1">
      <alignment horizontal="center"/>
    </xf>
    <xf numFmtId="0" fontId="55" fillId="8" borderId="0" xfId="0" applyFont="1" applyFill="1" applyAlignment="1">
      <alignment horizontal="left" vertical="top"/>
    </xf>
    <xf numFmtId="0" fontId="21" fillId="8" borderId="0" xfId="0" applyFont="1" applyFill="1" applyAlignment="1">
      <alignment horizontal="left" vertical="top"/>
    </xf>
    <xf numFmtId="0" fontId="51" fillId="12" borderId="8" xfId="0" applyFont="1" applyFill="1" applyBorder="1" applyAlignment="1">
      <alignment horizontal="center"/>
    </xf>
    <xf numFmtId="0" fontId="51" fillId="8" borderId="0" xfId="0" applyFont="1" applyFill="1" applyAlignment="1">
      <alignment horizontal="center"/>
    </xf>
    <xf numFmtId="0" fontId="51" fillId="8" borderId="0" xfId="0" applyFont="1" applyFill="1" applyBorder="1" applyAlignment="1">
      <alignment horizontal="center"/>
    </xf>
    <xf numFmtId="0" fontId="0" fillId="15" borderId="5" xfId="0" applyFill="1" applyBorder="1" applyAlignment="1">
      <alignment horizontal="center"/>
    </xf>
    <xf numFmtId="0" fontId="52" fillId="15" borderId="6" xfId="0" applyFont="1" applyFill="1" applyBorder="1" applyAlignment="1">
      <alignment horizontal="center"/>
    </xf>
    <xf numFmtId="0" fontId="0" fillId="15" borderId="7" xfId="0" applyFill="1" applyBorder="1" applyAlignment="1">
      <alignment horizontal="center"/>
    </xf>
    <xf numFmtId="0" fontId="52" fillId="15" borderId="7" xfId="0" applyFont="1" applyFill="1" applyBorder="1" applyAlignment="1">
      <alignment horizontal="center"/>
    </xf>
    <xf numFmtId="0" fontId="52" fillId="15" borderId="5" xfId="0" applyFont="1" applyFill="1" applyBorder="1" applyAlignment="1">
      <alignment horizontal="center"/>
    </xf>
    <xf numFmtId="0" fontId="55" fillId="15" borderId="6" xfId="0" applyFont="1" applyFill="1" applyBorder="1" applyAlignment="1">
      <alignment horizontal="center"/>
    </xf>
    <xf numFmtId="0" fontId="52" fillId="0" borderId="8" xfId="0" applyFont="1" applyBorder="1" applyAlignment="1">
      <alignment horizontal="center"/>
    </xf>
    <xf numFmtId="0" fontId="52" fillId="0" borderId="8" xfId="0" applyFont="1" applyFill="1" applyBorder="1" applyAlignment="1">
      <alignment horizontal="center"/>
    </xf>
    <xf numFmtId="0" fontId="52" fillId="8" borderId="8" xfId="0" applyFont="1" applyFill="1" applyBorder="1" applyAlignment="1">
      <alignment horizontal="center"/>
    </xf>
    <xf numFmtId="0" fontId="0" fillId="0" borderId="8" xfId="0" applyFill="1" applyBorder="1" applyAlignment="1">
      <alignment horizontal="center"/>
    </xf>
    <xf numFmtId="0" fontId="0" fillId="8" borderId="8" xfId="0" applyFill="1" applyBorder="1" applyAlignment="1">
      <alignment horizontal="center"/>
    </xf>
    <xf numFmtId="14" fontId="0" fillId="0" borderId="8" xfId="0" applyNumberFormat="1" applyBorder="1" applyAlignment="1">
      <alignment horizontal="left"/>
    </xf>
    <xf numFmtId="0" fontId="0" fillId="12" borderId="8" xfId="0" applyNumberFormat="1" applyFill="1" applyBorder="1"/>
    <xf numFmtId="0" fontId="0" fillId="12" borderId="8" xfId="0" applyFill="1" applyBorder="1" applyAlignment="1">
      <alignment horizontal="center"/>
    </xf>
    <xf numFmtId="0" fontId="0" fillId="10" borderId="8" xfId="0" applyNumberFormat="1" applyFill="1" applyBorder="1"/>
    <xf numFmtId="0" fontId="0" fillId="12" borderId="8" xfId="0" applyNumberFormat="1" applyFill="1" applyBorder="1" applyAlignment="1">
      <alignment wrapText="1"/>
    </xf>
    <xf numFmtId="0" fontId="0" fillId="8" borderId="8" xfId="0" applyNumberFormat="1" applyFill="1" applyBorder="1"/>
    <xf numFmtId="0" fontId="0" fillId="8" borderId="8" xfId="0" applyNumberFormat="1" applyFill="1" applyBorder="1" applyAlignment="1">
      <alignment wrapText="1"/>
    </xf>
    <xf numFmtId="0" fontId="0" fillId="12" borderId="8" xfId="0" applyNumberFormat="1" applyFill="1" applyBorder="1" applyAlignment="1">
      <alignment horizontal="center"/>
    </xf>
    <xf numFmtId="0" fontId="0" fillId="10" borderId="8" xfId="0" applyNumberFormat="1" applyFill="1" applyBorder="1" applyAlignment="1">
      <alignment wrapText="1"/>
    </xf>
    <xf numFmtId="0" fontId="0" fillId="8" borderId="0" xfId="0" applyNumberFormat="1" applyFill="1" applyBorder="1"/>
    <xf numFmtId="14" fontId="0" fillId="0" borderId="0" xfId="0" applyNumberFormat="1" applyBorder="1" applyAlignment="1">
      <alignment horizontal="center"/>
    </xf>
    <xf numFmtId="0" fontId="0" fillId="0" borderId="0" xfId="0" applyNumberFormat="1" applyFill="1" applyBorder="1" applyAlignment="1">
      <alignment horizontal="center"/>
    </xf>
    <xf numFmtId="0" fontId="0" fillId="0" borderId="0" xfId="0" applyFill="1" applyBorder="1" applyAlignment="1">
      <alignment horizontal="center"/>
    </xf>
    <xf numFmtId="14" fontId="0" fillId="0" borderId="0" xfId="0" applyNumberFormat="1" applyFill="1" applyBorder="1" applyAlignment="1">
      <alignment horizontal="center"/>
    </xf>
    <xf numFmtId="0" fontId="16" fillId="0" borderId="0" xfId="0" applyFont="1" applyAlignment="1">
      <alignment horizontal="left" vertical="center" wrapText="1"/>
    </xf>
    <xf numFmtId="0" fontId="0" fillId="0" borderId="0" xfId="0" applyAlignment="1">
      <alignment horizontal="center" vertical="center" wrapText="1"/>
    </xf>
    <xf numFmtId="0" fontId="9" fillId="0" borderId="0" xfId="0" applyFont="1" applyBorder="1" applyAlignment="1">
      <alignment horizontal="left" vertical="center" wrapText="1"/>
    </xf>
    <xf numFmtId="166" fontId="16" fillId="0" borderId="0" xfId="0"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xf>
    <xf numFmtId="0" fontId="9" fillId="0" borderId="0" xfId="1" applyFont="1" applyAlignment="1">
      <alignment horizontal="left" vertical="center" wrapText="1"/>
    </xf>
    <xf numFmtId="0" fontId="0" fillId="0" borderId="0" xfId="0" applyAlignment="1">
      <alignment wrapText="1"/>
    </xf>
    <xf numFmtId="0" fontId="21" fillId="0" borderId="8" xfId="1" applyFont="1" applyBorder="1" applyAlignment="1">
      <alignment horizontal="center" vertical="center"/>
    </xf>
    <xf numFmtId="0" fontId="0" fillId="0" borderId="0" xfId="0"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Alignment="1">
      <alignment vertical="top" wrapText="1"/>
    </xf>
    <xf numFmtId="0" fontId="0" fillId="0" borderId="0" xfId="0" applyAlignment="1">
      <alignment horizontal="left" vertical="top" wrapText="1"/>
    </xf>
    <xf numFmtId="0" fontId="0" fillId="0" borderId="0" xfId="0" applyFill="1" applyBorder="1" applyAlignment="1">
      <alignment horizontal="left" vertical="center" wrapText="1"/>
    </xf>
    <xf numFmtId="0" fontId="0" fillId="0" borderId="0" xfId="0" applyAlignment="1">
      <alignment horizontal="left" vertical="center"/>
    </xf>
    <xf numFmtId="0" fontId="5" fillId="0" borderId="8" xfId="0" applyFont="1" applyBorder="1" applyAlignment="1">
      <alignment horizontal="center" vertical="center"/>
    </xf>
    <xf numFmtId="0" fontId="9" fillId="0" borderId="0" xfId="0" applyFont="1" applyFill="1" applyBorder="1" applyAlignment="1">
      <alignment horizontal="left" vertical="top" wrapText="1"/>
    </xf>
    <xf numFmtId="0" fontId="9" fillId="0" borderId="0" xfId="0" applyFont="1" applyFill="1" applyBorder="1" applyAlignment="1">
      <alignment horizontal="left" vertical="center" wrapText="1"/>
    </xf>
    <xf numFmtId="0" fontId="22" fillId="0" borderId="0" xfId="0" applyFont="1" applyFill="1" applyBorder="1" applyAlignment="1">
      <alignment horizontal="left" vertical="center" wrapText="1"/>
    </xf>
    <xf numFmtId="3" fontId="4" fillId="0" borderId="8" xfId="4" applyNumberFormat="1" applyFont="1" applyBorder="1"/>
    <xf numFmtId="3" fontId="4" fillId="0" borderId="8" xfId="4" applyNumberFormat="1" applyFont="1" applyFill="1" applyBorder="1"/>
    <xf numFmtId="4" fontId="4" fillId="0" borderId="8" xfId="4" applyNumberFormat="1" applyFont="1" applyBorder="1"/>
    <xf numFmtId="4" fontId="4" fillId="0" borderId="8" xfId="4" applyNumberFormat="1" applyFont="1" applyFill="1" applyBorder="1"/>
    <xf numFmtId="43" fontId="4" fillId="0" borderId="8" xfId="2" applyFont="1" applyBorder="1"/>
    <xf numFmtId="165" fontId="4" fillId="0" borderId="8" xfId="6" applyNumberFormat="1" applyFont="1" applyBorder="1"/>
    <xf numFmtId="0" fontId="0" fillId="0" borderId="0" xfId="1" applyFont="1" applyBorder="1"/>
    <xf numFmtId="0" fontId="0" fillId="0" borderId="8" xfId="1" applyFont="1" applyBorder="1" applyAlignment="1">
      <alignment horizontal="left"/>
    </xf>
    <xf numFmtId="0" fontId="0" fillId="0" borderId="8" xfId="1" applyFont="1" applyBorder="1" applyAlignment="1">
      <alignment horizontal="center" vertical="center"/>
    </xf>
    <xf numFmtId="165" fontId="4" fillId="0" borderId="8" xfId="2" applyNumberFormat="1" applyFont="1" applyBorder="1"/>
    <xf numFmtId="0" fontId="0" fillId="0" borderId="8" xfId="0" applyFont="1" applyBorder="1" applyAlignment="1">
      <alignment horizontal="left" vertical="center" wrapText="1"/>
    </xf>
    <xf numFmtId="0" fontId="0" fillId="0" borderId="8" xfId="0" applyFont="1" applyFill="1" applyBorder="1" applyAlignment="1">
      <alignment horizontal="center" wrapText="1"/>
    </xf>
    <xf numFmtId="0" fontId="0" fillId="0" borderId="8" xfId="0" applyFont="1" applyBorder="1" applyAlignment="1">
      <alignment horizontal="left"/>
    </xf>
    <xf numFmtId="0" fontId="4" fillId="0" borderId="0" xfId="0" applyFont="1" applyAlignment="1">
      <alignment horizontal="left"/>
    </xf>
    <xf numFmtId="0" fontId="4" fillId="0" borderId="8" xfId="0" applyFont="1" applyBorder="1" applyAlignment="1">
      <alignment horizontal="center"/>
    </xf>
    <xf numFmtId="4" fontId="4" fillId="0" borderId="8" xfId="0" applyNumberFormat="1" applyFont="1" applyBorder="1" applyAlignment="1">
      <alignment horizontal="center"/>
    </xf>
    <xf numFmtId="0" fontId="4" fillId="0" borderId="8" xfId="0" applyFont="1" applyBorder="1"/>
    <xf numFmtId="3" fontId="4" fillId="0" borderId="8" xfId="0" applyNumberFormat="1" applyFont="1" applyBorder="1"/>
    <xf numFmtId="0" fontId="4" fillId="0" borderId="0" xfId="0" applyFont="1"/>
    <xf numFmtId="3" fontId="4" fillId="0" borderId="0" xfId="0" applyNumberFormat="1" applyFont="1"/>
    <xf numFmtId="4" fontId="4" fillId="0" borderId="0" xfId="0" applyNumberFormat="1" applyFont="1"/>
    <xf numFmtId="0" fontId="4" fillId="0" borderId="0" xfId="0" applyFont="1" applyAlignment="1">
      <alignment horizontal="left" indent="1"/>
    </xf>
    <xf numFmtId="3" fontId="0" fillId="0" borderId="0" xfId="0" applyNumberFormat="1" applyFont="1" applyFill="1" applyBorder="1" applyAlignment="1">
      <alignment vertical="center"/>
    </xf>
    <xf numFmtId="165" fontId="3" fillId="0" borderId="8" xfId="7" applyNumberFormat="1" applyFont="1" applyBorder="1"/>
    <xf numFmtId="0" fontId="0" fillId="0" borderId="0" xfId="0" applyFont="1" applyBorder="1" applyAlignment="1">
      <alignment horizontal="left" vertical="center" wrapText="1"/>
    </xf>
    <xf numFmtId="166" fontId="16" fillId="0" borderId="0" xfId="0"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xf>
    <xf numFmtId="0" fontId="0" fillId="0" borderId="0" xfId="0" applyFont="1" applyBorder="1" applyAlignment="1">
      <alignment vertical="center"/>
    </xf>
    <xf numFmtId="166" fontId="0" fillId="0" borderId="0" xfId="0" applyNumberFormat="1" applyFont="1" applyFill="1" applyBorder="1" applyAlignment="1">
      <alignment vertical="center"/>
    </xf>
    <xf numFmtId="167" fontId="0" fillId="0" borderId="8" xfId="0" applyNumberFormat="1" applyFont="1" applyBorder="1" applyAlignment="1">
      <alignment vertical="center" wrapText="1"/>
    </xf>
    <xf numFmtId="164" fontId="0" fillId="0" borderId="8" xfId="0" applyNumberFormat="1" applyBorder="1" applyAlignment="1">
      <alignment vertical="center"/>
    </xf>
    <xf numFmtId="166" fontId="0" fillId="0" borderId="8" xfId="0" applyNumberFormat="1" applyFill="1" applyBorder="1" applyAlignment="1">
      <alignment horizontal="center" vertical="center" wrapText="1"/>
    </xf>
    <xf numFmtId="174" fontId="0" fillId="0" borderId="8" xfId="0" applyNumberFormat="1" applyBorder="1" applyAlignment="1">
      <alignment vertical="center"/>
    </xf>
    <xf numFmtId="0" fontId="25" fillId="0" borderId="0" xfId="0" applyFont="1"/>
    <xf numFmtId="43" fontId="9" fillId="0" borderId="8" xfId="2" applyNumberFormat="1" applyFont="1" applyFill="1" applyBorder="1"/>
    <xf numFmtId="3" fontId="9" fillId="0" borderId="8" xfId="1" applyNumberFormat="1" applyFill="1" applyBorder="1"/>
    <xf numFmtId="3" fontId="9" fillId="0" borderId="8" xfId="2" applyNumberFormat="1" applyFont="1" applyBorder="1"/>
    <xf numFmtId="0" fontId="9" fillId="0" borderId="0" xfId="0" applyFont="1" applyBorder="1" applyAlignment="1">
      <alignment horizontal="left" vertical="center" wrapText="1"/>
    </xf>
    <xf numFmtId="0" fontId="56" fillId="0" borderId="0" xfId="0" applyFont="1" applyAlignment="1">
      <alignment horizontal="left" vertical="top" wrapText="1"/>
    </xf>
    <xf numFmtId="0" fontId="0" fillId="0" borderId="8" xfId="0" applyBorder="1" applyAlignment="1">
      <alignment horizontal="center" vertical="center"/>
    </xf>
    <xf numFmtId="0" fontId="0" fillId="0" borderId="8" xfId="0" applyFont="1" applyBorder="1" applyAlignment="1">
      <alignment horizontal="center" vertical="center" wrapText="1"/>
    </xf>
    <xf numFmtId="0" fontId="0" fillId="0" borderId="8" xfId="0" applyFont="1" applyBorder="1" applyAlignment="1">
      <alignment horizontal="center" wrapText="1"/>
    </xf>
    <xf numFmtId="164" fontId="0" fillId="0" borderId="8" xfId="0" applyNumberFormat="1" applyFont="1" applyBorder="1"/>
    <xf numFmtId="0" fontId="0" fillId="0" borderId="8" xfId="0" applyFont="1" applyBorder="1" applyAlignment="1">
      <alignment vertical="center"/>
    </xf>
    <xf numFmtId="0" fontId="0" fillId="0" borderId="8" xfId="0" applyFont="1" applyFill="1" applyBorder="1" applyAlignment="1">
      <alignment horizontal="left"/>
    </xf>
    <xf numFmtId="4" fontId="21" fillId="0" borderId="8" xfId="0" applyNumberFormat="1" applyFont="1" applyBorder="1"/>
    <xf numFmtId="0" fontId="21" fillId="0" borderId="8" xfId="0" applyFont="1" applyBorder="1" applyAlignment="1">
      <alignment horizontal="left"/>
    </xf>
    <xf numFmtId="4" fontId="0" fillId="0" borderId="8" xfId="0" applyNumberFormat="1" applyFont="1" applyBorder="1"/>
    <xf numFmtId="4" fontId="21" fillId="0" borderId="8" xfId="0" applyNumberFormat="1" applyFont="1" applyBorder="1" applyAlignment="1">
      <alignment horizontal="right"/>
    </xf>
    <xf numFmtId="0" fontId="21" fillId="0" borderId="8" xfId="0" applyFont="1" applyFill="1" applyBorder="1" applyAlignment="1">
      <alignment horizontal="left" vertical="top" wrapText="1"/>
    </xf>
    <xf numFmtId="0" fontId="9" fillId="0" borderId="5"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Border="1" applyAlignment="1">
      <alignment horizontal="left" vertical="top" wrapText="1"/>
    </xf>
    <xf numFmtId="0" fontId="20" fillId="0" borderId="0" xfId="0" applyFont="1"/>
    <xf numFmtId="0" fontId="50" fillId="0" borderId="0" xfId="0" applyFont="1"/>
    <xf numFmtId="0" fontId="8" fillId="0" borderId="22" xfId="0" applyFont="1" applyBorder="1" applyAlignment="1">
      <alignment horizontal="center" vertical="top"/>
    </xf>
    <xf numFmtId="17" fontId="0" fillId="0" borderId="23" xfId="0" applyNumberFormat="1" applyBorder="1"/>
    <xf numFmtId="3" fontId="0" fillId="0" borderId="23" xfId="0" applyNumberFormat="1" applyBorder="1"/>
    <xf numFmtId="17" fontId="0" fillId="0" borderId="24" xfId="0" applyNumberFormat="1" applyBorder="1"/>
    <xf numFmtId="3" fontId="0" fillId="0" borderId="24" xfId="0" applyNumberFormat="1" applyBorder="1"/>
    <xf numFmtId="17" fontId="0" fillId="0" borderId="25" xfId="0" applyNumberFormat="1" applyBorder="1"/>
    <xf numFmtId="3" fontId="0" fillId="0" borderId="25" xfId="0" applyNumberFormat="1" applyBorder="1"/>
    <xf numFmtId="0" fontId="0" fillId="0" borderId="22" xfId="0" applyBorder="1" applyAlignment="1">
      <alignment horizontal="center" vertical="top"/>
    </xf>
    <xf numFmtId="3" fontId="0" fillId="0" borderId="22" xfId="0" applyNumberFormat="1" applyBorder="1"/>
    <xf numFmtId="3" fontId="0" fillId="0" borderId="26" xfId="0" applyNumberFormat="1" applyBorder="1"/>
    <xf numFmtId="0" fontId="57" fillId="0" borderId="0" xfId="0" applyFont="1"/>
    <xf numFmtId="3" fontId="0" fillId="0" borderId="0" xfId="0" applyNumberFormat="1" applyAlignment="1">
      <alignment horizontal="left" vertical="top" wrapText="1"/>
    </xf>
    <xf numFmtId="0" fontId="16" fillId="0" borderId="0" xfId="0" applyFont="1" applyAlignment="1">
      <alignment horizontal="left" vertical="center" wrapText="1"/>
    </xf>
    <xf numFmtId="4" fontId="0" fillId="0" borderId="0" xfId="0" applyNumberFormat="1" applyFill="1" applyBorder="1" applyAlignment="1">
      <alignment horizontal="left" vertical="center" wrapText="1"/>
    </xf>
    <xf numFmtId="167" fontId="0" fillId="0" borderId="8" xfId="0" applyNumberFormat="1" applyFont="1" applyBorder="1" applyAlignment="1">
      <alignment horizontal="center" vertical="center"/>
    </xf>
    <xf numFmtId="0" fontId="9" fillId="0" borderId="0" xfId="1" applyAlignment="1">
      <alignment wrapText="1"/>
    </xf>
    <xf numFmtId="0" fontId="0" fillId="0" borderId="0" xfId="0" applyAlignment="1">
      <alignment wrapText="1"/>
    </xf>
    <xf numFmtId="0" fontId="0" fillId="0" borderId="8" xfId="0" applyFont="1" applyFill="1" applyBorder="1" applyAlignment="1">
      <alignment horizontal="left" vertical="top" wrapText="1"/>
    </xf>
    <xf numFmtId="0" fontId="16" fillId="0" borderId="0" xfId="0" applyFont="1" applyBorder="1" applyAlignment="1">
      <alignment horizontal="left" vertical="top" wrapText="1"/>
    </xf>
    <xf numFmtId="0" fontId="9" fillId="0" borderId="0" xfId="1" applyAlignment="1">
      <alignment wrapText="1"/>
    </xf>
    <xf numFmtId="0" fontId="0" fillId="0" borderId="0" xfId="0" applyAlignment="1">
      <alignment wrapText="1"/>
    </xf>
    <xf numFmtId="43" fontId="9" fillId="0" borderId="8" xfId="8" applyBorder="1" applyAlignment="1">
      <alignment vertical="center"/>
    </xf>
    <xf numFmtId="3" fontId="9" fillId="0" borderId="8" xfId="1" applyNumberFormat="1" applyBorder="1" applyAlignment="1">
      <alignment vertical="center"/>
    </xf>
    <xf numFmtId="43" fontId="0" fillId="0" borderId="8" xfId="8" applyFont="1" applyBorder="1" applyAlignment="1">
      <alignment vertical="center"/>
    </xf>
    <xf numFmtId="43" fontId="9" fillId="0" borderId="8" xfId="8" applyFont="1" applyBorder="1" applyAlignment="1">
      <alignment horizontal="center" vertical="center"/>
    </xf>
    <xf numFmtId="3" fontId="0" fillId="0" borderId="8" xfId="1" applyNumberFormat="1" applyFont="1" applyBorder="1" applyAlignment="1">
      <alignment vertical="center"/>
    </xf>
    <xf numFmtId="0" fontId="21" fillId="0" borderId="0" xfId="1" applyFont="1" applyBorder="1" applyAlignment="1">
      <alignment horizontal="center" vertical="top"/>
    </xf>
    <xf numFmtId="3" fontId="9" fillId="0" borderId="0" xfId="1" applyNumberFormat="1" applyBorder="1" applyAlignment="1">
      <alignment vertical="center"/>
    </xf>
    <xf numFmtId="3" fontId="0" fillId="0" borderId="0" xfId="1" applyNumberFormat="1" applyFont="1" applyBorder="1" applyAlignment="1">
      <alignment vertical="center"/>
    </xf>
    <xf numFmtId="43" fontId="9" fillId="0" borderId="12" xfId="8" applyBorder="1"/>
    <xf numFmtId="4" fontId="9" fillId="0" borderId="0" xfId="0" applyNumberFormat="1" applyFont="1" applyBorder="1" applyAlignment="1">
      <alignment horizontal="center"/>
    </xf>
    <xf numFmtId="173" fontId="9" fillId="0" borderId="0" xfId="8" applyNumberFormat="1" applyBorder="1"/>
    <xf numFmtId="165" fontId="9" fillId="0" borderId="0" xfId="8" applyNumberFormat="1" applyBorder="1"/>
    <xf numFmtId="173" fontId="9" fillId="0" borderId="8" xfId="8" applyNumberFormat="1" applyBorder="1"/>
    <xf numFmtId="173" fontId="9" fillId="0" borderId="12" xfId="8" applyNumberFormat="1" applyBorder="1"/>
    <xf numFmtId="165" fontId="9" fillId="0" borderId="12" xfId="8" applyNumberFormat="1" applyBorder="1"/>
    <xf numFmtId="164" fontId="9" fillId="0" borderId="0" xfId="1" applyNumberFormat="1"/>
    <xf numFmtId="164" fontId="9" fillId="0" borderId="12" xfId="1" applyNumberFormat="1" applyBorder="1"/>
    <xf numFmtId="43" fontId="9" fillId="0" borderId="8" xfId="8" applyBorder="1" applyAlignment="1">
      <alignment horizontal="right" indent="1"/>
    </xf>
    <xf numFmtId="43" fontId="9" fillId="0" borderId="0" xfId="8" applyBorder="1" applyAlignment="1">
      <alignment horizontal="right" indent="1"/>
    </xf>
    <xf numFmtId="43" fontId="9" fillId="0" borderId="0" xfId="8" applyAlignment="1">
      <alignment horizontal="right" indent="1"/>
    </xf>
    <xf numFmtId="0" fontId="0" fillId="0" borderId="8" xfId="1" applyFont="1" applyBorder="1" applyAlignment="1">
      <alignment horizontal="left" vertical="top" wrapText="1"/>
    </xf>
    <xf numFmtId="0" fontId="9" fillId="0" borderId="8" xfId="1" applyBorder="1" applyAlignment="1">
      <alignment horizontal="left"/>
    </xf>
    <xf numFmtId="164" fontId="4" fillId="0" borderId="8" xfId="0" applyNumberFormat="1" applyFont="1" applyBorder="1"/>
    <xf numFmtId="0" fontId="9" fillId="0" borderId="0" xfId="0" applyFont="1" applyBorder="1" applyAlignment="1">
      <alignment horizontal="left" vertical="center" wrapText="1"/>
    </xf>
    <xf numFmtId="0" fontId="0" fillId="0" borderId="8" xfId="0" applyBorder="1" applyAlignment="1">
      <alignment horizontal="center" vertical="center"/>
    </xf>
    <xf numFmtId="0" fontId="3" fillId="0" borderId="8" xfId="0" applyFont="1" applyBorder="1" applyAlignment="1">
      <alignment horizontal="center" vertical="center"/>
    </xf>
    <xf numFmtId="0" fontId="0" fillId="0" borderId="17" xfId="0" applyFont="1" applyFill="1" applyBorder="1"/>
    <xf numFmtId="0" fontId="9" fillId="0" borderId="0" xfId="0" applyFont="1" applyAlignment="1">
      <alignment horizontal="left" vertical="top" wrapText="1"/>
    </xf>
    <xf numFmtId="0" fontId="0" fillId="0" borderId="0" xfId="0" applyAlignment="1">
      <alignment horizontal="left" vertical="top" wrapText="1"/>
    </xf>
    <xf numFmtId="0" fontId="2" fillId="0" borderId="8" xfId="11" quotePrefix="1" applyNumberFormat="1" applyBorder="1"/>
    <xf numFmtId="0" fontId="3" fillId="0" borderId="0" xfId="12"/>
    <xf numFmtId="43" fontId="0" fillId="0" borderId="0" xfId="13" applyFont="1"/>
    <xf numFmtId="0" fontId="50" fillId="0" borderId="0" xfId="12" applyFont="1"/>
    <xf numFmtId="0" fontId="58" fillId="0" borderId="0" xfId="0" applyFont="1"/>
    <xf numFmtId="43" fontId="9" fillId="0" borderId="8" xfId="8" applyFont="1" applyBorder="1"/>
    <xf numFmtId="0" fontId="0" fillId="0" borderId="8" xfId="0" applyFont="1" applyFill="1" applyBorder="1"/>
    <xf numFmtId="3" fontId="9" fillId="8" borderId="8" xfId="1" applyNumberFormat="1" applyFill="1" applyBorder="1" applyAlignment="1">
      <alignment horizontal="right"/>
    </xf>
    <xf numFmtId="3" fontId="0" fillId="8" borderId="8" xfId="0" applyNumberFormat="1" applyFill="1" applyBorder="1" applyAlignment="1">
      <alignment horizontal="right"/>
    </xf>
    <xf numFmtId="3" fontId="9" fillId="0" borderId="8" xfId="1" applyNumberFormat="1" applyFont="1" applyBorder="1" applyAlignment="1">
      <alignment horizontal="right"/>
    </xf>
    <xf numFmtId="3" fontId="9" fillId="0" borderId="8" xfId="0" applyNumberFormat="1" applyFont="1" applyFill="1" applyBorder="1" applyAlignment="1">
      <alignment horizontal="right"/>
    </xf>
    <xf numFmtId="165" fontId="0" fillId="0" borderId="26" xfId="8" applyNumberFormat="1" applyFont="1" applyBorder="1"/>
    <xf numFmtId="165" fontId="0" fillId="0" borderId="24" xfId="8" applyNumberFormat="1" applyFont="1" applyBorder="1"/>
    <xf numFmtId="165" fontId="0" fillId="0" borderId="25" xfId="8" applyNumberFormat="1" applyFont="1" applyBorder="1"/>
    <xf numFmtId="0" fontId="0" fillId="8" borderId="0" xfId="0" applyFill="1" applyBorder="1" applyAlignment="1">
      <alignment horizontal="center"/>
    </xf>
    <xf numFmtId="0" fontId="55" fillId="0" borderId="0" xfId="0" applyFont="1" applyBorder="1"/>
    <xf numFmtId="0" fontId="0" fillId="0" borderId="13" xfId="0" applyBorder="1"/>
    <xf numFmtId="0" fontId="52" fillId="0" borderId="13" xfId="0" applyFont="1" applyFill="1" applyBorder="1" applyAlignment="1">
      <alignment horizontal="center"/>
    </xf>
    <xf numFmtId="0" fontId="0" fillId="15" borderId="18" xfId="0" applyFill="1" applyBorder="1" applyAlignment="1">
      <alignment horizontal="center"/>
    </xf>
    <xf numFmtId="0" fontId="0" fillId="12" borderId="8" xfId="0" applyFill="1" applyBorder="1"/>
    <xf numFmtId="0" fontId="0" fillId="11" borderId="8" xfId="0" applyFill="1" applyBorder="1"/>
    <xf numFmtId="14" fontId="0" fillId="8" borderId="8" xfId="0" applyNumberFormat="1" applyFill="1" applyBorder="1"/>
    <xf numFmtId="0" fontId="59" fillId="14" borderId="8" xfId="0" applyFont="1" applyFill="1" applyBorder="1" applyAlignment="1">
      <alignment wrapText="1"/>
    </xf>
    <xf numFmtId="0" fontId="0" fillId="10" borderId="8" xfId="0" applyFill="1" applyBorder="1"/>
    <xf numFmtId="0" fontId="59" fillId="16" borderId="8" xfId="0" applyFont="1" applyFill="1" applyBorder="1"/>
    <xf numFmtId="0" fontId="0" fillId="8" borderId="8" xfId="0" applyFill="1" applyBorder="1"/>
    <xf numFmtId="0" fontId="60" fillId="10" borderId="8" xfId="0" applyNumberFormat="1" applyFont="1" applyFill="1" applyBorder="1" applyAlignment="1">
      <alignment wrapText="1"/>
    </xf>
    <xf numFmtId="14" fontId="0" fillId="8" borderId="8" xfId="0" applyNumberFormat="1" applyFill="1" applyBorder="1" applyAlignment="1">
      <alignment horizontal="left"/>
    </xf>
    <xf numFmtId="175" fontId="0" fillId="0" borderId="8" xfId="0" applyNumberFormat="1" applyBorder="1"/>
    <xf numFmtId="175" fontId="0" fillId="10" borderId="8" xfId="0" applyNumberFormat="1" applyFill="1" applyBorder="1"/>
    <xf numFmtId="175" fontId="0" fillId="12" borderId="8" xfId="0" applyNumberFormat="1" applyFill="1" applyBorder="1"/>
    <xf numFmtId="14" fontId="0" fillId="0" borderId="8" xfId="0" applyNumberFormat="1" applyBorder="1"/>
    <xf numFmtId="14" fontId="0" fillId="8" borderId="8" xfId="0" applyNumberFormat="1" applyFill="1" applyBorder="1" applyAlignment="1">
      <alignment horizontal="left" vertical="top"/>
    </xf>
    <xf numFmtId="14" fontId="0" fillId="12" borderId="8" xfId="0" applyNumberFormat="1" applyFill="1" applyBorder="1"/>
    <xf numFmtId="14" fontId="0" fillId="8" borderId="8" xfId="0" applyNumberFormat="1" applyFill="1" applyBorder="1" applyAlignment="1">
      <alignment wrapText="1"/>
    </xf>
    <xf numFmtId="14" fontId="0" fillId="10" borderId="8" xfId="0" applyNumberFormat="1" applyFill="1" applyBorder="1"/>
    <xf numFmtId="3" fontId="6" fillId="8" borderId="8" xfId="1" applyNumberFormat="1" applyFont="1" applyFill="1" applyBorder="1" applyAlignment="1">
      <alignment horizontal="center" vertical="top" wrapText="1"/>
    </xf>
    <xf numFmtId="168" fontId="0" fillId="0" borderId="0" xfId="0" applyNumberFormat="1"/>
    <xf numFmtId="3" fontId="3" fillId="0" borderId="8" xfId="0" applyNumberFormat="1" applyFont="1" applyBorder="1" applyAlignment="1">
      <alignment horizontal="center" wrapText="1"/>
    </xf>
    <xf numFmtId="0" fontId="16" fillId="0" borderId="0" xfId="0" applyFont="1" applyAlignment="1">
      <alignment horizontal="left" vertical="center" wrapText="1"/>
    </xf>
    <xf numFmtId="0" fontId="9" fillId="0" borderId="8" xfId="1" applyFont="1" applyFill="1" applyBorder="1" applyAlignment="1">
      <alignment horizontal="left"/>
    </xf>
    <xf numFmtId="0" fontId="9" fillId="0" borderId="8" xfId="1" applyFill="1" applyBorder="1" applyAlignment="1">
      <alignment horizontal="center"/>
    </xf>
    <xf numFmtId="164" fontId="0" fillId="0" borderId="0" xfId="0" applyNumberFormat="1" applyAlignment="1">
      <alignment vertical="center"/>
    </xf>
    <xf numFmtId="43" fontId="9" fillId="0" borderId="8" xfId="8" applyFont="1" applyFill="1" applyBorder="1"/>
    <xf numFmtId="0" fontId="0" fillId="0" borderId="6" xfId="0" applyBorder="1" applyAlignment="1">
      <alignment horizontal="center"/>
    </xf>
    <xf numFmtId="0" fontId="9" fillId="0" borderId="0" xfId="1" applyFill="1" applyBorder="1" applyAlignment="1">
      <alignment horizontal="left" vertical="center" wrapText="1"/>
    </xf>
    <xf numFmtId="0" fontId="9" fillId="0" borderId="0" xfId="1" applyFont="1" applyFill="1" applyBorder="1" applyAlignment="1">
      <alignment horizontal="left" vertical="center" wrapText="1"/>
    </xf>
    <xf numFmtId="0" fontId="9" fillId="0" borderId="0" xfId="1" applyFont="1" applyAlignment="1">
      <alignment horizontal="left" vertical="top" wrapText="1"/>
    </xf>
    <xf numFmtId="0" fontId="9" fillId="0" borderId="8" xfId="1" applyBorder="1" applyAlignment="1">
      <alignment horizontal="center" vertical="center"/>
    </xf>
    <xf numFmtId="3" fontId="1" fillId="0" borderId="8" xfId="4" applyNumberFormat="1" applyFont="1" applyBorder="1"/>
    <xf numFmtId="4" fontId="1" fillId="0" borderId="8" xfId="4" applyNumberFormat="1" applyFont="1" applyBorder="1"/>
    <xf numFmtId="4" fontId="1" fillId="0" borderId="8" xfId="4" applyNumberFormat="1" applyFont="1" applyFill="1" applyBorder="1"/>
    <xf numFmtId="43" fontId="1" fillId="0" borderId="8" xfId="2" applyFont="1" applyFill="1" applyBorder="1"/>
    <xf numFmtId="0" fontId="9" fillId="8" borderId="8" xfId="1" applyFill="1" applyBorder="1" applyAlignment="1">
      <alignment horizontal="left" vertical="top" wrapText="1"/>
    </xf>
    <xf numFmtId="0" fontId="9" fillId="8" borderId="8" xfId="1" applyFont="1" applyFill="1" applyBorder="1" applyAlignment="1">
      <alignment horizontal="left" vertical="top" wrapText="1"/>
    </xf>
    <xf numFmtId="3" fontId="9" fillId="8" borderId="8" xfId="1" applyNumberFormat="1" applyFill="1" applyBorder="1" applyAlignment="1">
      <alignment horizontal="left" vertical="top" wrapText="1"/>
    </xf>
    <xf numFmtId="4" fontId="9" fillId="8" borderId="8" xfId="1" applyNumberFormat="1" applyFill="1" applyBorder="1" applyAlignment="1">
      <alignment horizontal="left" vertical="top" wrapText="1"/>
    </xf>
    <xf numFmtId="0" fontId="28" fillId="8" borderId="8" xfId="1" applyFont="1" applyFill="1" applyBorder="1" applyAlignment="1">
      <alignment vertical="center"/>
    </xf>
    <xf numFmtId="43" fontId="9" fillId="8" borderId="8" xfId="2" applyFont="1" applyFill="1" applyBorder="1" applyAlignment="1">
      <alignment vertical="center"/>
    </xf>
    <xf numFmtId="165" fontId="9" fillId="8" borderId="8" xfId="2" applyNumberFormat="1" applyFont="1" applyFill="1" applyBorder="1" applyAlignment="1">
      <alignment vertical="center"/>
    </xf>
    <xf numFmtId="3" fontId="9" fillId="8" borderId="8" xfId="1" applyNumberFormat="1" applyFont="1" applyFill="1" applyBorder="1" applyAlignment="1">
      <alignment vertical="center"/>
    </xf>
    <xf numFmtId="0" fontId="9" fillId="8" borderId="8" xfId="1" applyFont="1" applyFill="1" applyBorder="1" applyAlignment="1">
      <alignment horizontal="center" vertical="center"/>
    </xf>
    <xf numFmtId="169" fontId="9" fillId="8" borderId="8" xfId="1" applyNumberFormat="1" applyFill="1" applyBorder="1" applyAlignment="1">
      <alignment horizontal="left" vertical="center"/>
    </xf>
    <xf numFmtId="0" fontId="9" fillId="8" borderId="8" xfId="1" applyFill="1" applyBorder="1"/>
    <xf numFmtId="0" fontId="9" fillId="8" borderId="0" xfId="1" applyFill="1"/>
    <xf numFmtId="0" fontId="0" fillId="8" borderId="8" xfId="1" applyFont="1" applyFill="1" applyBorder="1" applyAlignment="1">
      <alignment horizontal="left" vertical="center"/>
    </xf>
    <xf numFmtId="0" fontId="9" fillId="8" borderId="0" xfId="1" applyFill="1" applyBorder="1"/>
    <xf numFmtId="3" fontId="1" fillId="8" borderId="0" xfId="4" applyNumberFormat="1" applyFont="1" applyFill="1" applyBorder="1"/>
    <xf numFmtId="43" fontId="1" fillId="8" borderId="0" xfId="2" applyFont="1" applyFill="1" applyBorder="1"/>
    <xf numFmtId="165" fontId="1" fillId="8" borderId="0" xfId="2" applyNumberFormat="1" applyFont="1" applyFill="1" applyBorder="1"/>
    <xf numFmtId="165" fontId="9" fillId="8" borderId="8" xfId="8" applyNumberFormat="1" applyFill="1" applyBorder="1"/>
    <xf numFmtId="43" fontId="9" fillId="8" borderId="8" xfId="8" applyFill="1" applyBorder="1"/>
    <xf numFmtId="165" fontId="9" fillId="8" borderId="8" xfId="8" applyNumberFormat="1" applyFont="1" applyFill="1" applyBorder="1"/>
    <xf numFmtId="165" fontId="0" fillId="8" borderId="8" xfId="8" applyNumberFormat="1" applyFont="1" applyFill="1" applyBorder="1"/>
    <xf numFmtId="165" fontId="9" fillId="0" borderId="8" xfId="8" applyNumberFormat="1" applyFont="1" applyBorder="1"/>
    <xf numFmtId="43" fontId="1" fillId="0" borderId="8" xfId="8" applyFont="1" applyBorder="1"/>
    <xf numFmtId="165" fontId="1" fillId="0" borderId="8" xfId="8" applyNumberFormat="1" applyFont="1" applyBorder="1"/>
    <xf numFmtId="165" fontId="1" fillId="8" borderId="8" xfId="8" applyNumberFormat="1" applyFont="1" applyFill="1" applyBorder="1"/>
    <xf numFmtId="43" fontId="1" fillId="8" borderId="8" xfId="8" applyNumberFormat="1" applyFont="1" applyFill="1" applyBorder="1"/>
    <xf numFmtId="165" fontId="9" fillId="10" borderId="8" xfId="8" applyNumberFormat="1" applyFill="1" applyBorder="1"/>
    <xf numFmtId="0" fontId="16" fillId="0" borderId="0" xfId="0" applyFont="1" applyAlignment="1">
      <alignment horizontal="left" vertical="top" wrapText="1"/>
    </xf>
    <xf numFmtId="0" fontId="16" fillId="0" borderId="0" xfId="0" applyFont="1" applyAlignment="1">
      <alignment horizontal="left" vertical="center" wrapText="1"/>
    </xf>
    <xf numFmtId="0" fontId="0" fillId="0" borderId="0" xfId="0" applyAlignment="1">
      <alignment horizontal="center" vertical="center" wrapText="1"/>
    </xf>
    <xf numFmtId="0" fontId="16" fillId="0" borderId="0" xfId="0" applyFont="1" applyBorder="1" applyAlignment="1">
      <alignment horizontal="left" vertical="top" wrapText="1"/>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left" vertical="center"/>
    </xf>
    <xf numFmtId="0" fontId="16" fillId="0" borderId="0" xfId="0" applyFont="1" applyAlignment="1">
      <alignment horizontal="center" vertical="center" wrapText="1"/>
    </xf>
    <xf numFmtId="0" fontId="12" fillId="0" borderId="0" xfId="0" applyFont="1" applyBorder="1" applyAlignment="1">
      <alignment horizontal="center" vertical="top" wrapText="1"/>
    </xf>
    <xf numFmtId="0" fontId="17" fillId="0" borderId="0" xfId="0" applyFont="1" applyBorder="1" applyAlignment="1">
      <alignment horizontal="center" vertical="top" wrapText="1"/>
    </xf>
    <xf numFmtId="0" fontId="18" fillId="2" borderId="1" xfId="0" applyFont="1" applyFill="1" applyBorder="1" applyAlignment="1">
      <alignment horizontal="center" wrapText="1"/>
    </xf>
    <xf numFmtId="0" fontId="18" fillId="2" borderId="2" xfId="0" applyFont="1" applyFill="1" applyBorder="1" applyAlignment="1">
      <alignment horizontal="center" wrapText="1"/>
    </xf>
    <xf numFmtId="0" fontId="18" fillId="2" borderId="3" xfId="0" applyFont="1" applyFill="1" applyBorder="1" applyAlignment="1">
      <alignment horizontal="center" wrapText="1"/>
    </xf>
    <xf numFmtId="0" fontId="18" fillId="2" borderId="4" xfId="0" applyFont="1" applyFill="1" applyBorder="1" applyAlignment="1">
      <alignment horizontal="center" wrapText="1"/>
    </xf>
    <xf numFmtId="0" fontId="21" fillId="0" borderId="0" xfId="0" applyFont="1" applyAlignment="1">
      <alignment horizontal="left" vertical="center" wrapText="1"/>
    </xf>
    <xf numFmtId="0" fontId="9" fillId="0" borderId="0" xfId="0" applyFont="1" applyAlignment="1">
      <alignment horizontal="left" vertical="center" wrapText="1"/>
    </xf>
    <xf numFmtId="0" fontId="9" fillId="0" borderId="5"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5" xfId="0" applyFont="1" applyBorder="1" applyAlignment="1">
      <alignment horizontal="left" vertical="top" wrapText="1"/>
    </xf>
    <xf numFmtId="0" fontId="0" fillId="0" borderId="6" xfId="0" applyFont="1" applyBorder="1" applyAlignment="1">
      <alignment horizontal="left" vertical="top" wrapText="1"/>
    </xf>
    <xf numFmtId="0" fontId="0" fillId="0" borderId="7" xfId="0" applyFont="1" applyBorder="1" applyAlignment="1">
      <alignment horizontal="left"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0" fillId="0" borderId="7" xfId="0" applyFill="1" applyBorder="1" applyAlignment="1">
      <alignment horizontal="left" vertical="top" wrapText="1"/>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9" fillId="5" borderId="5" xfId="0" applyFont="1" applyFill="1" applyBorder="1" applyAlignment="1">
      <alignment horizontal="center" vertical="top"/>
    </xf>
    <xf numFmtId="0" fontId="9" fillId="5" borderId="6" xfId="0" applyFont="1" applyFill="1" applyBorder="1" applyAlignment="1">
      <alignment horizontal="center" vertical="top"/>
    </xf>
    <xf numFmtId="0" fontId="9"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0" xfId="0" applyFont="1" applyAlignment="1">
      <alignment horizontal="left" vertical="center" wrapText="1"/>
    </xf>
    <xf numFmtId="0" fontId="0" fillId="0" borderId="0" xfId="0" applyFont="1" applyBorder="1" applyAlignment="1">
      <alignment horizontal="left" vertical="center" wrapText="1"/>
    </xf>
    <xf numFmtId="0" fontId="9" fillId="0" borderId="0" xfId="0" applyFont="1" applyBorder="1" applyAlignment="1">
      <alignment horizontal="left" vertical="center" wrapText="1"/>
    </xf>
    <xf numFmtId="0" fontId="0" fillId="0" borderId="0" xfId="0" applyFont="1" applyAlignment="1">
      <alignment horizontal="left" vertical="top" wrapText="1"/>
    </xf>
    <xf numFmtId="0" fontId="9" fillId="0" borderId="0" xfId="0" applyFont="1" applyAlignment="1">
      <alignment horizontal="left" vertical="top" wrapText="1"/>
    </xf>
    <xf numFmtId="0" fontId="9" fillId="0" borderId="12" xfId="0" applyFont="1" applyBorder="1" applyAlignment="1">
      <alignment horizontal="left" vertical="top" wrapText="1"/>
    </xf>
    <xf numFmtId="0" fontId="0" fillId="0" borderId="12" xfId="0" applyBorder="1" applyAlignment="1">
      <alignment horizontal="left" vertical="top" wrapText="1"/>
    </xf>
    <xf numFmtId="166" fontId="16" fillId="0" borderId="0" xfId="0" applyNumberFormat="1" applyFont="1" applyFill="1" applyBorder="1" applyAlignment="1">
      <alignment horizontal="left" vertical="center" wrapText="1"/>
    </xf>
    <xf numFmtId="166" fontId="16" fillId="0" borderId="0" xfId="0" applyNumberFormat="1" applyFont="1" applyFill="1" applyBorder="1" applyAlignment="1">
      <alignment horizontal="left" vertical="center"/>
    </xf>
    <xf numFmtId="0" fontId="4" fillId="0" borderId="0" xfId="0" applyFont="1" applyAlignment="1">
      <alignment horizontal="left" vertical="center" wrapText="1"/>
    </xf>
    <xf numFmtId="3" fontId="9" fillId="0" borderId="5" xfId="0" applyNumberFormat="1" applyFont="1" applyFill="1" applyBorder="1" applyAlignment="1">
      <alignment horizontal="center" vertical="center"/>
    </xf>
    <xf numFmtId="3" fontId="9" fillId="0" borderId="6" xfId="0" applyNumberFormat="1" applyFont="1" applyFill="1" applyBorder="1" applyAlignment="1">
      <alignment horizontal="center" vertical="center"/>
    </xf>
    <xf numFmtId="3" fontId="9" fillId="0" borderId="7" xfId="0" applyNumberFormat="1" applyFont="1" applyFill="1" applyBorder="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left" wrapText="1"/>
    </xf>
    <xf numFmtId="0" fontId="0" fillId="0" borderId="0" xfId="0" applyAlignment="1">
      <alignment horizontal="left" wrapText="1"/>
    </xf>
    <xf numFmtId="166" fontId="0" fillId="0" borderId="8" xfId="0" applyNumberFormat="1" applyFill="1" applyBorder="1" applyAlignment="1">
      <alignment horizontal="center" vertical="center" wrapText="1"/>
    </xf>
    <xf numFmtId="0" fontId="0" fillId="0" borderId="8" xfId="0" applyBorder="1" applyAlignment="1">
      <alignment horizontal="center" vertical="center"/>
    </xf>
    <xf numFmtId="166" fontId="0" fillId="0" borderId="0" xfId="0" applyNumberFormat="1" applyFont="1" applyFill="1" applyBorder="1" applyAlignment="1">
      <alignment vertical="center" wrapText="1"/>
    </xf>
    <xf numFmtId="0" fontId="0" fillId="0" borderId="0" xfId="0" applyFont="1" applyAlignment="1">
      <alignment vertical="center" wrapText="1"/>
    </xf>
    <xf numFmtId="0" fontId="0" fillId="0" borderId="14"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0" fontId="0" fillId="0" borderId="0" xfId="0" applyAlignment="1">
      <alignment horizontal="left" vertical="top" wrapText="1"/>
    </xf>
    <xf numFmtId="0" fontId="0"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0" fillId="0" borderId="14" xfId="1" applyFont="1" applyBorder="1" applyAlignment="1">
      <alignment horizontal="center" vertical="center"/>
    </xf>
    <xf numFmtId="0" fontId="0" fillId="0" borderId="17" xfId="0" applyBorder="1" applyAlignment="1">
      <alignment horizontal="center" vertical="center"/>
    </xf>
    <xf numFmtId="0" fontId="0" fillId="0" borderId="0" xfId="1" applyFont="1" applyAlignment="1">
      <alignment horizontal="left" vertical="center" wrapText="1"/>
    </xf>
    <xf numFmtId="0" fontId="9" fillId="0" borderId="0" xfId="1" applyFont="1" applyAlignment="1">
      <alignment horizontal="left" vertical="center" wrapText="1"/>
    </xf>
    <xf numFmtId="0" fontId="0" fillId="0" borderId="0" xfId="1" applyFont="1" applyAlignment="1">
      <alignment horizontal="left" vertical="top" wrapText="1"/>
    </xf>
    <xf numFmtId="0" fontId="0" fillId="0" borderId="0" xfId="0" applyAlignment="1"/>
    <xf numFmtId="0" fontId="21"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21" fillId="0" borderId="14" xfId="1" applyFont="1" applyBorder="1" applyAlignment="1">
      <alignment horizontal="center" vertical="center"/>
    </xf>
    <xf numFmtId="0" fontId="21" fillId="0" borderId="8" xfId="1" applyFont="1" applyBorder="1" applyAlignment="1">
      <alignment horizontal="center" vertical="center"/>
    </xf>
    <xf numFmtId="0" fontId="21" fillId="0" borderId="14" xfId="1" applyFont="1" applyBorder="1" applyAlignment="1">
      <alignment horizontal="center" vertical="center" wrapText="1"/>
    </xf>
    <xf numFmtId="170" fontId="9" fillId="0" borderId="5" xfId="1" applyNumberFormat="1" applyBorder="1" applyAlignment="1">
      <alignment horizontal="center"/>
    </xf>
    <xf numFmtId="0" fontId="0" fillId="0" borderId="6" xfId="0" applyBorder="1" applyAlignment="1"/>
    <xf numFmtId="0" fontId="0" fillId="0" borderId="7" xfId="0" applyBorder="1" applyAlignment="1"/>
    <xf numFmtId="0" fontId="9" fillId="0" borderId="0" xfId="1" applyFont="1" applyAlignment="1">
      <alignment horizontal="left" vertical="top" wrapText="1"/>
    </xf>
    <xf numFmtId="0" fontId="9" fillId="0" borderId="8" xfId="1" applyBorder="1" applyAlignment="1">
      <alignment horizontal="center" vertical="center"/>
    </xf>
    <xf numFmtId="0" fontId="9" fillId="0" borderId="5" xfId="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170" fontId="9" fillId="0" borderId="8" xfId="1" applyNumberFormat="1" applyFont="1" applyBorder="1" applyAlignment="1">
      <alignment horizontal="center"/>
    </xf>
    <xf numFmtId="0" fontId="0" fillId="0" borderId="8" xfId="0" applyBorder="1" applyAlignment="1"/>
    <xf numFmtId="0" fontId="9" fillId="0" borderId="0" xfId="1" applyFill="1" applyBorder="1" applyAlignment="1">
      <alignment horizontal="left" vertical="center" wrapText="1"/>
    </xf>
    <xf numFmtId="0" fontId="9" fillId="0" borderId="0" xfId="1" applyFont="1" applyFill="1" applyBorder="1" applyAlignment="1">
      <alignment horizontal="left" vertical="center" wrapText="1"/>
    </xf>
    <xf numFmtId="3" fontId="16" fillId="0" borderId="8" xfId="1" applyNumberFormat="1" applyFont="1" applyBorder="1" applyAlignment="1">
      <alignment horizontal="left" vertical="top"/>
    </xf>
    <xf numFmtId="3" fontId="16" fillId="0" borderId="8" xfId="1" applyNumberFormat="1" applyFont="1" applyBorder="1" applyAlignment="1">
      <alignment horizontal="left" vertical="top" wrapText="1"/>
    </xf>
    <xf numFmtId="0" fontId="0" fillId="0" borderId="0" xfId="0" applyBorder="1" applyAlignment="1">
      <alignment horizontal="center" vertical="center" wrapText="1"/>
    </xf>
    <xf numFmtId="3" fontId="9" fillId="0" borderId="5" xfId="0" applyNumberFormat="1" applyFont="1" applyFill="1" applyBorder="1" applyAlignment="1">
      <alignment horizontal="center" vertical="center" wrapText="1"/>
    </xf>
    <xf numFmtId="3" fontId="9" fillId="0" borderId="6" xfId="0" applyNumberFormat="1" applyFont="1" applyFill="1" applyBorder="1" applyAlignment="1">
      <alignment horizontal="center" vertical="center" wrapText="1"/>
    </xf>
    <xf numFmtId="3" fontId="9" fillId="0" borderId="7" xfId="0"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22" fillId="0" borderId="0" xfId="0" applyFont="1" applyFill="1" applyBorder="1" applyAlignment="1">
      <alignment horizontal="left" vertical="center" wrapText="1"/>
    </xf>
    <xf numFmtId="0" fontId="0" fillId="0" borderId="11" xfId="0" applyFont="1" applyFill="1" applyBorder="1" applyAlignment="1">
      <alignment horizontal="left" vertical="top" wrapText="1"/>
    </xf>
    <xf numFmtId="0" fontId="0" fillId="0" borderId="0" xfId="0" applyAlignment="1">
      <alignment wrapText="1"/>
    </xf>
    <xf numFmtId="0" fontId="9" fillId="0" borderId="0" xfId="0" applyFont="1" applyAlignment="1">
      <alignment vertical="top" wrapText="1"/>
    </xf>
    <xf numFmtId="0" fontId="21" fillId="0" borderId="0" xfId="0" applyFont="1" applyAlignment="1">
      <alignment wrapText="1"/>
    </xf>
    <xf numFmtId="0" fontId="21" fillId="0" borderId="0" xfId="0" applyFont="1" applyFill="1" applyBorder="1" applyAlignment="1">
      <alignment horizontal="left"/>
    </xf>
    <xf numFmtId="0" fontId="9" fillId="0" borderId="0" xfId="0" applyFont="1" applyBorder="1" applyAlignment="1">
      <alignment horizontal="left" vertical="top" wrapText="1"/>
    </xf>
    <xf numFmtId="0" fontId="21" fillId="0" borderId="0" xfId="0" applyFont="1" applyAlignment="1">
      <alignment horizontal="center"/>
    </xf>
    <xf numFmtId="0" fontId="0" fillId="0" borderId="0" xfId="0" applyBorder="1" applyAlignment="1">
      <alignment horizontal="left" vertical="top" wrapText="1"/>
    </xf>
    <xf numFmtId="0" fontId="0" fillId="0" borderId="0" xfId="0" applyFill="1" applyBorder="1" applyAlignment="1">
      <alignment horizontal="left" vertical="center" wrapText="1"/>
    </xf>
    <xf numFmtId="3" fontId="16" fillId="0" borderId="8" xfId="0" applyNumberFormat="1" applyFont="1" applyBorder="1" applyAlignment="1">
      <alignment horizontal="center" vertical="center"/>
    </xf>
    <xf numFmtId="3" fontId="16" fillId="0" borderId="8" xfId="0" applyNumberFormat="1" applyFont="1" applyBorder="1" applyAlignment="1">
      <alignment horizontal="center" vertical="center" wrapText="1"/>
    </xf>
    <xf numFmtId="0" fontId="30" fillId="0" borderId="8" xfId="0" applyFont="1" applyBorder="1" applyAlignment="1">
      <alignment horizontal="center" vertical="center"/>
    </xf>
    <xf numFmtId="0" fontId="30" fillId="0" borderId="5" xfId="0" applyFont="1" applyBorder="1" applyAlignment="1">
      <alignment horizontal="center" vertical="center"/>
    </xf>
    <xf numFmtId="0" fontId="30" fillId="0" borderId="8" xfId="0" applyFont="1" applyBorder="1" applyAlignment="1">
      <alignment horizontal="left" vertical="center" wrapText="1"/>
    </xf>
    <xf numFmtId="0" fontId="30" fillId="0" borderId="8" xfId="0" applyFont="1" applyBorder="1" applyAlignment="1">
      <alignment horizontal="center" vertical="center" wrapText="1"/>
    </xf>
    <xf numFmtId="0" fontId="30" fillId="0" borderId="5" xfId="0" applyFont="1" applyBorder="1" applyAlignment="1">
      <alignment horizontal="center" vertical="center" wrapText="1"/>
    </xf>
    <xf numFmtId="0" fontId="8" fillId="9" borderId="15" xfId="0" applyFont="1" applyFill="1" applyBorder="1" applyAlignment="1">
      <alignment horizontal="center" wrapText="1"/>
    </xf>
    <xf numFmtId="0" fontId="8" fillId="9" borderId="12" xfId="0" applyFont="1" applyFill="1" applyBorder="1" applyAlignment="1">
      <alignment horizontal="center" wrapText="1"/>
    </xf>
    <xf numFmtId="0" fontId="8" fillId="9" borderId="16" xfId="0" applyFont="1" applyFill="1" applyBorder="1" applyAlignment="1">
      <alignment horizontal="center" wrapText="1"/>
    </xf>
    <xf numFmtId="0" fontId="8" fillId="9" borderId="15" xfId="0" applyFont="1" applyFill="1" applyBorder="1" applyAlignment="1">
      <alignment horizontal="center"/>
    </xf>
    <xf numFmtId="0" fontId="8" fillId="9" borderId="12" xfId="0" applyFont="1" applyFill="1" applyBorder="1" applyAlignment="1">
      <alignment horizontal="center"/>
    </xf>
    <xf numFmtId="0" fontId="8" fillId="9" borderId="16" xfId="0" applyFont="1" applyFill="1" applyBorder="1" applyAlignment="1">
      <alignment horizontal="center"/>
    </xf>
    <xf numFmtId="0" fontId="8" fillId="0" borderId="8" xfId="0" applyFont="1" applyBorder="1" applyAlignment="1">
      <alignment horizontal="center" vertical="center"/>
    </xf>
    <xf numFmtId="0" fontId="8" fillId="0" borderId="5" xfId="0" applyFont="1" applyBorder="1" applyAlignment="1">
      <alignment horizontal="center" vertical="center"/>
    </xf>
    <xf numFmtId="0" fontId="8" fillId="0" borderId="8" xfId="0" applyFont="1" applyBorder="1" applyAlignment="1">
      <alignment horizontal="center"/>
    </xf>
    <xf numFmtId="0" fontId="0" fillId="0" borderId="0" xfId="0" applyAlignment="1">
      <alignment horizontal="left" vertical="center" wrapText="1"/>
    </xf>
    <xf numFmtId="3" fontId="16" fillId="0" borderId="19" xfId="0" applyNumberFormat="1" applyFont="1" applyBorder="1" applyAlignment="1">
      <alignment horizontal="center"/>
    </xf>
    <xf numFmtId="3" fontId="16" fillId="0" borderId="9" xfId="0" applyNumberFormat="1" applyFont="1" applyBorder="1" applyAlignment="1">
      <alignment horizontal="center"/>
    </xf>
    <xf numFmtId="3" fontId="16" fillId="0" borderId="18" xfId="0" applyNumberFormat="1" applyFont="1" applyBorder="1" applyAlignment="1">
      <alignment horizontal="center"/>
    </xf>
    <xf numFmtId="3" fontId="16" fillId="0" borderId="8" xfId="0" applyNumberFormat="1" applyFont="1" applyBorder="1" applyAlignment="1">
      <alignment horizontal="center"/>
    </xf>
    <xf numFmtId="0" fontId="0" fillId="10" borderId="14" xfId="0" applyFill="1" applyBorder="1" applyAlignment="1">
      <alignment horizontal="center" vertical="center"/>
    </xf>
    <xf numFmtId="0" fontId="0" fillId="10" borderId="9" xfId="0" applyFill="1" applyBorder="1" applyAlignment="1">
      <alignment horizontal="center" vertical="center"/>
    </xf>
    <xf numFmtId="0" fontId="21" fillId="0" borderId="0" xfId="0" applyFont="1" applyAlignment="1">
      <alignment horizontal="center" vertical="center" wrapText="1"/>
    </xf>
    <xf numFmtId="0" fontId="21" fillId="0" borderId="0" xfId="0" applyFont="1" applyAlignment="1">
      <alignment horizontal="center" vertical="center"/>
    </xf>
    <xf numFmtId="0" fontId="52" fillId="15" borderId="8" xfId="0" applyFont="1" applyFill="1" applyBorder="1" applyAlignment="1">
      <alignment horizontal="center"/>
    </xf>
  </cellXfs>
  <cellStyles count="14">
    <cellStyle name="Comma" xfId="8" builtinId="3"/>
    <cellStyle name="Comma 2" xfId="2"/>
    <cellStyle name="Comma 3" xfId="13"/>
    <cellStyle name="Comma 6 2" xfId="6"/>
    <cellStyle name="Comma 8" xfId="7"/>
    <cellStyle name="Neutral 2" xfId="10"/>
    <cellStyle name="Normal" xfId="0" builtinId="0"/>
    <cellStyle name="Normal 2" xfId="1"/>
    <cellStyle name="Normal 2 2" xfId="4"/>
    <cellStyle name="Normal 2 3" xfId="11"/>
    <cellStyle name="Normal 3" xfId="9"/>
    <cellStyle name="Normal 4" xfId="3"/>
    <cellStyle name="Normal 5" xfId="12"/>
    <cellStyle name="Per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theme" Target="theme/theme1.xml"/><Relationship Id="rId42" Type="http://schemas.openxmlformats.org/officeDocument/2006/relationships/styles" Target="styles.xml"/><Relationship Id="rId43" Type="http://schemas.openxmlformats.org/officeDocument/2006/relationships/sharedStrings" Target="sharedStrings.xml"/><Relationship Id="rId44" Type="http://schemas.openxmlformats.org/officeDocument/2006/relationships/calcChain" Target="calcChain.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6.xml.rels><?xml version="1.0" encoding="UTF-8" standalone="yes"?>
<Relationships xmlns="http://schemas.openxmlformats.org/package/2006/relationships"><Relationship Id="rId3" Type="http://schemas.openxmlformats.org/officeDocument/2006/relationships/image" Target="../media/image3.png"/><Relationship Id="rId4" Type="http://schemas.openxmlformats.org/officeDocument/2006/relationships/image" Target="../media/image4.jpg"/><Relationship Id="rId5" Type="http://schemas.openxmlformats.org/officeDocument/2006/relationships/image" Target="../media/image5.gif"/><Relationship Id="rId6" Type="http://schemas.openxmlformats.org/officeDocument/2006/relationships/image" Target="../media/image6.jp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gif"/><Relationship Id="rId10" Type="http://schemas.openxmlformats.org/officeDocument/2006/relationships/image" Target="../media/image10.png"/><Relationship Id="rId11" Type="http://schemas.openxmlformats.org/officeDocument/2006/relationships/image" Target="../media/image11.png"/><Relationship Id="rId1" Type="http://schemas.openxmlformats.org/officeDocument/2006/relationships/image" Target="../media/image1.png"/><Relationship Id="rId2" Type="http://schemas.openxmlformats.org/officeDocument/2006/relationships/image" Target="../media/image2.gif"/></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2.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53.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54.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2.xml.rels><?xml version="1.0" encoding="UTF-8" standalone="yes"?>
<Relationships xmlns="http://schemas.openxmlformats.org/package/2006/relationships"><Relationship Id="rId1" Type="http://schemas.microsoft.com/office/2011/relationships/chartStyle" Target="style4.xml"/><Relationship Id="rId2" Type="http://schemas.microsoft.com/office/2011/relationships/chartColorStyle" Target="colors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(3,595 TBs)</a:t>
            </a:r>
          </a:p>
        </c:rich>
      </c:tx>
      <c:overlay val="0"/>
      <c:spPr>
        <a:noFill/>
        <a:ln w="25400">
          <a:noFill/>
        </a:ln>
      </c:spPr>
    </c:title>
    <c:autoTitleDeleted val="0"/>
    <c:plotArea>
      <c:layout>
        <c:manualLayout>
          <c:layoutTarget val="inner"/>
          <c:xMode val="edge"/>
          <c:yMode val="edge"/>
          <c:x val="0.351955787300046"/>
          <c:y val="0.618798955613617"/>
          <c:w val="0.268156790323835"/>
          <c:h val="0.25065274151436"/>
        </c:manualLayout>
      </c:layout>
      <c:pieChart>
        <c:varyColors val="1"/>
        <c:ser>
          <c:idx val="0"/>
          <c:order val="0"/>
          <c:tx>
            <c:strRef>
              <c:f>Ingest!$B$6</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7"/>
            <c:bubble3D val="0"/>
            <c:spPr>
              <a:solidFill>
                <a:schemeClr val="accent2">
                  <a:lumMod val="75000"/>
                </a:schemeClr>
              </a:solidFill>
              <a:ln w="25400">
                <a:noFill/>
              </a:ln>
              <a:effectLst>
                <a:outerShdw dist="35921" dir="2700000" algn="br">
                  <a:srgbClr val="000000"/>
                </a:outerShdw>
              </a:effectLst>
            </c:spPr>
          </c:dPt>
          <c:dPt>
            <c:idx val="10"/>
            <c:bubble3D val="0"/>
            <c:spPr>
              <a:solidFill>
                <a:schemeClr val="tx1"/>
              </a:solidFill>
              <a:ln w="25400">
                <a:noFill/>
              </a:ln>
              <a:effectLst>
                <a:outerShdw dist="35921" dir="2700000" algn="br">
                  <a:srgbClr val="000000"/>
                </a:outerShdw>
              </a:effectLst>
            </c:spPr>
          </c:dPt>
          <c:dLbls>
            <c:dLbl>
              <c:idx val="0"/>
              <c:layout>
                <c:manualLayout>
                  <c:x val="0.133375304776667"/>
                  <c:y val="0.067934930754486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6991583814816"/>
                  <c:y val="-0.1104807976322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00818548044481567"/>
                  <c:y val="0.107424332469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0330497297152374"/>
                  <c:y val="0.0356704886601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82452268933818"/>
                  <c:y val="0.00877937471569709"/>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47868914825477"/>
                  <c:y val="-0.201467010613669"/>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154638427263232"/>
                  <c:y val="-0.284391866398289"/>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129398041387037"/>
                  <c:y val="-0.349292970839534"/>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132287497276985"/>
                  <c:y val="-0.290707277458679"/>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34133465693153"/>
                  <c:y val="-0.104239907892159"/>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Ingest!$B$7:$B$18</c:f>
              <c:numCache>
                <c:formatCode>#,##0.0</c:formatCode>
                <c:ptCount val="12"/>
                <c:pt idx="0">
                  <c:v>595.1442451171875</c:v>
                </c:pt>
                <c:pt idx="1">
                  <c:v>1836.195391701746</c:v>
                </c:pt>
                <c:pt idx="2">
                  <c:v>2.8678857421875</c:v>
                </c:pt>
                <c:pt idx="3">
                  <c:v>291.7509248046875</c:v>
                </c:pt>
                <c:pt idx="4">
                  <c:v>4.6920380859375</c:v>
                </c:pt>
                <c:pt idx="5">
                  <c:v>269.5256611328125</c:v>
                </c:pt>
                <c:pt idx="6">
                  <c:v>47.51101171875</c:v>
                </c:pt>
                <c:pt idx="7">
                  <c:v>243.0076025390625</c:v>
                </c:pt>
                <c:pt idx="8">
                  <c:v>210.5305488938466</c:v>
                </c:pt>
                <c:pt idx="9">
                  <c:v>9.0330791015625</c:v>
                </c:pt>
                <c:pt idx="10">
                  <c:v>84.764623046875</c:v>
                </c:pt>
                <c:pt idx="11">
                  <c:v>0.0176123046875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Distribution!$A$137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Distribution!$B$137:$M$137</c:f>
              <c:numCache>
                <c:formatCode>#,##0.00</c:formatCode>
                <c:ptCount val="12"/>
                <c:pt idx="0">
                  <c:v>11.187662</c:v>
                </c:pt>
                <c:pt idx="1">
                  <c:v>4.117252</c:v>
                </c:pt>
                <c:pt idx="2">
                  <c:v>307.234281</c:v>
                </c:pt>
                <c:pt idx="3">
                  <c:v>114.886556</c:v>
                </c:pt>
                <c:pt idx="4">
                  <c:v>4.185159</c:v>
                </c:pt>
                <c:pt idx="5">
                  <c:v>85.713689</c:v>
                </c:pt>
                <c:pt idx="6">
                  <c:v>38.781073</c:v>
                </c:pt>
                <c:pt idx="7">
                  <c:v>61.745486</c:v>
                </c:pt>
                <c:pt idx="8">
                  <c:v>24.652969</c:v>
                </c:pt>
                <c:pt idx="9">
                  <c:v>9.833024</c:v>
                </c:pt>
                <c:pt idx="10">
                  <c:v>38.002633</c:v>
                </c:pt>
                <c:pt idx="11">
                  <c:v>1.797371</c:v>
                </c:pt>
              </c:numCache>
            </c:numRef>
          </c:val>
        </c:ser>
        <c:ser>
          <c:idx val="1"/>
          <c:order val="1"/>
          <c:tx>
            <c:strRef>
              <c:f>Distribution!$A$138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Distribution!$B$138:$M$138</c:f>
              <c:numCache>
                <c:formatCode>#,##0.00</c:formatCode>
                <c:ptCount val="12"/>
                <c:pt idx="0">
                  <c:v>5.510156</c:v>
                </c:pt>
                <c:pt idx="1">
                  <c:v>0.286404</c:v>
                </c:pt>
                <c:pt idx="2">
                  <c:v>38.375557</c:v>
                </c:pt>
                <c:pt idx="3">
                  <c:v>25.273964</c:v>
                </c:pt>
                <c:pt idx="4">
                  <c:v>0.212141</c:v>
                </c:pt>
                <c:pt idx="5">
                  <c:v>47.811646</c:v>
                </c:pt>
                <c:pt idx="6">
                  <c:v>4.221438</c:v>
                </c:pt>
                <c:pt idx="7">
                  <c:v>5.559451</c:v>
                </c:pt>
                <c:pt idx="8">
                  <c:v>3.511248</c:v>
                </c:pt>
                <c:pt idx="9">
                  <c:v>2.061942</c:v>
                </c:pt>
                <c:pt idx="10">
                  <c:v>10.906213</c:v>
                </c:pt>
                <c:pt idx="11">
                  <c:v>1.033291</c:v>
                </c:pt>
              </c:numCache>
            </c:numRef>
          </c:val>
        </c:ser>
        <c:ser>
          <c:idx val="2"/>
          <c:order val="2"/>
          <c:tx>
            <c:strRef>
              <c:f>Distribution!$A$139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Distribution!$B$139:$M$139</c:f>
              <c:numCache>
                <c:formatCode>#,##0.00</c:formatCode>
                <c:ptCount val="12"/>
                <c:pt idx="0">
                  <c:v>8.066792</c:v>
                </c:pt>
                <c:pt idx="1">
                  <c:v>1.023007</c:v>
                </c:pt>
                <c:pt idx="2">
                  <c:v>14.634679</c:v>
                </c:pt>
                <c:pt idx="3">
                  <c:v>76.059843</c:v>
                </c:pt>
                <c:pt idx="4">
                  <c:v>1.924281</c:v>
                </c:pt>
                <c:pt idx="5">
                  <c:v>55.565826</c:v>
                </c:pt>
                <c:pt idx="6">
                  <c:v>4.838462</c:v>
                </c:pt>
                <c:pt idx="7">
                  <c:v>13.050825</c:v>
                </c:pt>
                <c:pt idx="8">
                  <c:v>4.563395</c:v>
                </c:pt>
                <c:pt idx="9">
                  <c:v>3.689447</c:v>
                </c:pt>
                <c:pt idx="10">
                  <c:v>20.683978</c:v>
                </c:pt>
                <c:pt idx="11">
                  <c:v>0.16468</c:v>
                </c:pt>
              </c:numCache>
            </c:numRef>
          </c:val>
        </c:ser>
        <c:ser>
          <c:idx val="3"/>
          <c:order val="3"/>
          <c:tx>
            <c:strRef>
              <c:f>Distribution!$A$140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Distribution!$B$140:$M$140</c:f>
              <c:numCache>
                <c:formatCode>#,##0.00</c:formatCode>
                <c:ptCount val="12"/>
                <c:pt idx="0">
                  <c:v>4.799347</c:v>
                </c:pt>
                <c:pt idx="1">
                  <c:v>0.618621</c:v>
                </c:pt>
                <c:pt idx="2">
                  <c:v>15.6906</c:v>
                </c:pt>
                <c:pt idx="3">
                  <c:v>32.6649</c:v>
                </c:pt>
                <c:pt idx="4">
                  <c:v>0.440519</c:v>
                </c:pt>
                <c:pt idx="5">
                  <c:v>15.092484</c:v>
                </c:pt>
                <c:pt idx="6">
                  <c:v>37.474295</c:v>
                </c:pt>
                <c:pt idx="7">
                  <c:v>7.099335</c:v>
                </c:pt>
                <c:pt idx="8">
                  <c:v>10.877924</c:v>
                </c:pt>
                <c:pt idx="9">
                  <c:v>3.367954</c:v>
                </c:pt>
                <c:pt idx="10">
                  <c:v>14.568163</c:v>
                </c:pt>
                <c:pt idx="11">
                  <c:v>0.13037</c:v>
                </c:pt>
              </c:numCache>
            </c:numRef>
          </c:val>
        </c:ser>
        <c:ser>
          <c:idx val="4"/>
          <c:order val="4"/>
          <c:tx>
            <c:strRef>
              <c:f>Distribution!$A$141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Distribution!$B$141:$M$141</c:f>
              <c:numCache>
                <c:formatCode>#,##0.00</c:formatCode>
                <c:ptCount val="12"/>
                <c:pt idx="0">
                  <c:v>0.461298</c:v>
                </c:pt>
                <c:pt idx="1">
                  <c:v>0.033299</c:v>
                </c:pt>
                <c:pt idx="2">
                  <c:v>0.154838</c:v>
                </c:pt>
                <c:pt idx="3">
                  <c:v>3.294252</c:v>
                </c:pt>
                <c:pt idx="4">
                  <c:v>0.005334</c:v>
                </c:pt>
                <c:pt idx="5">
                  <c:v>0.390359</c:v>
                </c:pt>
                <c:pt idx="6">
                  <c:v>0.000461</c:v>
                </c:pt>
                <c:pt idx="7">
                  <c:v>0.261051</c:v>
                </c:pt>
                <c:pt idx="8">
                  <c:v>0.38709</c:v>
                </c:pt>
                <c:pt idx="9">
                  <c:v>0.021805</c:v>
                </c:pt>
                <c:pt idx="10">
                  <c:v>0.332508</c:v>
                </c:pt>
                <c:pt idx="11">
                  <c:v>0.022866</c:v>
                </c:pt>
              </c:numCache>
            </c:numRef>
          </c:val>
        </c:ser>
        <c:ser>
          <c:idx val="5"/>
          <c:order val="5"/>
          <c:tx>
            <c:strRef>
              <c:f>Distribution!$A$142</c:f>
              <c:strCache>
                <c:ptCount val="1"/>
                <c:pt idx="0">
                  <c:v>US Other</c:v>
                </c:pt>
              </c:strCache>
            </c:strRef>
          </c:tx>
          <c:spPr>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Distribution!$B$142:$M$142</c:f>
              <c:numCache>
                <c:formatCode>#,##0.00</c:formatCode>
                <c:ptCount val="12"/>
                <c:pt idx="0">
                  <c:v>0.958367</c:v>
                </c:pt>
                <c:pt idx="1">
                  <c:v>0.586698</c:v>
                </c:pt>
                <c:pt idx="2">
                  <c:v>7.933379</c:v>
                </c:pt>
                <c:pt idx="3">
                  <c:v>5.319168</c:v>
                </c:pt>
                <c:pt idx="4">
                  <c:v>0.102738</c:v>
                </c:pt>
                <c:pt idx="5">
                  <c:v>3.537793</c:v>
                </c:pt>
                <c:pt idx="6">
                  <c:v>22.442292</c:v>
                </c:pt>
                <c:pt idx="7">
                  <c:v>14.529482</c:v>
                </c:pt>
                <c:pt idx="8">
                  <c:v>3.599658</c:v>
                </c:pt>
                <c:pt idx="9">
                  <c:v>7.909272</c:v>
                </c:pt>
                <c:pt idx="10">
                  <c:v>2.984339</c:v>
                </c:pt>
                <c:pt idx="11">
                  <c:v>0.40356</c:v>
                </c:pt>
              </c:numCache>
            </c:numRef>
          </c:val>
        </c:ser>
        <c:ser>
          <c:idx val="6"/>
          <c:order val="6"/>
          <c:tx>
            <c:strRef>
              <c:f>Distribution!$A$143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Distribution!$B$136:$M$136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Distribution!$B$143:$M$143</c:f>
              <c:numCache>
                <c:formatCode>#,##0.00</c:formatCode>
                <c:ptCount val="12"/>
                <c:pt idx="0">
                  <c:v>0.05385</c:v>
                </c:pt>
                <c:pt idx="1">
                  <c:v>0.002644</c:v>
                </c:pt>
                <c:pt idx="2">
                  <c:v>0.011584</c:v>
                </c:pt>
                <c:pt idx="3">
                  <c:v>0.00462</c:v>
                </c:pt>
                <c:pt idx="4">
                  <c:v>8E-6</c:v>
                </c:pt>
                <c:pt idx="5">
                  <c:v>0.07434</c:v>
                </c:pt>
                <c:pt idx="6">
                  <c:v>0.003885</c:v>
                </c:pt>
                <c:pt idx="7">
                  <c:v>0.027249</c:v>
                </c:pt>
                <c:pt idx="8">
                  <c:v>0.325454</c:v>
                </c:pt>
                <c:pt idx="9">
                  <c:v>0.006794</c:v>
                </c:pt>
                <c:pt idx="10">
                  <c:v>0.310289</c:v>
                </c:pt>
                <c:pt idx="11">
                  <c:v>0.003317</c:v>
                </c:pt>
              </c:numCache>
            </c:numRef>
          </c:val>
        </c:ser>
        <c:dLbls>
          <c:showLegendKey val="0"/>
          <c:showVal val="0"/>
          <c:showCatName val="0"/>
          <c:showSerName val="0"/>
          <c:showPercent val="0"/>
          <c:showBubbleSize val="0"/>
        </c:dLbls>
        <c:gapWidth val="95"/>
        <c:overlap val="100"/>
        <c:axId val="1012779552"/>
        <c:axId val="1012799312"/>
      </c:barChart>
      <c:catAx>
        <c:axId val="1012779552"/>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1012799312"/>
        <c:crosses val="autoZero"/>
        <c:auto val="1"/>
        <c:lblAlgn val="ctr"/>
        <c:lblOffset val="100"/>
        <c:noMultiLvlLbl val="0"/>
      </c:catAx>
      <c:valAx>
        <c:axId val="1012799312"/>
        <c:scaling>
          <c:orientation val="minMax"/>
          <c:min val="0.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1012779552"/>
        <c:crosses val="autoZero"/>
        <c:crossBetween val="between"/>
      </c:valAx>
      <c:spPr>
        <a:solidFill>
          <a:srgbClr val="FFFFFF"/>
        </a:solidFill>
        <a:ln w="3175">
          <a:solidFill>
            <a:schemeClr val="tx1"/>
          </a:solidFill>
        </a:ln>
      </c:spPr>
    </c:plotArea>
    <c:legend>
      <c:legendPos val="r"/>
      <c:layout>
        <c:manualLayout>
          <c:xMode val="edge"/>
          <c:yMode val="edge"/>
          <c:x val="0.859052931504458"/>
          <c:y val="0.212139126894258"/>
          <c:w val="0.126470181602694"/>
          <c:h val="0.493246200268795"/>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Distribution!$A$260</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Distribution!$B$260:$M$260</c:f>
              <c:numCache>
                <c:formatCode>_(* #,##0.00_);_(* \(#,##0.00\);_(* "-"??_);_(@_)</c:formatCode>
                <c:ptCount val="12"/>
                <c:pt idx="0">
                  <c:v>0.0143546422141298</c:v>
                </c:pt>
                <c:pt idx="1">
                  <c:v>37.6649211598378</c:v>
                </c:pt>
                <c:pt idx="2">
                  <c:v>0.0</c:v>
                </c:pt>
                <c:pt idx="3">
                  <c:v>28.75971494881738</c:v>
                </c:pt>
                <c:pt idx="4">
                  <c:v>0.00105850305408239</c:v>
                </c:pt>
                <c:pt idx="5">
                  <c:v>0.0</c:v>
                </c:pt>
                <c:pt idx="6">
                  <c:v>8.818018849389765</c:v>
                </c:pt>
                <c:pt idx="7">
                  <c:v>0.0592865534772499</c:v>
                </c:pt>
                <c:pt idx="8">
                  <c:v>124.6473125973369</c:v>
                </c:pt>
                <c:pt idx="9">
                  <c:v>0.0</c:v>
                </c:pt>
                <c:pt idx="10">
                  <c:v>4.39623612149171</c:v>
                </c:pt>
                <c:pt idx="11">
                  <c:v>0.0</c:v>
                </c:pt>
              </c:numCache>
            </c:numRef>
          </c:val>
        </c:ser>
        <c:ser>
          <c:idx val="1"/>
          <c:order val="1"/>
          <c:tx>
            <c:strRef>
              <c:f>Distribution!$A$261</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Distribution!$B$261:$M$261</c:f>
              <c:numCache>
                <c:formatCode>_(* #,##0.00_);_(* \(#,##0.00\);_(* "-"??_);_(@_)</c:formatCode>
                <c:ptCount val="12"/>
                <c:pt idx="0">
                  <c:v>473.3855935812379</c:v>
                </c:pt>
                <c:pt idx="1">
                  <c:v>1304.857564892012</c:v>
                </c:pt>
                <c:pt idx="2">
                  <c:v>112.442007474124</c:v>
                </c:pt>
                <c:pt idx="3">
                  <c:v>919.896118336878</c:v>
                </c:pt>
                <c:pt idx="4">
                  <c:v>4.690491264817861</c:v>
                </c:pt>
                <c:pt idx="5">
                  <c:v>787.2300614163808</c:v>
                </c:pt>
                <c:pt idx="6">
                  <c:v>1065.36665761625</c:v>
                </c:pt>
                <c:pt idx="7">
                  <c:v>63.82807550252344</c:v>
                </c:pt>
                <c:pt idx="8">
                  <c:v>604.1633506768437</c:v>
                </c:pt>
                <c:pt idx="9">
                  <c:v>0.0</c:v>
                </c:pt>
                <c:pt idx="10">
                  <c:v>47.97610790766338</c:v>
                </c:pt>
                <c:pt idx="11">
                  <c:v>0.0</c:v>
                </c:pt>
              </c:numCache>
            </c:numRef>
          </c:val>
        </c:ser>
        <c:ser>
          <c:idx val="2"/>
          <c:order val="2"/>
          <c:tx>
            <c:strRef>
              <c:f>Distribution!$A$262</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Distribution!$B$262:$M$262</c:f>
              <c:numCache>
                <c:formatCode>_(* #,##0.00_);_(* \(#,##0.00\);_(* "-"??_);_(@_)</c:formatCode>
                <c:ptCount val="12"/>
                <c:pt idx="0">
                  <c:v>946.49089504861</c:v>
                </c:pt>
                <c:pt idx="1">
                  <c:v>70.16878655197246</c:v>
                </c:pt>
                <c:pt idx="2">
                  <c:v>38.4658992837667</c:v>
                </c:pt>
                <c:pt idx="3">
                  <c:v>560.2626320637256</c:v>
                </c:pt>
                <c:pt idx="4">
                  <c:v>7.452231781739091</c:v>
                </c:pt>
                <c:pt idx="5">
                  <c:v>1873.539340144747</c:v>
                </c:pt>
                <c:pt idx="6">
                  <c:v>693.8615124323662</c:v>
                </c:pt>
                <c:pt idx="7">
                  <c:v>47.89475691487217</c:v>
                </c:pt>
                <c:pt idx="8">
                  <c:v>530.3891924053945</c:v>
                </c:pt>
                <c:pt idx="9">
                  <c:v>0.0</c:v>
                </c:pt>
                <c:pt idx="10">
                  <c:v>332.7788758990791</c:v>
                </c:pt>
                <c:pt idx="11">
                  <c:v>0.0</c:v>
                </c:pt>
              </c:numCache>
            </c:numRef>
          </c:val>
        </c:ser>
        <c:ser>
          <c:idx val="3"/>
          <c:order val="3"/>
          <c:tx>
            <c:strRef>
              <c:f>Distribution!$A$263</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Distribution!$B$263:$M$263</c:f>
              <c:numCache>
                <c:formatCode>_(* #,##0.00_);_(* \(#,##0.00\);_(* "-"??_);_(@_)</c:formatCode>
                <c:ptCount val="12"/>
                <c:pt idx="0">
                  <c:v>313.7210523237827</c:v>
                </c:pt>
                <c:pt idx="1">
                  <c:v>0.0</c:v>
                </c:pt>
                <c:pt idx="2">
                  <c:v>0.0325795765575094</c:v>
                </c:pt>
                <c:pt idx="3">
                  <c:v>241.459638553124</c:v>
                </c:pt>
                <c:pt idx="4">
                  <c:v>3.658669059928789</c:v>
                </c:pt>
                <c:pt idx="5">
                  <c:v>1535.96057735144</c:v>
                </c:pt>
                <c:pt idx="6">
                  <c:v>381.3953690094922</c:v>
                </c:pt>
                <c:pt idx="7">
                  <c:v>89.0626003198913</c:v>
                </c:pt>
                <c:pt idx="8">
                  <c:v>98.36030394819823</c:v>
                </c:pt>
                <c:pt idx="9">
                  <c:v>0.156673085133661</c:v>
                </c:pt>
                <c:pt idx="10">
                  <c:v>46.04754701016367</c:v>
                </c:pt>
                <c:pt idx="11">
                  <c:v>0.0</c:v>
                </c:pt>
              </c:numCache>
            </c:numRef>
          </c:val>
        </c:ser>
        <c:ser>
          <c:idx val="4"/>
          <c:order val="4"/>
          <c:tx>
            <c:strRef>
              <c:f>Distribution!$A$264</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Distribution!$B$264:$M$264</c:f>
              <c:numCache>
                <c:formatCode>_(* #,##0.00_);_(* \(#,##0.00\);_(* "-"??_);_(@_)</c:formatCode>
                <c:ptCount val="12"/>
                <c:pt idx="0">
                  <c:v>0.0</c:v>
                </c:pt>
                <c:pt idx="1">
                  <c:v>0.0</c:v>
                </c:pt>
                <c:pt idx="2">
                  <c:v>0.0</c:v>
                </c:pt>
                <c:pt idx="3">
                  <c:v>3827.771782828926</c:v>
                </c:pt>
                <c:pt idx="4">
                  <c:v>0.0406808665411518</c:v>
                </c:pt>
                <c:pt idx="5">
                  <c:v>48.9060804755245</c:v>
                </c:pt>
                <c:pt idx="6">
                  <c:v>8.270154709349297</c:v>
                </c:pt>
                <c:pt idx="7">
                  <c:v>0.242727755609849</c:v>
                </c:pt>
                <c:pt idx="8">
                  <c:v>0.0</c:v>
                </c:pt>
                <c:pt idx="9">
                  <c:v>4.032723839704883</c:v>
                </c:pt>
                <c:pt idx="10">
                  <c:v>112.4505172181377</c:v>
                </c:pt>
                <c:pt idx="11">
                  <c:v>5.732850123113164</c:v>
                </c:pt>
              </c:numCache>
            </c:numRef>
          </c:val>
        </c:ser>
        <c:ser>
          <c:idx val="5"/>
          <c:order val="5"/>
          <c:tx>
            <c:strRef>
              <c:f>Distribution!$A$265</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Distribution!$B$259:$M$259</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Distribution!$B$265:$M$265</c:f>
              <c:numCache>
                <c:formatCode>_(* #,##0.00_);_(* \(#,##0.00\);_(* "-"??_);_(@_)</c:formatCode>
                <c:ptCount val="12"/>
                <c:pt idx="0">
                  <c:v>644.718196319365</c:v>
                </c:pt>
                <c:pt idx="1">
                  <c:v>5.853203195700185</c:v>
                </c:pt>
                <c:pt idx="2">
                  <c:v>0.627088352555802</c:v>
                </c:pt>
                <c:pt idx="3">
                  <c:v>49.14702667160049</c:v>
                </c:pt>
                <c:pt idx="4">
                  <c:v>4.747972501666474</c:v>
                </c:pt>
                <c:pt idx="5">
                  <c:v>9.987095250373378</c:v>
                </c:pt>
                <c:pt idx="6">
                  <c:v>3.609860739194111</c:v>
                </c:pt>
                <c:pt idx="7">
                  <c:v>182.5605571036464</c:v>
                </c:pt>
                <c:pt idx="8">
                  <c:v>30.96487141974648</c:v>
                </c:pt>
                <c:pt idx="9">
                  <c:v>164.8837858180967</c:v>
                </c:pt>
                <c:pt idx="10">
                  <c:v>4.043985990099824</c:v>
                </c:pt>
                <c:pt idx="11">
                  <c:v>0.211920838907645</c:v>
                </c:pt>
              </c:numCache>
            </c:numRef>
          </c:val>
        </c:ser>
        <c:dLbls>
          <c:showLegendKey val="0"/>
          <c:showVal val="0"/>
          <c:showCatName val="0"/>
          <c:showSerName val="0"/>
          <c:showPercent val="0"/>
          <c:showBubbleSize val="0"/>
        </c:dLbls>
        <c:gapWidth val="55"/>
        <c:overlap val="100"/>
        <c:axId val="1146712480"/>
        <c:axId val="1146714256"/>
      </c:barChart>
      <c:catAx>
        <c:axId val="114671248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1146714256"/>
        <c:crosses val="autoZero"/>
        <c:auto val="1"/>
        <c:lblAlgn val="ctr"/>
        <c:lblOffset val="100"/>
        <c:noMultiLvlLbl val="0"/>
      </c:catAx>
      <c:valAx>
        <c:axId val="114671425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1146712480"/>
        <c:crosses val="autoZero"/>
        <c:crossBetween val="between"/>
      </c:valAx>
      <c:spPr>
        <a:solidFill>
          <a:srgbClr val="FFFFFF"/>
        </a:solidFill>
        <a:ln w="25400">
          <a:solidFill>
            <a:srgbClr val="808080"/>
          </a:solidFill>
        </a:ln>
      </c:spPr>
    </c:plotArea>
    <c:legend>
      <c:legendPos val="r"/>
      <c:layout>
        <c:manualLayout>
          <c:xMode val="edge"/>
          <c:yMode val="edge"/>
          <c:x val="0.861189338910032"/>
          <c:y val="0.213582462809209"/>
          <c:w val="0.137245601840086"/>
          <c:h val="0.5265828628480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Distribution!$A$224</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Distribution!$B$224:$M$224</c:f>
              <c:numCache>
                <c:formatCode>_(* #,##0.00_);_(* \(#,##0.00\);_(* "-"??_);_(@_)</c:formatCode>
                <c:ptCount val="12"/>
                <c:pt idx="0">
                  <c:v>0.019463</c:v>
                </c:pt>
                <c:pt idx="1">
                  <c:v>0.087177</c:v>
                </c:pt>
                <c:pt idx="2">
                  <c:v>0.0</c:v>
                </c:pt>
                <c:pt idx="3">
                  <c:v>0.405692</c:v>
                </c:pt>
                <c:pt idx="4">
                  <c:v>0.000805</c:v>
                </c:pt>
                <c:pt idx="5">
                  <c:v>0.0</c:v>
                </c:pt>
                <c:pt idx="6">
                  <c:v>0.095581</c:v>
                </c:pt>
                <c:pt idx="7">
                  <c:v>0.00072</c:v>
                </c:pt>
                <c:pt idx="8">
                  <c:v>0.816667</c:v>
                </c:pt>
                <c:pt idx="9">
                  <c:v>0.0</c:v>
                </c:pt>
                <c:pt idx="10">
                  <c:v>0.236413</c:v>
                </c:pt>
                <c:pt idx="11">
                  <c:v>0.0</c:v>
                </c:pt>
              </c:numCache>
            </c:numRef>
          </c:val>
        </c:ser>
        <c:ser>
          <c:idx val="1"/>
          <c:order val="1"/>
          <c:tx>
            <c:strRef>
              <c:f>Distribution!$A$225</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Distribution!$B$225:$M$225</c:f>
              <c:numCache>
                <c:formatCode>_(* #,##0.00_);_(* \(#,##0.00\);_(* "-"??_);_(@_)</c:formatCode>
                <c:ptCount val="12"/>
                <c:pt idx="0">
                  <c:v>2.405508</c:v>
                </c:pt>
                <c:pt idx="1">
                  <c:v>5.754798</c:v>
                </c:pt>
                <c:pt idx="2">
                  <c:v>182.637453</c:v>
                </c:pt>
                <c:pt idx="3">
                  <c:v>24.207838</c:v>
                </c:pt>
                <c:pt idx="4">
                  <c:v>0.799863</c:v>
                </c:pt>
                <c:pt idx="5">
                  <c:v>11.791381</c:v>
                </c:pt>
                <c:pt idx="6">
                  <c:v>25.263631</c:v>
                </c:pt>
                <c:pt idx="7">
                  <c:v>8.124824</c:v>
                </c:pt>
                <c:pt idx="8">
                  <c:v>4.758128</c:v>
                </c:pt>
                <c:pt idx="9">
                  <c:v>0.0</c:v>
                </c:pt>
                <c:pt idx="10">
                  <c:v>2.863181</c:v>
                </c:pt>
                <c:pt idx="11">
                  <c:v>0.0</c:v>
                </c:pt>
              </c:numCache>
            </c:numRef>
          </c:val>
        </c:ser>
        <c:ser>
          <c:idx val="2"/>
          <c:order val="2"/>
          <c:tx>
            <c:strRef>
              <c:f>Distribution!$A$226</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Distribution!$B$226:$M$226</c:f>
              <c:numCache>
                <c:formatCode>_(* #,##0.00_);_(* \(#,##0.00\);_(* "-"??_);_(@_)</c:formatCode>
                <c:ptCount val="12"/>
                <c:pt idx="0">
                  <c:v>17.430146</c:v>
                </c:pt>
                <c:pt idx="1">
                  <c:v>0.806849</c:v>
                </c:pt>
                <c:pt idx="2">
                  <c:v>192.856279</c:v>
                </c:pt>
                <c:pt idx="3">
                  <c:v>50.978993</c:v>
                </c:pt>
                <c:pt idx="4">
                  <c:v>1.87169</c:v>
                </c:pt>
                <c:pt idx="5">
                  <c:v>57.976908</c:v>
                </c:pt>
                <c:pt idx="6">
                  <c:v>53.201832</c:v>
                </c:pt>
                <c:pt idx="7">
                  <c:v>8.464849</c:v>
                </c:pt>
                <c:pt idx="8">
                  <c:v>25.506778</c:v>
                </c:pt>
                <c:pt idx="9">
                  <c:v>0.0</c:v>
                </c:pt>
                <c:pt idx="10">
                  <c:v>39.351657</c:v>
                </c:pt>
                <c:pt idx="11">
                  <c:v>0.0</c:v>
                </c:pt>
              </c:numCache>
            </c:numRef>
          </c:val>
        </c:ser>
        <c:ser>
          <c:idx val="3"/>
          <c:order val="3"/>
          <c:tx>
            <c:strRef>
              <c:f>Distribution!$A$227</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Distribution!$B$227:$M$227</c:f>
              <c:numCache>
                <c:formatCode>_(* #,##0.00_);_(* \(#,##0.00\);_(* "-"??_);_(@_)</c:formatCode>
                <c:ptCount val="12"/>
                <c:pt idx="0">
                  <c:v>2.156194</c:v>
                </c:pt>
                <c:pt idx="1">
                  <c:v>0.0</c:v>
                </c:pt>
                <c:pt idx="2">
                  <c:v>0.005388</c:v>
                </c:pt>
                <c:pt idx="3">
                  <c:v>46.202196</c:v>
                </c:pt>
                <c:pt idx="4">
                  <c:v>1.905369</c:v>
                </c:pt>
                <c:pt idx="5">
                  <c:v>109.990946</c:v>
                </c:pt>
                <c:pt idx="6">
                  <c:v>24.973466</c:v>
                </c:pt>
                <c:pt idx="7">
                  <c:v>52.724035</c:v>
                </c:pt>
                <c:pt idx="8">
                  <c:v>9.674686</c:v>
                </c:pt>
                <c:pt idx="9">
                  <c:v>0.01787</c:v>
                </c:pt>
                <c:pt idx="10">
                  <c:v>13.666938</c:v>
                </c:pt>
                <c:pt idx="11">
                  <c:v>0.0</c:v>
                </c:pt>
              </c:numCache>
            </c:numRef>
          </c:val>
        </c:ser>
        <c:ser>
          <c:idx val="4"/>
          <c:order val="4"/>
          <c:tx>
            <c:strRef>
              <c:f>Distribution!$A$228</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Distribution!$B$228:$M$228</c:f>
              <c:numCache>
                <c:formatCode>_(* #,##0.00_);_(* \(#,##0.00\);_(* "-"??_);_(@_)</c:formatCode>
                <c:ptCount val="12"/>
                <c:pt idx="0">
                  <c:v>0.0</c:v>
                </c:pt>
                <c:pt idx="1">
                  <c:v>0.0</c:v>
                </c:pt>
                <c:pt idx="2">
                  <c:v>0.0</c:v>
                </c:pt>
                <c:pt idx="3">
                  <c:v>132.480595</c:v>
                </c:pt>
                <c:pt idx="4">
                  <c:v>0.01376</c:v>
                </c:pt>
                <c:pt idx="5">
                  <c:v>27.17653</c:v>
                </c:pt>
                <c:pt idx="6">
                  <c:v>4.116554</c:v>
                </c:pt>
                <c:pt idx="7">
                  <c:v>0.029589</c:v>
                </c:pt>
                <c:pt idx="8">
                  <c:v>0.0</c:v>
                </c:pt>
                <c:pt idx="9">
                  <c:v>0.186151</c:v>
                </c:pt>
                <c:pt idx="10">
                  <c:v>29.040873</c:v>
                </c:pt>
                <c:pt idx="11">
                  <c:v>0.395184</c:v>
                </c:pt>
              </c:numCache>
            </c:numRef>
          </c:val>
        </c:ser>
        <c:ser>
          <c:idx val="5"/>
          <c:order val="5"/>
          <c:tx>
            <c:strRef>
              <c:f>Distribution!$A$229</c:f>
              <c:strCache>
                <c:ptCount val="1"/>
                <c:pt idx="0">
                  <c:v>Others1</c:v>
                </c:pt>
              </c:strCache>
            </c:strRef>
          </c:tx>
          <c:spPr>
            <a:ln w="25400">
              <a:noFill/>
            </a:ln>
            <a:effectLst>
              <a:outerShdw dist="35921" dir="2700000" algn="br">
                <a:srgbClr val="000000"/>
              </a:outerShdw>
            </a:effectLst>
          </c:spPr>
          <c:invertIfNegative val="0"/>
          <c:cat>
            <c:strRef>
              <c:f>Distribution!$B$223:$M$223</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Distribution!$B$229:$M$229</c:f>
              <c:numCache>
                <c:formatCode>_(* #,##0.00_);_(* \(#,##0.00\);_(* "-"??_);_(@_)</c:formatCode>
                <c:ptCount val="12"/>
                <c:pt idx="0">
                  <c:v>9.026161</c:v>
                </c:pt>
                <c:pt idx="1">
                  <c:v>0.019101</c:v>
                </c:pt>
                <c:pt idx="2">
                  <c:v>8.535798</c:v>
                </c:pt>
                <c:pt idx="3">
                  <c:v>3.227433</c:v>
                </c:pt>
                <c:pt idx="4">
                  <c:v>2.278693</c:v>
                </c:pt>
                <c:pt idx="5">
                  <c:v>1.250372</c:v>
                </c:pt>
                <c:pt idx="6">
                  <c:v>0.110842</c:v>
                </c:pt>
                <c:pt idx="7">
                  <c:v>32.928862</c:v>
                </c:pt>
                <c:pt idx="8">
                  <c:v>7.161479</c:v>
                </c:pt>
                <c:pt idx="9">
                  <c:v>26.686217</c:v>
                </c:pt>
                <c:pt idx="10">
                  <c:v>2.629061</c:v>
                </c:pt>
                <c:pt idx="11">
                  <c:v>3.160271</c:v>
                </c:pt>
              </c:numCache>
            </c:numRef>
          </c:val>
        </c:ser>
        <c:dLbls>
          <c:showLegendKey val="0"/>
          <c:showVal val="0"/>
          <c:showCatName val="0"/>
          <c:showSerName val="0"/>
          <c:showPercent val="0"/>
          <c:showBubbleSize val="0"/>
        </c:dLbls>
        <c:gapWidth val="95"/>
        <c:overlap val="100"/>
        <c:axId val="1141841472"/>
        <c:axId val="1141843248"/>
      </c:barChart>
      <c:catAx>
        <c:axId val="1141841472"/>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1141843248"/>
        <c:crosses val="autoZero"/>
        <c:auto val="1"/>
        <c:lblAlgn val="ctr"/>
        <c:lblOffset val="100"/>
        <c:noMultiLvlLbl val="0"/>
      </c:catAx>
      <c:valAx>
        <c:axId val="1141843248"/>
        <c:scaling>
          <c:orientation val="minMax"/>
          <c:min val="0.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1141841472"/>
        <c:crosses val="autoZero"/>
        <c:crossBetween val="between"/>
      </c:valAx>
      <c:spPr>
        <a:solidFill>
          <a:srgbClr val="FFFFFF"/>
        </a:solidFill>
        <a:ln w="3175">
          <a:solidFill>
            <a:schemeClr val="tx1"/>
          </a:solidFill>
        </a:ln>
      </c:spPr>
    </c:plotArea>
    <c:legend>
      <c:legendPos val="r"/>
      <c:layout>
        <c:manualLayout>
          <c:xMode val="edge"/>
          <c:yMode val="edge"/>
          <c:x val="0.871287250321874"/>
          <c:y val="0.215832432753123"/>
          <c:w val="0.126470181602694"/>
          <c:h val="0.493246200268795"/>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v># of Users</c:v>
          </c:tx>
          <c:dLbls>
            <c:dLbl>
              <c:idx val="0"/>
              <c:layout>
                <c:manualLayout>
                  <c:x val="-0.147929776412803"/>
                  <c:y val="0.0968471578039046"/>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dLbl>
              <c:idx val="1"/>
              <c:layout>
                <c:manualLayout>
                  <c:x val="0.0"/>
                  <c:y val="-0.119737173264301"/>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0.185369033227693"/>
                  <c:y val="-0.247067731201819"/>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dLbl>
              <c:idx val="3"/>
              <c:layout>
                <c:manualLayout>
                  <c:x val="-0.027709456442426"/>
                  <c:y val="-0.031191735491736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235131396957123"/>
                  <c:y val="0.0575376971941371"/>
                </c:manualLayout>
              </c:layout>
              <c:spPr>
                <a:noFill/>
                <a:ln>
                  <a:noFill/>
                </a:ln>
                <a:effectLst/>
              </c:spPr>
              <c:txPr>
                <a:bodyPr wrap="square" lIns="38100" tIns="19050" rIns="38100" bIns="19050" anchor="ctr">
                  <a:no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2130013831259"/>
                      <c:h val="0.23569284922039"/>
                    </c:manualLayout>
                  </c15:layout>
                </c:ext>
              </c:extLst>
            </c:dLbl>
            <c:dLbl>
              <c:idx val="5"/>
              <c:layout>
                <c:manualLayout>
                  <c:x val="-0.169732523061173"/>
                  <c:y val="-0.0100305612483371"/>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Distribution'!$B$4:$B$9</c:f>
              <c:numCache>
                <c:formatCode>#,##0</c:formatCode>
                <c:ptCount val="6"/>
                <c:pt idx="0">
                  <c:v>168790.0</c:v>
                </c:pt>
                <c:pt idx="1">
                  <c:v>27521.0</c:v>
                </c:pt>
                <c:pt idx="2">
                  <c:v>331658.0</c:v>
                </c:pt>
                <c:pt idx="3">
                  <c:v>13190.0</c:v>
                </c:pt>
                <c:pt idx="4">
                  <c:v>375496.0</c:v>
                </c:pt>
                <c:pt idx="5">
                  <c:v>1818.0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 l="0.700000000000001" r="0.700000000000001" t="0.750000000000014"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Product Distribution (1000s)</a:t>
            </a:r>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dLbls>
            <c:dLbl>
              <c:idx val="0"/>
              <c:layout>
                <c:manualLayout>
                  <c:x val="-0.183681708904034"/>
                  <c:y val="0.0862339114827141"/>
                </c:manualLayout>
              </c:layout>
              <c:tx>
                <c:rich>
                  <a:bodyPr wrap="square" lIns="38100" tIns="19050" rIns="38100" bIns="19050" anchor="ctr">
                    <a:spAutoFit/>
                  </a:bodyPr>
                  <a:lstStyle/>
                  <a:p>
                    <a:pPr>
                      <a:defRPr>
                        <a:solidFill>
                          <a:schemeClr val="bg1"/>
                        </a:solidFill>
                      </a:defRPr>
                    </a:pPr>
                    <a:r>
                      <a:rPr lang="en-US">
                        <a:solidFill>
                          <a:schemeClr val="bg1"/>
                        </a:solidFill>
                      </a:rPr>
                      <a:t>EU, 176,693, 25% </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00837198376648846"/>
                  <c:y val="-0.149732688203694"/>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53683732187052"/>
                      <c:h val="0.17481308411215"/>
                    </c:manualLayout>
                  </c15:layout>
                </c:ext>
              </c:extLst>
            </c:dLbl>
            <c:dLbl>
              <c:idx val="2"/>
              <c:layout>
                <c:manualLayout>
                  <c:x val="0.088368217423052"/>
                  <c:y val="-0.302990654205608"/>
                </c:manualLayout>
              </c:layout>
              <c:tx>
                <c:rich>
                  <a:bodyPr/>
                  <a:lstStyle/>
                  <a:p>
                    <a:r>
                      <a:rPr lang="en-US"/>
                      <a:t>China, 299,249, 43%</a:t>
                    </a:r>
                  </a:p>
                </c:rich>
              </c:tx>
              <c:dLblPos val="bestFit"/>
              <c:showLegendKey val="0"/>
              <c:showVal val="1"/>
              <c:showCatName val="1"/>
              <c:showSerName val="0"/>
              <c:showPercent val="1"/>
              <c:showBubbleSize val="0"/>
              <c:extLst>
                <c:ext xmlns:c15="http://schemas.microsoft.com/office/drawing/2012/chart" uri="{CE6537A1-D6FC-4f65-9D91-7224C49458BB}"/>
              </c:extLst>
            </c:dLbl>
            <c:dLbl>
              <c:idx val="3"/>
              <c:layout>
                <c:manualLayout>
                  <c:x val="-0.00976744257589764"/>
                  <c:y val="0.0119512105379351"/>
                </c:manualLayout>
              </c:layout>
              <c:spPr>
                <a:noFill/>
                <a:ln>
                  <a:noFill/>
                </a:ln>
                <a:effectLst/>
              </c:spPr>
              <c:txPr>
                <a:bodyPr wrap="square" lIns="38100" tIns="19050" rIns="38100" bIns="19050" anchor="ctr">
                  <a:no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50990818603979"/>
                      <c:h val="0.225257193318125"/>
                    </c:manualLayout>
                  </c15:layout>
                </c:ext>
              </c:extLst>
            </c:dLbl>
            <c:dLbl>
              <c:idx val="4"/>
              <c:layout>
                <c:manualLayout>
                  <c:x val="0.0225681759800898"/>
                  <c:y val="-0.01115792184855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0.0513457646105669"/>
                  <c:y val="-0.00346861432040621"/>
                </c:manualLayout>
              </c:layout>
              <c:tx>
                <c:rich>
                  <a:bodyPr/>
                  <a:lstStyle/>
                  <a:p>
                    <a:r>
                      <a:rPr lang="en-US"/>
                      <a:t>Unknown, 824, 6%</a:t>
                    </a:r>
                  </a:p>
                </c:rich>
              </c:tx>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Distribution'!$C$4:$C$9</c:f>
              <c:numCache>
                <c:formatCode>_(* #,##0_);_(* \(#,##0\);_(* "-"??_);_(@_)</c:formatCode>
                <c:ptCount val="6"/>
                <c:pt idx="0">
                  <c:v>176693.233</c:v>
                </c:pt>
                <c:pt idx="1">
                  <c:v>35000.781</c:v>
                </c:pt>
                <c:pt idx="2">
                  <c:v>299249.182</c:v>
                </c:pt>
                <c:pt idx="3">
                  <c:v>39272.075</c:v>
                </c:pt>
                <c:pt idx="4">
                  <c:v>151921.884</c:v>
                </c:pt>
                <c:pt idx="5">
                  <c:v>824.034</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 l="0.700000000000001" r="0.700000000000001" t="0.750000000000014"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Volume Distribution (TBs)</a:t>
            </a: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dPt>
            <c:idx val="0"/>
            <c:bubble3D val="0"/>
            <c:spPr>
              <a:solidFill>
                <a:srgbClr val="5B9BD5"/>
              </a:solidFill>
            </c:spPr>
          </c:dPt>
          <c:dPt>
            <c:idx val="1"/>
            <c:bubble3D val="0"/>
            <c:spPr>
              <a:solidFill>
                <a:srgbClr val="ED7D31">
                  <a:lumMod val="75000"/>
                </a:srgbClr>
              </a:solidFill>
            </c:spPr>
          </c:dPt>
          <c:dPt>
            <c:idx val="2"/>
            <c:bubble3D val="0"/>
            <c:spPr>
              <a:solidFill>
                <a:sysClr val="window" lastClr="FFFFFF">
                  <a:lumMod val="65000"/>
                </a:sysClr>
              </a:solidFill>
            </c:spPr>
          </c:dPt>
          <c:dPt>
            <c:idx val="3"/>
            <c:bubble3D val="0"/>
            <c:spPr>
              <a:solidFill>
                <a:srgbClr val="FFC000"/>
              </a:solidFill>
            </c:spPr>
          </c:dPt>
          <c:dPt>
            <c:idx val="4"/>
            <c:bubble3D val="0"/>
            <c:spPr>
              <a:solidFill>
                <a:srgbClr val="4472C4"/>
              </a:solidFill>
            </c:spPr>
          </c:dPt>
          <c:dLbls>
            <c:dLbl>
              <c:idx val="0"/>
              <c:layout>
                <c:manualLayout>
                  <c:x val="-0.225698405346391"/>
                  <c:y val="0.0633244040371242"/>
                </c:manualLayout>
              </c:layout>
              <c:tx>
                <c:rich>
                  <a:bodyPr wrap="square" lIns="38100" tIns="19050" rIns="38100" bIns="19050" anchor="ctr">
                    <a:spAutoFit/>
                  </a:bodyPr>
                  <a:lstStyle/>
                  <a:p>
                    <a:pPr>
                      <a:defRPr>
                        <a:solidFill>
                          <a:schemeClr val="bg1"/>
                        </a:solidFill>
                      </a:defRPr>
                    </a:pPr>
                    <a:r>
                      <a:rPr lang="en-US">
                        <a:solidFill>
                          <a:schemeClr val="bg1"/>
                        </a:solidFill>
                      </a:rPr>
                      <a:t>EU, 2,725.8, 32%</a:t>
                    </a:r>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16562638176452"/>
                  <c:y val="-0.242848032425699"/>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dLbl>
              <c:idx val="2"/>
              <c:tx>
                <c:rich>
                  <a:bodyPr/>
                  <a:lstStyle/>
                  <a:p>
                    <a:r>
                      <a:rPr lang="en-US"/>
                      <a:t>China, 1816.5, 22%</a:t>
                    </a:r>
                  </a:p>
                </c:rich>
              </c:tx>
              <c:dLblPos val="bestFit"/>
              <c:showLegendKey val="0"/>
              <c:showVal val="1"/>
              <c:showCatName val="1"/>
              <c:showSerName val="0"/>
              <c:showPercent val="1"/>
              <c:showBubbleSize val="0"/>
              <c:extLst>
                <c:ext xmlns:c15="http://schemas.microsoft.com/office/drawing/2012/chart" uri="{CE6537A1-D6FC-4f65-9D91-7224C49458BB}"/>
              </c:extLst>
            </c:dLbl>
            <c:dLbl>
              <c:idx val="3"/>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0286670805153505"/>
                  <c:y val="-0.031217915942325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5"/>
              <c:layout>
                <c:manualLayout>
                  <c:x val="0.0960698295066059"/>
                  <c:y val="0.00147739264550694"/>
                </c:manualLayout>
              </c:layout>
              <c:tx>
                <c:rich>
                  <a:bodyPr/>
                  <a:lstStyle/>
                  <a:p>
                    <a:r>
                      <a:rPr lang="en-US"/>
                      <a:t>Unknown, 10.7, 0%</a:t>
                    </a:r>
                  </a:p>
                </c:rich>
              </c:tx>
              <c:dLblPos val="bestFi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Distribution'!$A$4:$A$9</c:f>
              <c:strCache>
                <c:ptCount val="6"/>
                <c:pt idx="0">
                  <c:v>EU 1</c:v>
                </c:pt>
                <c:pt idx="1">
                  <c:v>Canada</c:v>
                </c:pt>
                <c:pt idx="2">
                  <c:v>China 2</c:v>
                </c:pt>
                <c:pt idx="3">
                  <c:v>Japan</c:v>
                </c:pt>
                <c:pt idx="4">
                  <c:v>Other Foreign Countries</c:v>
                </c:pt>
                <c:pt idx="5">
                  <c:v>Unknown 3</c:v>
                </c:pt>
              </c:strCache>
            </c:strRef>
          </c:cat>
          <c:val>
            <c:numRef>
              <c:f>'Foreign Distribution'!$D$4:$D$9</c:f>
              <c:numCache>
                <c:formatCode>#,##0.0</c:formatCode>
                <c:ptCount val="6"/>
                <c:pt idx="0">
                  <c:v>2725.805306142991</c:v>
                </c:pt>
                <c:pt idx="1">
                  <c:v>1259.717429804609</c:v>
                </c:pt>
                <c:pt idx="2">
                  <c:v>1816.481477137324</c:v>
                </c:pt>
                <c:pt idx="3">
                  <c:v>699.0811951167704</c:v>
                </c:pt>
                <c:pt idx="4">
                  <c:v>1901.085336238186</c:v>
                </c:pt>
                <c:pt idx="5">
                  <c:v>10.65281178289023</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 l="0.700000000000001" r="0.700000000000001" t="0.750000000000014"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4"/>
          <c:y val="0.0505066412153026"/>
          <c:w val="0.848436792313236"/>
          <c:h val="0.883843951324266"/>
        </c:manualLayout>
      </c:layout>
      <c:bar3DChart>
        <c:barDir val="col"/>
        <c:grouping val="stacked"/>
        <c:varyColors val="0"/>
        <c:ser>
          <c:idx val="0"/>
          <c:order val="0"/>
          <c:tx>
            <c:strRef>
              <c:f>Top_10_country_with_NRT!$C$79</c:f>
              <c:strCache>
                <c:ptCount val="1"/>
                <c:pt idx="0">
                  <c:v>Rest of World</c:v>
                </c:pt>
              </c:strCache>
            </c:strRef>
          </c:tx>
          <c:spPr>
            <a:solidFill>
              <a:schemeClr val="accent1"/>
            </a:solidFill>
            <a:ln>
              <a:noFill/>
            </a:ln>
            <a:effectLst/>
            <a:sp3d/>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Top_10_country_with_NRT!$C$80:$C$82</c:f>
              <c:numCache>
                <c:formatCode>_(* #,##0.00_);_(* \(#,##0.00\);_(* "-"??_);_(@_)</c:formatCode>
                <c:ptCount val="3"/>
                <c:pt idx="0">
                  <c:v>165.526514</c:v>
                </c:pt>
              </c:numCache>
            </c:numRef>
          </c:val>
        </c:ser>
        <c:ser>
          <c:idx val="1"/>
          <c:order val="1"/>
          <c:tx>
            <c:strRef>
              <c:f>Top_10_country_with_NRT!$D$79</c:f>
              <c:strCache>
                <c:ptCount val="1"/>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Top_10_country_with_NRT!$D$80:$D$82</c:f>
              <c:numCache>
                <c:formatCode>_(* #,##0.00_);_(* \(#,##0.00\);_(* "-"??_);_(@_)</c:formatCode>
                <c:ptCount val="3"/>
              </c:numCache>
            </c:numRef>
          </c:val>
        </c:ser>
        <c:ser>
          <c:idx val="2"/>
          <c:order val="2"/>
          <c:tx>
            <c:strRef>
              <c:f>Top_10_country_with_NRT!$E$79</c:f>
              <c:strCache>
                <c:ptCount val="1"/>
                <c:pt idx="0">
                  <c:v>China</c:v>
                </c:pt>
              </c:strCache>
            </c:strRef>
          </c:tx>
          <c:spPr>
            <a:blipFill dpi="0" rotWithShape="1">
              <a:blip xmlns:r="http://schemas.openxmlformats.org/officeDocument/2006/relationships" r:embed="rId1"/>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0.086552563904566"/>
                  <c:y val="-0.0303030303030303"/>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Top_10_country_with_NRT!$E$80:$E$82</c:f>
              <c:numCache>
                <c:formatCode>_(* #,##0.00_);_(* \(#,##0.00\);_(* "-"??_);_(@_)</c:formatCode>
                <c:ptCount val="3"/>
                <c:pt idx="1">
                  <c:v>300.160091</c:v>
                </c:pt>
              </c:numCache>
            </c:numRef>
          </c:val>
        </c:ser>
        <c:ser>
          <c:idx val="3"/>
          <c:order val="3"/>
          <c:tx>
            <c:strRef>
              <c:f>Top_10_country_with_NRT!$F$79</c:f>
              <c:strCache>
                <c:ptCount val="1"/>
                <c:pt idx="0">
                  <c:v>U. K.</c:v>
                </c:pt>
              </c:strCache>
            </c:strRef>
          </c:tx>
          <c:spPr>
            <a:blipFill dpi="0" rotWithShape="1">
              <a:blip xmlns:r="http://schemas.openxmlformats.org/officeDocument/2006/relationships" r:embed="rId2"/>
              <a:srcRect/>
              <a:stretch>
                <a:fillRect l="1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0.0806845934703582"/>
                  <c:y val="0.018181818181818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Top_10_country_with_NRT!$F$80:$F$82</c:f>
              <c:numCache>
                <c:formatCode>_(* #,##0.00_);_(* \(#,##0.00\);_(* "-"??_);_(@_)</c:formatCode>
                <c:ptCount val="3"/>
                <c:pt idx="1">
                  <c:v>51.3372</c:v>
                </c:pt>
              </c:numCache>
            </c:numRef>
          </c:val>
        </c:ser>
        <c:ser>
          <c:idx val="4"/>
          <c:order val="4"/>
          <c:tx>
            <c:strRef>
              <c:f>Top_10_country_with_NRT!$G$79</c:f>
              <c:strCache>
                <c:ptCount val="1"/>
                <c:pt idx="0">
                  <c:v>Germany</c:v>
                </c:pt>
              </c:strCache>
            </c:strRef>
          </c:tx>
          <c:spPr>
            <a:blipFill dpi="0" rotWithShape="1">
              <a:blip xmlns:r="http://schemas.openxmlformats.org/officeDocument/2006/relationships" r:embed="rId3"/>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0.0792176008618062"/>
                  <c:y val="0.00404040404040397"/>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Top_10_country_with_NRT!$G$80:$G$82</c:f>
              <c:numCache>
                <c:formatCode>_(* #,##0.00_);_(* \(#,##0.00\);_(* "-"??_);_(@_)</c:formatCode>
                <c:ptCount val="3"/>
                <c:pt idx="1">
                  <c:v>42.495801</c:v>
                </c:pt>
              </c:numCache>
            </c:numRef>
          </c:val>
        </c:ser>
        <c:ser>
          <c:idx val="5"/>
          <c:order val="5"/>
          <c:tx>
            <c:strRef>
              <c:f>Top_10_country_with_NRT!$H$79</c:f>
              <c:strCache>
                <c:ptCount val="1"/>
                <c:pt idx="0">
                  <c:v>Japan</c:v>
                </c:pt>
              </c:strCache>
            </c:strRef>
          </c:tx>
          <c:spPr>
            <a:blipFill dpi="0" rotWithShape="1">
              <a:blip xmlns:r="http://schemas.openxmlformats.org/officeDocument/2006/relationships" r:embed="rId4"/>
              <a:srcRect/>
              <a:stretch>
                <a:fillRect l="1000" t="4000" r="1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0.0792176008618062"/>
                  <c:y val="-0.00404040404040404"/>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Top_10_country_with_NRT!$H$80:$H$82</c:f>
              <c:numCache>
                <c:formatCode>_(* #,##0.00_);_(* \(#,##0.00\);_(* "-"??_);_(@_)</c:formatCode>
                <c:ptCount val="3"/>
                <c:pt idx="1">
                  <c:v>40.947407</c:v>
                </c:pt>
              </c:numCache>
            </c:numRef>
          </c:val>
        </c:ser>
        <c:ser>
          <c:idx val="6"/>
          <c:order val="6"/>
          <c:tx>
            <c:strRef>
              <c:f>Top_10_country_with_NRT!$I$79</c:f>
              <c:strCache>
                <c:ptCount val="1"/>
                <c:pt idx="0">
                  <c:v>Canada</c:v>
                </c:pt>
              </c:strCache>
            </c:strRef>
          </c:tx>
          <c:spPr>
            <a:blipFill dpi="0" rotWithShape="1">
              <a:blip xmlns:r="http://schemas.openxmlformats.org/officeDocument/2006/relationships" r:embed="rId5"/>
              <a:srcRect/>
              <a:stretch>
                <a:fillRect t="3000"/>
              </a:stretch>
            </a:blipFill>
            <a:ln w="3175">
              <a:solidFill>
                <a:schemeClr val="tx1">
                  <a:lumMod val="50000"/>
                  <a:lumOff val="50000"/>
                </a:schemeClr>
              </a:solidFill>
            </a:ln>
            <a:effectLst/>
            <a:sp3d contourW="3175">
              <a:contourClr>
                <a:schemeClr val="tx1">
                  <a:lumMod val="50000"/>
                  <a:lumOff val="50000"/>
                </a:schemeClr>
              </a:contourClr>
            </a:sp3d>
          </c:spPr>
          <c:invertIfNegative val="0"/>
          <c:pictureOptions>
            <c:pictureFormat val="stretch"/>
          </c:pictureOptions>
          <c:dLbls>
            <c:dLbl>
              <c:idx val="1"/>
              <c:layout>
                <c:manualLayout>
                  <c:x val="-0.0806845934703582"/>
                  <c:y val="-0.00606060606060606"/>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Top_10_country_with_NRT!$I$80:$I$82</c:f>
              <c:numCache>
                <c:formatCode>_(* #,##0.00_);_(* \(#,##0.00\);_(* "-"??_);_(@_)</c:formatCode>
                <c:ptCount val="3"/>
                <c:pt idx="1">
                  <c:v>36.084851</c:v>
                </c:pt>
              </c:numCache>
            </c:numRef>
          </c:val>
        </c:ser>
        <c:ser>
          <c:idx val="7"/>
          <c:order val="7"/>
          <c:tx>
            <c:strRef>
              <c:f>Top_10_country_with_NRT!$J$79</c:f>
              <c:strCache>
                <c:ptCount val="1"/>
                <c:pt idx="0">
                  <c:v>France</c:v>
                </c:pt>
              </c:strCache>
            </c:strRef>
          </c:tx>
          <c:spPr>
            <a:blipFill dpi="0" rotWithShape="1">
              <a:blip xmlns:r="http://schemas.openxmlformats.org/officeDocument/2006/relationships" r:embed="rId6"/>
              <a:srcRect/>
              <a:stretch>
                <a:fillRect t="5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0.0777506082532543"/>
                  <c:y val="-0.0080808080808081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Top_10_country_with_NRT!$J$80:$J$82</c:f>
              <c:numCache>
                <c:formatCode>_(* #,##0.00_);_(* \(#,##0.00\);_(* "-"??_);_(@_)</c:formatCode>
                <c:ptCount val="3"/>
                <c:pt idx="1">
                  <c:v>25.895456</c:v>
                </c:pt>
              </c:numCache>
            </c:numRef>
          </c:val>
        </c:ser>
        <c:ser>
          <c:idx val="8"/>
          <c:order val="8"/>
          <c:tx>
            <c:strRef>
              <c:f>Top_10_country_with_NRT!$K$79</c:f>
              <c:strCache>
                <c:ptCount val="1"/>
                <c:pt idx="0">
                  <c:v>Russia</c:v>
                </c:pt>
              </c:strCache>
            </c:strRef>
          </c:tx>
          <c:spPr>
            <a:blipFill dpi="0" rotWithShape="1">
              <a:blip xmlns:r="http://schemas.openxmlformats.org/officeDocument/2006/relationships" r:embed="rId7"/>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0.0762836156447023"/>
                  <c:y val="-0.00808080808080808"/>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Top_10_country_with_NRT!$K$80:$K$82</c:f>
              <c:numCache>
                <c:formatCode>_(* #,##0.00_);_(* \(#,##0.00\);_(* "-"??_);_(@_)</c:formatCode>
                <c:ptCount val="3"/>
                <c:pt idx="1">
                  <c:v>21.856795</c:v>
                </c:pt>
              </c:numCache>
            </c:numRef>
          </c:val>
        </c:ser>
        <c:ser>
          <c:idx val="9"/>
          <c:order val="9"/>
          <c:tx>
            <c:strRef>
              <c:f>Top_10_country_with_NRT!$L$79</c:f>
              <c:strCache>
                <c:ptCount val="1"/>
                <c:pt idx="0">
                  <c:v>Australia</c:v>
                </c:pt>
              </c:strCache>
            </c:strRef>
          </c:tx>
          <c:spPr>
            <a:blipFill dpi="0" rotWithShape="1">
              <a:blip xmlns:r="http://schemas.openxmlformats.org/officeDocument/2006/relationships" r:embed="rId8"/>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0.0733496304275983"/>
                  <c:y val="-0.0101010101010101"/>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Top_10_country_with_NRT!$L$80:$L$82</c:f>
              <c:numCache>
                <c:formatCode>_(* #,##0.00_);_(* \(#,##0.00\);_(* "-"??_);_(@_)</c:formatCode>
                <c:ptCount val="3"/>
                <c:pt idx="1">
                  <c:v>21.355224</c:v>
                </c:pt>
              </c:numCache>
            </c:numRef>
          </c:val>
        </c:ser>
        <c:ser>
          <c:idx val="10"/>
          <c:order val="10"/>
          <c:tx>
            <c:strRef>
              <c:f>Top_10_country_with_NRT!$M$79</c:f>
              <c:strCache>
                <c:ptCount val="1"/>
                <c:pt idx="0">
                  <c:v>South Korea</c:v>
                </c:pt>
              </c:strCache>
            </c:strRef>
          </c:tx>
          <c:spPr>
            <a:blipFill dpi="0" rotWithShape="1">
              <a:blip xmlns:r="http://schemas.openxmlformats.org/officeDocument/2006/relationships" r:embed="rId9"/>
              <a:srcRect/>
              <a:stretch>
                <a:fillRect l="1000" t="5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0.0762836156447023"/>
                  <c:y val="-0.0101010101010101"/>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Top_10_country_with_NRT!$M$80:$M$82</c:f>
              <c:numCache>
                <c:formatCode>_(* #,##0.00_);_(* \(#,##0.00\);_(* "-"??_);_(@_)</c:formatCode>
                <c:ptCount val="3"/>
                <c:pt idx="1">
                  <c:v>16.587622</c:v>
                </c:pt>
              </c:numCache>
            </c:numRef>
          </c:val>
        </c:ser>
        <c:ser>
          <c:idx val="11"/>
          <c:order val="11"/>
          <c:tx>
            <c:strRef>
              <c:f>Top_10_country_with_NRT!$N$79</c:f>
              <c:strCache>
                <c:ptCount val="1"/>
                <c:pt idx="0">
                  <c:v>India</c:v>
                </c:pt>
              </c:strCache>
            </c:strRef>
          </c:tx>
          <c:spPr>
            <a:blipFill dpi="0" rotWithShape="1">
              <a:blip xmlns:r="http://schemas.openxmlformats.org/officeDocument/2006/relationships" r:embed="rId10"/>
              <a:srcRect/>
              <a:stretch>
                <a:fillRect l="1000" r="1000"/>
              </a:stretch>
            </a:blipFill>
            <a:ln w="3175">
              <a:solidFill>
                <a:schemeClr val="tx1">
                  <a:lumMod val="15000"/>
                  <a:lumOff val="85000"/>
                </a:schemeClr>
              </a:solidFill>
            </a:ln>
            <a:effectLst/>
            <a:sp3d contourW="3175">
              <a:contourClr>
                <a:schemeClr val="tx1">
                  <a:lumMod val="15000"/>
                  <a:lumOff val="85000"/>
                </a:schemeClr>
              </a:contourClr>
            </a:sp3d>
          </c:spPr>
          <c:invertIfNegative val="0"/>
          <c:pictureOptions>
            <c:pictureFormat val="stretch"/>
          </c:pictureOptions>
          <c:dLbls>
            <c:dLbl>
              <c:idx val="1"/>
              <c:layout>
                <c:manualLayout>
                  <c:x val="-0.0762836156447023"/>
                  <c:y val="-0.020202020202020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Top_10_country_with_NRT!$N$80:$N$82</c:f>
              <c:numCache>
                <c:formatCode>_(* #,##0.00_);_(* \(#,##0.00\);_(* "-"??_);_(@_)</c:formatCode>
                <c:ptCount val="3"/>
                <c:pt idx="1">
                  <c:v>16.048374</c:v>
                </c:pt>
              </c:numCache>
            </c:numRef>
          </c:val>
        </c:ser>
        <c:ser>
          <c:idx val="12"/>
          <c:order val="12"/>
          <c:tx>
            <c:strRef>
              <c:f>Top_10_country_with_NRT!$O$79</c:f>
              <c:strCache>
                <c:ptCount val="1"/>
                <c:pt idx="0">
                  <c:v>United States</c:v>
                </c:pt>
              </c:strCache>
            </c:strRef>
          </c:tx>
          <c:spPr>
            <a:blipFill dpi="0" rotWithShape="1">
              <a:blip xmlns:r="http://schemas.openxmlformats.org/officeDocument/2006/relationships" r:embed="rId11">
                <a:extLst>
                  <a:ext uri="{28A0092B-C50C-407E-A947-70E740481C1C}">
                    <a14:useLocalDpi xmlns:a14="http://schemas.microsoft.com/office/drawing/2010/main" val="0"/>
                  </a:ext>
                </a:extLst>
              </a:blip>
              <a:srcRect/>
              <a:stretch>
                <a:fillRect/>
              </a:stretch>
            </a:blipFill>
            <a:ln>
              <a:noFill/>
            </a:ln>
            <a:effectLst/>
            <a:sp3d/>
          </c:spPr>
          <c:invertIfNegative val="0"/>
          <c:pictureOptions>
            <c:pictureFormat val="stretch"/>
          </c:pictureOptions>
          <c:dLbls>
            <c:dLbl>
              <c:idx val="2"/>
              <c:layout>
                <c:manualLayout>
                  <c:x val="0.126161364335469"/>
                  <c:y val="-0.0727272727272727"/>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Top_10_country_with_NRT!$B$80:$B$82</c:f>
              <c:strCache>
                <c:ptCount val="3"/>
                <c:pt idx="0">
                  <c:v>Rest of World</c:v>
                </c:pt>
                <c:pt idx="1">
                  <c:v>Top Ten Countries</c:v>
                </c:pt>
                <c:pt idx="2">
                  <c:v>USA</c:v>
                </c:pt>
              </c:strCache>
            </c:strRef>
          </c:cat>
          <c:val>
            <c:numRef>
              <c:f>Top_10_country_with_NRT!$O$80:$O$82</c:f>
              <c:numCache>
                <c:formatCode>_(* #,##0.00_);_(* \(#,##0.00\);_(* "-"??_);_(@_)</c:formatCode>
                <c:ptCount val="3"/>
                <c:pt idx="2">
                  <c:v>655.370858</c:v>
                </c:pt>
              </c:numCache>
            </c:numRef>
          </c:val>
        </c:ser>
        <c:dLbls>
          <c:showLegendKey val="0"/>
          <c:showVal val="0"/>
          <c:showCatName val="0"/>
          <c:showSerName val="0"/>
          <c:showPercent val="0"/>
          <c:showBubbleSize val="0"/>
        </c:dLbls>
        <c:gapWidth val="118"/>
        <c:gapDepth val="41"/>
        <c:shape val="cylinder"/>
        <c:axId val="1122808928"/>
        <c:axId val="1122811248"/>
        <c:axId val="0"/>
      </c:bar3DChart>
      <c:catAx>
        <c:axId val="11228089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endParaRPr lang="en-US"/>
          </a:p>
        </c:txPr>
        <c:crossAx val="1122811248"/>
        <c:crosses val="autoZero"/>
        <c:auto val="1"/>
        <c:lblAlgn val="ctr"/>
        <c:lblOffset val="100"/>
        <c:noMultiLvlLbl val="0"/>
      </c:catAx>
      <c:valAx>
        <c:axId val="112281124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r>
                  <a:rPr lang="en-US" sz="1400" b="1">
                    <a:solidFill>
                      <a:schemeClr val="tx1">
                        <a:lumMod val="85000"/>
                        <a:lumOff val="15000"/>
                      </a:schemeClr>
                    </a:solidFill>
                  </a:rPr>
                  <a:t># Products Distributed (Millions)</a:t>
                </a:r>
              </a:p>
            </c:rich>
          </c:tx>
          <c:layout>
            <c:manualLayout>
              <c:xMode val="edge"/>
              <c:yMode val="edge"/>
              <c:x val="0.0252255732158107"/>
              <c:y val="0.351350990217132"/>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85000"/>
                    <a:lumOff val="15000"/>
                  </a:schemeClr>
                </a:solidFill>
                <a:latin typeface="+mn-lt"/>
                <a:ea typeface="+mn-ea"/>
                <a:cs typeface="+mn-cs"/>
              </a:defRPr>
            </a:pPr>
            <a:endParaRPr lang="en-US"/>
          </a:p>
        </c:txPr>
        <c:crossAx val="1122808928"/>
        <c:crosses val="autoZero"/>
        <c:crossBetween val="between"/>
      </c:valAx>
      <c:spPr>
        <a:noFill/>
        <a:ln w="25400">
          <a:noFill/>
        </a:ln>
      </c:spPr>
    </c:plotArea>
    <c:legend>
      <c:legendPos val="r"/>
      <c:legendEntry>
        <c:idx val="0"/>
        <c:delete val="1"/>
      </c:legendEntry>
      <c:legendEntry>
        <c:idx val="11"/>
        <c:delete val="1"/>
      </c:legendEntry>
      <c:legendEntry>
        <c:idx val="12"/>
        <c:delete val="1"/>
      </c:legendEntry>
      <c:layout>
        <c:manualLayout>
          <c:xMode val="edge"/>
          <c:yMode val="edge"/>
          <c:x val="0.617539663957043"/>
          <c:y val="0.214643124154935"/>
          <c:w val="0.118342755776803"/>
          <c:h val="0.64661592300962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85000"/>
                  <a:lumOff val="15000"/>
                </a:schemeClr>
              </a:solidFill>
              <a:latin typeface="+mn-lt"/>
              <a:ea typeface="+mn-ea"/>
              <a:cs typeface="+mn-cs"/>
            </a:defRPr>
          </a:pPr>
          <a:endParaRPr lang="en-US"/>
        </a:p>
      </c:txPr>
    </c:legend>
    <c:plotVisOnly val="1"/>
    <c:dispBlanksAs val="gap"/>
    <c:showDLblsOverMax val="0"/>
  </c:chart>
  <c:spPr>
    <a:solidFill>
      <a:schemeClr val="bg1"/>
    </a:solidFill>
    <a:ln w="63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FY2017</a:t>
            </a:r>
          </a:p>
        </c:rich>
      </c:tx>
      <c:overlay val="0"/>
    </c:title>
    <c:autoTitleDeleted val="0"/>
    <c:plotArea>
      <c:layout/>
      <c:barChart>
        <c:barDir val="col"/>
        <c:grouping val="clustered"/>
        <c:varyColors val="0"/>
        <c:ser>
          <c:idx val="0"/>
          <c:order val="0"/>
          <c:invertIfNegative val="0"/>
          <c:cat>
            <c:strRef>
              <c:f>'Unique Product Counts'!$A$25:$L$25</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'Unique Product Counts'!$A$26:$L$26</c:f>
              <c:numCache>
                <c:formatCode>#,##0</c:formatCode>
                <c:ptCount val="12"/>
                <c:pt idx="0">
                  <c:v>1085.0</c:v>
                </c:pt>
                <c:pt idx="1">
                  <c:v>85.0</c:v>
                </c:pt>
                <c:pt idx="2">
                  <c:v>242.0</c:v>
                </c:pt>
                <c:pt idx="3">
                  <c:v>2013.0</c:v>
                </c:pt>
                <c:pt idx="4">
                  <c:v>404.0</c:v>
                </c:pt>
                <c:pt idx="5">
                  <c:v>527.0</c:v>
                </c:pt>
                <c:pt idx="6">
                  <c:v>1906.0</c:v>
                </c:pt>
                <c:pt idx="7">
                  <c:v>655.0</c:v>
                </c:pt>
                <c:pt idx="8">
                  <c:v>185.0</c:v>
                </c:pt>
                <c:pt idx="9">
                  <c:v>1297.0</c:v>
                </c:pt>
                <c:pt idx="10">
                  <c:v>2614.0</c:v>
                </c:pt>
                <c:pt idx="11">
                  <c:v>288.0</c:v>
                </c:pt>
              </c:numCache>
            </c:numRef>
          </c:val>
        </c:ser>
        <c:dLbls>
          <c:showLegendKey val="0"/>
          <c:showVal val="0"/>
          <c:showCatName val="0"/>
          <c:showSerName val="0"/>
          <c:showPercent val="0"/>
          <c:showBubbleSize val="0"/>
        </c:dLbls>
        <c:gapWidth val="150"/>
        <c:axId val="1122843184"/>
        <c:axId val="1122845504"/>
      </c:barChart>
      <c:catAx>
        <c:axId val="1122843184"/>
        <c:scaling>
          <c:orientation val="minMax"/>
        </c:scaling>
        <c:delete val="0"/>
        <c:axPos val="b"/>
        <c:numFmt formatCode="General" sourceLinked="0"/>
        <c:majorTickMark val="out"/>
        <c:minorTickMark val="none"/>
        <c:tickLblPos val="nextTo"/>
        <c:crossAx val="1122845504"/>
        <c:crosses val="autoZero"/>
        <c:auto val="1"/>
        <c:lblAlgn val="ctr"/>
        <c:lblOffset val="100"/>
        <c:noMultiLvlLbl val="0"/>
      </c:catAx>
      <c:valAx>
        <c:axId val="1122845504"/>
        <c:scaling>
          <c:orientation val="minMax"/>
        </c:scaling>
        <c:delete val="0"/>
        <c:axPos val="l"/>
        <c:majorGridlines/>
        <c:numFmt formatCode="#,##0" sourceLinked="1"/>
        <c:majorTickMark val="out"/>
        <c:minorTickMark val="none"/>
        <c:tickLblPos val="nextTo"/>
        <c:crossAx val="1122843184"/>
        <c:crosses val="autoZero"/>
        <c:crossBetween val="between"/>
      </c:valAx>
      <c:spPr>
        <a:ln>
          <a:solidFill>
            <a:schemeClr val="tx1"/>
          </a:solidFill>
        </a:ln>
      </c:spPr>
    </c:plotArea>
    <c:plotVisOnly val="1"/>
    <c:dispBlanksAs val="gap"/>
    <c:showDLblsOverMax val="0"/>
  </c:chart>
  <c:printSettings>
    <c:headerFooter/>
    <c:pageMargins b="0.750000000000013" l="0.700000000000001" r="0.700000000000001" t="0.750000000000013"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baseline="0">
                <a:effectLst/>
              </a:rPr>
              <a:t>Contribution of Each DAAC to Total Bots Distribution </a:t>
            </a:r>
            <a:r>
              <a:rPr lang="en-US" sz="2000" b="1" i="0" u="none" strike="noStrike" baseline="0">
                <a:solidFill>
                  <a:srgbClr val="000000"/>
                </a:solidFill>
                <a:latin typeface="Calibri"/>
              </a:rPr>
              <a:t>(6.4 TBs)</a:t>
            </a:r>
          </a:p>
        </c:rich>
      </c:tx>
      <c:layout>
        <c:manualLayout>
          <c:xMode val="edge"/>
          <c:yMode val="edge"/>
          <c:x val="0.158976483364315"/>
          <c:y val="0.0179982682310238"/>
        </c:manualLayout>
      </c:layout>
      <c:overlay val="0"/>
      <c:spPr>
        <a:noFill/>
        <a:ln w="25400">
          <a:noFill/>
        </a:ln>
      </c:spPr>
    </c:title>
    <c:autoTitleDeleted val="0"/>
    <c:plotArea>
      <c:layout>
        <c:manualLayout>
          <c:layoutTarget val="inner"/>
          <c:xMode val="edge"/>
          <c:yMode val="edge"/>
          <c:x val="0.417085427135692"/>
          <c:y val="0.653958944281546"/>
          <c:w val="0.188442211055286"/>
          <c:h val="0.219941348973613"/>
        </c:manualLayout>
      </c:layout>
      <c:pieChart>
        <c:varyColors val="1"/>
        <c:ser>
          <c:idx val="0"/>
          <c:order val="0"/>
          <c:tx>
            <c:strRef>
              <c:f>Distribution_bots!$A$77</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1-DC1C-4601-95AD-93407B98DDFE}"/>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3-DC1C-4601-95AD-93407B98DDFE}"/>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5-DC1C-4601-95AD-93407B98DDFE}"/>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7-DC1C-4601-95AD-93407B98DDFE}"/>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9-DC1C-4601-95AD-93407B98DDFE}"/>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B-DC1C-4601-95AD-93407B98DDFE}"/>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D-DC1C-4601-95AD-93407B98DDFE}"/>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F-DC1C-4601-95AD-93407B98DDFE}"/>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1-DC1C-4601-95AD-93407B98DDFE}"/>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3-DC1C-4601-95AD-93407B98DDFE}"/>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5-DC1C-4601-95AD-93407B98DDFE}"/>
              </c:ext>
            </c:extLst>
          </c:dPt>
          <c:dLbls>
            <c:dLbl>
              <c:idx val="0"/>
              <c:layout>
                <c:manualLayout>
                  <c:x val="0.0589144951869495"/>
                  <c:y val="-0.158983298873901"/>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1-DC1C-4601-95AD-93407B98DDFE}"/>
                </c:ext>
                <c:ext xmlns:c15="http://schemas.microsoft.com/office/drawing/2012/chart" uri="{CE6537A1-D6FC-4f65-9D91-7224C49458BB}"/>
              </c:extLst>
            </c:dLbl>
            <c:dLbl>
              <c:idx val="1"/>
              <c:layout>
                <c:manualLayout>
                  <c:x val="0.180866516224997"/>
                  <c:y val="-0.212772441962716"/>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DC1C-4601-95AD-93407B98DDFE}"/>
                </c:ext>
                <c:ext xmlns:c15="http://schemas.microsoft.com/office/drawing/2012/chart" uri="{CE6537A1-D6FC-4f65-9D91-7224C49458BB}">
                  <c15:layout>
                    <c:manualLayout>
                      <c:w val="0.135437501138453"/>
                      <c:h val="0.14213027799272"/>
                    </c:manualLayout>
                  </c15:layout>
                </c:ext>
              </c:extLst>
            </c:dLbl>
            <c:dLbl>
              <c:idx val="2"/>
              <c:layout>
                <c:manualLayout>
                  <c:x val="0.125244849544872"/>
                  <c:y val="-0.08560744997579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DC1C-4601-95AD-93407B98DDFE}"/>
                </c:ext>
                <c:ext xmlns:c15="http://schemas.microsoft.com/office/drawing/2012/chart" uri="{CE6537A1-D6FC-4f65-9D91-7224C49458BB}"/>
              </c:extLst>
            </c:dLbl>
            <c:dLbl>
              <c:idx val="3"/>
              <c:layout>
                <c:manualLayout>
                  <c:x val="0.154439384444817"/>
                  <c:y val="-0.0117888319993171"/>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DC1C-4601-95AD-93407B98DDFE}"/>
                </c:ext>
                <c:ext xmlns:c15="http://schemas.microsoft.com/office/drawing/2012/chart" uri="{CE6537A1-D6FC-4f65-9D91-7224C49458BB}"/>
              </c:extLst>
            </c:dLbl>
            <c:dLbl>
              <c:idx val="4"/>
              <c:layout>
                <c:manualLayout>
                  <c:x val="0.0728108511797377"/>
                  <c:y val="0.0495932252119507"/>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DC1C-4601-95AD-93407B98DDFE}"/>
                </c:ext>
                <c:ext xmlns:c15="http://schemas.microsoft.com/office/drawing/2012/chart" uri="{CE6537A1-D6FC-4f65-9D91-7224C49458BB}"/>
              </c:extLst>
            </c:dLbl>
            <c:dLbl>
              <c:idx val="5"/>
              <c:layout>
                <c:manualLayout>
                  <c:x val="0.114377107076924"/>
                  <c:y val="0.120392197381233"/>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00275914053326358"/>
                  <c:y val="0.10425850077323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D-DC1C-4601-95AD-93407B98DDFE}"/>
                </c:ext>
                <c:ext xmlns:c15="http://schemas.microsoft.com/office/drawing/2012/chart" uri="{CE6537A1-D6FC-4f65-9D91-7224C49458BB}"/>
              </c:extLst>
            </c:dLbl>
            <c:dLbl>
              <c:idx val="7"/>
              <c:layout>
                <c:manualLayout>
                  <c:x val="-0.0819308688166042"/>
                  <c:y val="-0.00309826048186303"/>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F-DC1C-4601-95AD-93407B98DDFE}"/>
                </c:ext>
                <c:ext xmlns:c15="http://schemas.microsoft.com/office/drawing/2012/chart" uri="{CE6537A1-D6FC-4f65-9D91-7224C49458BB}"/>
              </c:extLst>
            </c:dLbl>
            <c:dLbl>
              <c:idx val="8"/>
              <c:layout>
                <c:manualLayout>
                  <c:x val="-0.0246148085455426"/>
                  <c:y val="0.0406033563973813"/>
                </c:manualLayout>
              </c:layout>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1-DC1C-4601-95AD-93407B98DDFE}"/>
                </c:ext>
                <c:ext xmlns:c15="http://schemas.microsoft.com/office/drawing/2012/chart" uri="{CE6537A1-D6FC-4f65-9D91-7224C49458BB}"/>
              </c:extLst>
            </c:dLbl>
            <c:dLbl>
              <c:idx val="9"/>
              <c:layout>
                <c:manualLayout>
                  <c:x val="-0.136244417824728"/>
                  <c:y val="0.066693320784933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3-DC1C-4601-95AD-93407B98DDFE}"/>
                </c:ext>
                <c:ext xmlns:c15="http://schemas.microsoft.com/office/drawing/2012/chart" uri="{CE6537A1-D6FC-4f65-9D91-7224C49458BB}"/>
              </c:extLst>
            </c:dLbl>
            <c:dLbl>
              <c:idx val="10"/>
              <c:layout>
                <c:manualLayout>
                  <c:x val="-0.139298382467242"/>
                  <c:y val="-0.0769314783264958"/>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5-DC1C-4601-95AD-93407B98DDFE}"/>
                </c:ext>
                <c:ext xmlns:c15="http://schemas.microsoft.com/office/drawing/2012/chart" uri="{CE6537A1-D6FC-4f65-9D91-7224C49458BB}"/>
              </c:extLst>
            </c:dLbl>
            <c:dLbl>
              <c:idx val="11"/>
              <c:layout>
                <c:manualLayout>
                  <c:x val="-0.0788089256215109"/>
                  <c:y val="-0.2031296501983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16-DC1C-4601-95AD-93407B98DDFE}"/>
                </c:ex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Distribution_bots!$B$76:$M$76</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Distribution_bots!$B$77:$M$77</c:f>
              <c:numCache>
                <c:formatCode>#,##0.00</c:formatCode>
                <c:ptCount val="12"/>
                <c:pt idx="0">
                  <c:v>0.0820095938006488</c:v>
                </c:pt>
                <c:pt idx="1">
                  <c:v>0.0429355012465748</c:v>
                </c:pt>
                <c:pt idx="2">
                  <c:v>0.158496496992483</c:v>
                </c:pt>
                <c:pt idx="3">
                  <c:v>0.286076945701097</c:v>
                </c:pt>
                <c:pt idx="4">
                  <c:v>0.042386497154439</c:v>
                </c:pt>
                <c:pt idx="5">
                  <c:v>0.482337140147137</c:v>
                </c:pt>
                <c:pt idx="6">
                  <c:v>1.95138308488458</c:v>
                </c:pt>
                <c:pt idx="7">
                  <c:v>0.121225529294861</c:v>
                </c:pt>
                <c:pt idx="8">
                  <c:v>2.905273118275537</c:v>
                </c:pt>
                <c:pt idx="9">
                  <c:v>0.000371188687888767</c:v>
                </c:pt>
                <c:pt idx="10">
                  <c:v>0.321555729107785</c:v>
                </c:pt>
                <c:pt idx="11">
                  <c:v>0.0452037868790284</c:v>
                </c:pt>
              </c:numCache>
            </c:numRef>
          </c:val>
          <c:extLst xmlns:c16r2="http://schemas.microsoft.com/office/drawing/2015/06/chart">
            <c:ext xmlns:c16="http://schemas.microsoft.com/office/drawing/2014/chart" uri="{C3380CC4-5D6E-409C-BE32-E72D297353CC}">
              <c16:uniqueId val="{00000017-DC1C-4601-95AD-93407B98DDFE}"/>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Contribution of Each DAAC to Total Bots Distribution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(18.6 Million products)</a:t>
            </a:r>
          </a:p>
        </c:rich>
      </c:tx>
      <c:layout>
        <c:manualLayout>
          <c:xMode val="edge"/>
          <c:yMode val="edge"/>
          <c:x val="0.174621813008617"/>
          <c:y val="0.0276170182807808"/>
        </c:manualLayout>
      </c:layout>
      <c:overlay val="0"/>
      <c:spPr>
        <a:noFill/>
        <a:ln w="25400">
          <a:noFill/>
        </a:ln>
      </c:spPr>
    </c:title>
    <c:autoTitleDeleted val="0"/>
    <c:plotArea>
      <c:layout>
        <c:manualLayout>
          <c:layoutTarget val="inner"/>
          <c:xMode val="edge"/>
          <c:yMode val="edge"/>
          <c:x val="0.43424370231528"/>
          <c:y val="0.647399757552533"/>
          <c:w val="0.196030014188041"/>
          <c:h val="0.228324021636817"/>
        </c:manualLayout>
      </c:layout>
      <c:pieChart>
        <c:varyColors val="1"/>
        <c:ser>
          <c:idx val="0"/>
          <c:order val="0"/>
          <c:tx>
            <c:strRef>
              <c:f>Distribution_bots!$A$22</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1-A662-4468-B095-FC46102DC6D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3-A662-4468-B095-FC46102DC6D5}"/>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5-A662-4468-B095-FC46102DC6D5}"/>
              </c:ext>
            </c:extLst>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7-A662-4468-B095-FC46102DC6D5}"/>
              </c:ext>
            </c:extLst>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9-A662-4468-B095-FC46102DC6D5}"/>
              </c:ext>
            </c:extLst>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B-A662-4468-B095-FC46102DC6D5}"/>
              </c:ext>
            </c:extLst>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D-A662-4468-B095-FC46102DC6D5}"/>
              </c:ext>
            </c:extLst>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0F-A662-4468-B095-FC46102DC6D5}"/>
              </c:ext>
            </c:extLst>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1-A662-4468-B095-FC46102DC6D5}"/>
              </c:ext>
            </c:extLst>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3-A662-4468-B095-FC46102DC6D5}"/>
              </c:ext>
            </c:extLst>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xmlns:c16r2="http://schemas.microsoft.com/office/drawing/2015/06/chart">
              <c:ext xmlns:c16="http://schemas.microsoft.com/office/drawing/2014/chart" uri="{C3380CC4-5D6E-409C-BE32-E72D297353CC}">
                <c16:uniqueId val="{00000015-A662-4468-B095-FC46102DC6D5}"/>
              </c:ext>
            </c:extLst>
          </c:dPt>
          <c:dLbls>
            <c:dLbl>
              <c:idx val="0"/>
              <c:layout>
                <c:manualLayout>
                  <c:x val="0.110153995757121"/>
                  <c:y val="-0.22835060891991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5699290655433"/>
                  <c:y val="-0.116705007025215"/>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246923950289036"/>
                  <c:y val="-0.0889569710002281"/>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A662-4468-B095-FC46102DC6D5}"/>
                </c:ext>
                <c:ext xmlns:c15="http://schemas.microsoft.com/office/drawing/2012/chart" uri="{CE6537A1-D6FC-4f65-9D91-7224C49458BB}"/>
              </c:extLst>
            </c:dLbl>
            <c:dLbl>
              <c:idx val="3"/>
              <c:layout>
                <c:manualLayout>
                  <c:x val="0.217185139765664"/>
                  <c:y val="0.0344399983582009"/>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A662-4468-B095-FC46102DC6D5}"/>
                </c:ext>
                <c:ext xmlns:c15="http://schemas.microsoft.com/office/drawing/2012/chart" uri="{CE6537A1-D6FC-4f65-9D91-7224C49458BB}"/>
              </c:extLst>
            </c:dLbl>
            <c:dLbl>
              <c:idx val="4"/>
              <c:layout>
                <c:manualLayout>
                  <c:x val="0.0881708702602042"/>
                  <c:y val="0.108356839058292"/>
                </c:manualLayout>
              </c:layou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9-A662-4468-B095-FC46102DC6D5}"/>
                </c:ext>
                <c:ext xmlns:c15="http://schemas.microsoft.com/office/drawing/2012/chart" uri="{CE6537A1-D6FC-4f65-9D91-7224C49458BB}"/>
              </c:extLst>
            </c:dLbl>
            <c:dLbl>
              <c:idx val="5"/>
              <c:layout>
                <c:manualLayout>
                  <c:x val="0.0987452885317197"/>
                  <c:y val="-0.0601605212005466"/>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0387481080228924"/>
                  <c:y val="0.124073531942099"/>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227509441884754"/>
                  <c:y val="0.0707824722178504"/>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83725661993032"/>
                  <c:y val="-0.00554107202415076"/>
                </c:manualLayout>
              </c:layout>
              <c:showLegendKey val="0"/>
              <c:showVal val="0"/>
              <c:showCatName val="1"/>
              <c:showSerName val="0"/>
              <c:showPercent val="1"/>
              <c:showBubbleSize val="0"/>
              <c:extLst>
                <c:ext xmlns:c15="http://schemas.microsoft.com/office/drawing/2012/chart" uri="{CE6537A1-D6FC-4f65-9D91-7224C49458BB}">
                  <c15:layout>
                    <c:manualLayout>
                      <c:w val="0.169759327627148"/>
                      <c:h val="0.142800099269046"/>
                    </c:manualLayout>
                  </c15:layout>
                </c:ext>
              </c:extLst>
            </c:dLbl>
            <c:dLbl>
              <c:idx val="9"/>
              <c:layout>
                <c:manualLayout>
                  <c:x val="-0.254848463718378"/>
                  <c:y val="-0.160490756589418"/>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116115286871858"/>
                  <c:y val="-0.177965044357117"/>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0087936670590205"/>
                  <c:y val="-0.213171306244192"/>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Distribution_bots!$B$21:$M$21</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Distribution_bots!$B$22:$M$22</c:f>
              <c:numCache>
                <c:formatCode>#,##0.00</c:formatCode>
                <c:ptCount val="12"/>
                <c:pt idx="0">
                  <c:v>0.070945</c:v>
                </c:pt>
                <c:pt idx="1">
                  <c:v>0.01719</c:v>
                </c:pt>
                <c:pt idx="2">
                  <c:v>0.525494</c:v>
                </c:pt>
                <c:pt idx="3">
                  <c:v>0.113039</c:v>
                </c:pt>
                <c:pt idx="4">
                  <c:v>0.059537</c:v>
                </c:pt>
                <c:pt idx="5">
                  <c:v>16.551616</c:v>
                </c:pt>
                <c:pt idx="6">
                  <c:v>0.118635</c:v>
                </c:pt>
                <c:pt idx="7">
                  <c:v>0.158578</c:v>
                </c:pt>
                <c:pt idx="8">
                  <c:v>0.489195</c:v>
                </c:pt>
                <c:pt idx="9">
                  <c:v>0.003627</c:v>
                </c:pt>
                <c:pt idx="10">
                  <c:v>0.373669</c:v>
                </c:pt>
                <c:pt idx="11">
                  <c:v>0.160485</c:v>
                </c:pt>
              </c:numCache>
            </c:numRef>
          </c:val>
          <c:extLst xmlns:c16r2="http://schemas.microsoft.com/office/drawing/2015/06/chart">
            <c:ext xmlns:c16="http://schemas.microsoft.com/office/drawing/2014/chart" uri="{C3380CC4-5D6E-409C-BE32-E72D297353CC}">
              <c16:uniqueId val="{00000017-A662-4468-B095-FC46102DC6D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(149.5 Millions)</a:t>
            </a:r>
          </a:p>
        </c:rich>
      </c:tx>
      <c:overlay val="0"/>
      <c:spPr>
        <a:noFill/>
        <a:ln w="25400">
          <a:noFill/>
        </a:ln>
      </c:spPr>
    </c:title>
    <c:autoTitleDeleted val="0"/>
    <c:plotArea>
      <c:layout>
        <c:manualLayout>
          <c:layoutTarget val="inner"/>
          <c:xMode val="edge"/>
          <c:yMode val="edge"/>
          <c:x val="0.357542387098461"/>
          <c:y val="0.614888674683609"/>
          <c:w val="0.240223791331768"/>
          <c:h val="0.278318031698889"/>
        </c:manualLayout>
      </c:layout>
      <c:pieChart>
        <c:varyColors val="1"/>
        <c:ser>
          <c:idx val="1"/>
          <c:order val="0"/>
          <c:tx>
            <c:strRef>
              <c:f>Ingest!$C$6</c:f>
              <c:strCache>
                <c:ptCount val="1"/>
                <c:pt idx="0">
                  <c:v>Files (Millions)</c:v>
                </c:pt>
              </c:strCache>
            </c:strRef>
          </c:tx>
          <c:dPt>
            <c:idx val="0"/>
            <c:bubble3D val="0"/>
            <c:spPr>
              <a:solidFill>
                <a:srgbClr val="FFFF00"/>
              </a:solidFill>
            </c:spPr>
          </c:dPt>
          <c:dLbls>
            <c:dLbl>
              <c:idx val="0"/>
              <c:layout>
                <c:manualLayout>
                  <c:x val="0.24566811062979"/>
                  <c:y val="-0.035044991293242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50251503467098"/>
                  <c:y val="0.0591845369490689"/>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0798264289571785"/>
                      <c:h val="0.139949886961488"/>
                    </c:manualLayout>
                  </c15:layout>
                </c:ext>
              </c:extLst>
            </c:dLbl>
            <c:dLbl>
              <c:idx val="2"/>
              <c:layout>
                <c:manualLayout>
                  <c:x val="0.0672887362668928"/>
                  <c:y val="-0.024299771677643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0935368287199286"/>
                  <c:y val="-0.0556291915816831"/>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206107269115002"/>
                  <c:y val="-0.31909660025484"/>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234613913588738"/>
                  <c:y val="-0.0724860333235568"/>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106926727762886"/>
                  <c:y val="-0.165279003745497"/>
                </c:manualLayout>
              </c:layout>
              <c:showLegendKey val="0"/>
              <c:showVal val="0"/>
              <c:showCatName val="1"/>
              <c:showSerName val="0"/>
              <c:showPercent val="1"/>
              <c:showBubbleSize val="0"/>
              <c:extLst>
                <c:ext xmlns:c15="http://schemas.microsoft.com/office/drawing/2012/chart" uri="{CE6537A1-D6FC-4f65-9D91-7224C49458BB}"/>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Ingest!$A$7:$A$18</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Ingest!$C$7:$C$18</c:f>
              <c:numCache>
                <c:formatCode>#,##0.0</c:formatCode>
                <c:ptCount val="12"/>
                <c:pt idx="0">
                  <c:v>14.39695</c:v>
                </c:pt>
                <c:pt idx="1">
                  <c:v>2.872756</c:v>
                </c:pt>
                <c:pt idx="2">
                  <c:v>26.879521</c:v>
                </c:pt>
                <c:pt idx="3">
                  <c:v>14.969227</c:v>
                </c:pt>
                <c:pt idx="4">
                  <c:v>9.651266</c:v>
                </c:pt>
                <c:pt idx="5">
                  <c:v>36.784789</c:v>
                </c:pt>
                <c:pt idx="6">
                  <c:v>0.223865</c:v>
                </c:pt>
                <c:pt idx="7">
                  <c:v>39.008569</c:v>
                </c:pt>
                <c:pt idx="8">
                  <c:v>0.761683</c:v>
                </c:pt>
                <c:pt idx="9">
                  <c:v>0.147999</c:v>
                </c:pt>
                <c:pt idx="10">
                  <c:v>3.829553</c:v>
                </c:pt>
                <c:pt idx="11">
                  <c:v>1.3E-5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
          <c:y val="0.0279948852547278"/>
        </c:manualLayout>
      </c:layout>
      <c:overlay val="0"/>
      <c:spPr>
        <a:noFill/>
        <a:ln w="25400">
          <a:noFill/>
        </a:ln>
      </c:spPr>
    </c:title>
    <c:autoTitleDeleted val="0"/>
    <c:plotArea>
      <c:layout>
        <c:manualLayout>
          <c:layoutTarget val="inner"/>
          <c:xMode val="edge"/>
          <c:yMode val="edge"/>
          <c:x val="0.0855519482896115"/>
          <c:y val="0.116145437652144"/>
          <c:w val="0.866094630462758"/>
          <c:h val="0.681398550023597"/>
        </c:manualLayout>
      </c:layout>
      <c:barChart>
        <c:barDir val="col"/>
        <c:grouping val="stacked"/>
        <c:varyColors val="0"/>
        <c:ser>
          <c:idx val="0"/>
          <c:order val="0"/>
          <c:invertIfNegative val="0"/>
          <c:cat>
            <c:strRef>
              <c:f>(Distribution_Mission_Instrument!$J$80:$M$80,Distribution_Mission_Instrument!$Q$80:$U$80,Distribution_Mission_Instrument!$Y$80:$AB$80,Distribution_Mission_Instrument!$AF$80:$AR$80,Distribution_Mission_Instrument!$AV$80)</c:f>
              <c:strCache>
                <c:ptCount val="27"/>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AMSR-E/GPM</c:v>
                </c:pt>
                <c:pt idx="14">
                  <c:v>AMSR2/GPM</c:v>
                </c:pt>
                <c:pt idx="15">
                  <c:v>ATMS/GPM</c:v>
                </c:pt>
                <c:pt idx="16">
                  <c:v>DPR/GPM</c:v>
                </c:pt>
                <c:pt idx="17">
                  <c:v>GMI/GPM</c:v>
                </c:pt>
                <c:pt idx="18">
                  <c:v>IMERG/GPM</c:v>
                </c:pt>
                <c:pt idx="19">
                  <c:v>KAPR/GPM</c:v>
                </c:pt>
                <c:pt idx="20">
                  <c:v>KUPR/GPM</c:v>
                </c:pt>
                <c:pt idx="21">
                  <c:v>MHS/GPM</c:v>
                </c:pt>
                <c:pt idx="22">
                  <c:v>SAPHIR/GPM</c:v>
                </c:pt>
                <c:pt idx="23">
                  <c:v>SSM/I/GPM</c:v>
                </c:pt>
                <c:pt idx="24">
                  <c:v>SSMIS/GPM</c:v>
                </c:pt>
                <c:pt idx="25">
                  <c:v>TMI/GPM</c:v>
                </c:pt>
                <c:pt idx="26">
                  <c:v>Aquarius</c:v>
                </c:pt>
              </c:strCache>
            </c:strRef>
          </c:cat>
          <c:val>
            <c:numRef>
              <c:f>(Distribution_Mission_Instrument!$J$93:$M$93,Distribution_Mission_Instrument!$Q$93:$U$93,Distribution_Mission_Instrument!$Y$93:$AB$93,Distribution_Mission_Instrument!$AF$93:$AR$93,Distribution_Mission_Instrument!$AV$93)</c:f>
              <c:numCache>
                <c:formatCode>#,##0.00</c:formatCode>
                <c:ptCount val="27"/>
                <c:pt idx="0">
                  <c:v>701.324645309312</c:v>
                </c:pt>
                <c:pt idx="1">
                  <c:v>48.20980696758567</c:v>
                </c:pt>
                <c:pt idx="2">
                  <c:v>167.0358111413186</c:v>
                </c:pt>
                <c:pt idx="3">
                  <c:v>3161.23751043713</c:v>
                </c:pt>
                <c:pt idx="4">
                  <c:v>799.0096454940499</c:v>
                </c:pt>
                <c:pt idx="5">
                  <c:v>411.9637608157077</c:v>
                </c:pt>
                <c:pt idx="6">
                  <c:v>215.7309920245249</c:v>
                </c:pt>
                <c:pt idx="7">
                  <c:v>3739.567850111528</c:v>
                </c:pt>
                <c:pt idx="8">
                  <c:v>30.76399042733461</c:v>
                </c:pt>
                <c:pt idx="9">
                  <c:v>0.702903435389088</c:v>
                </c:pt>
                <c:pt idx="10">
                  <c:v>53.34949678911916</c:v>
                </c:pt>
                <c:pt idx="11">
                  <c:v>306.6884219050983</c:v>
                </c:pt>
                <c:pt idx="12">
                  <c:v>5.97699187012493</c:v>
                </c:pt>
                <c:pt idx="13">
                  <c:v>5.004225901256164</c:v>
                </c:pt>
                <c:pt idx="14">
                  <c:v>0.688984874152993</c:v>
                </c:pt>
                <c:pt idx="15">
                  <c:v>0.0710741902885272</c:v>
                </c:pt>
                <c:pt idx="16">
                  <c:v>121.1222703441061</c:v>
                </c:pt>
                <c:pt idx="17">
                  <c:v>13.22230534079421</c:v>
                </c:pt>
                <c:pt idx="18">
                  <c:v>70.1865490295967</c:v>
                </c:pt>
                <c:pt idx="19">
                  <c:v>0.30828400766586</c:v>
                </c:pt>
                <c:pt idx="20">
                  <c:v>0.350162519225704</c:v>
                </c:pt>
                <c:pt idx="21">
                  <c:v>0.0448899571374567</c:v>
                </c:pt>
                <c:pt idx="22">
                  <c:v>0.00678374028939287</c:v>
                </c:pt>
                <c:pt idx="23">
                  <c:v>1.895251389324581</c:v>
                </c:pt>
                <c:pt idx="24">
                  <c:v>2.096000802239356</c:v>
                </c:pt>
                <c:pt idx="25">
                  <c:v>0.00636774021768359</c:v>
                </c:pt>
                <c:pt idx="26">
                  <c:v>24.32995022408063</c:v>
                </c:pt>
              </c:numCache>
            </c:numRef>
          </c:val>
        </c:ser>
        <c:dLbls>
          <c:showLegendKey val="0"/>
          <c:showVal val="0"/>
          <c:showCatName val="0"/>
          <c:showSerName val="0"/>
          <c:showPercent val="0"/>
          <c:showBubbleSize val="0"/>
        </c:dLbls>
        <c:gapWidth val="150"/>
        <c:overlap val="100"/>
        <c:axId val="1142499152"/>
        <c:axId val="1142502000"/>
      </c:barChart>
      <c:catAx>
        <c:axId val="1142499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
              <c:y val="0.9415503062117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1142502000"/>
        <c:crosses val="autoZero"/>
        <c:auto val="1"/>
        <c:lblAlgn val="ctr"/>
        <c:lblOffset val="100"/>
        <c:tickLblSkip val="1"/>
        <c:tickMarkSkip val="1"/>
        <c:noMultiLvlLbl val="0"/>
      </c:catAx>
      <c:valAx>
        <c:axId val="11425020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0.0104086529095625"/>
              <c:y val="0.2907013406471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24991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
          <c:y val="0.04046831792228"/>
        </c:manualLayout>
      </c:layout>
      <c:overlay val="0"/>
      <c:spPr>
        <a:noFill/>
        <a:ln w="25400">
          <a:noFill/>
        </a:ln>
      </c:spPr>
    </c:title>
    <c:autoTitleDeleted val="0"/>
    <c:plotArea>
      <c:layout>
        <c:manualLayout>
          <c:layoutTarget val="inner"/>
          <c:xMode val="edge"/>
          <c:yMode val="edge"/>
          <c:x val="0.0847091164470465"/>
          <c:y val="0.131437075610823"/>
          <c:w val="0.866260290579974"/>
          <c:h val="0.638041590954977"/>
        </c:manualLayout>
      </c:layout>
      <c:barChart>
        <c:barDir val="col"/>
        <c:grouping val="stacked"/>
        <c:varyColors val="0"/>
        <c:ser>
          <c:idx val="0"/>
          <c:order val="0"/>
          <c:invertIfNegative val="0"/>
          <c:cat>
            <c:strRef>
              <c:f>(Distribution_Mission_Instrument!$J$46:$M$46,Distribution_Mission_Instrument!$Q$46:$U$46,Distribution_Mission_Instrument!$Y$46:$AB$46,Distribution_Mission_Instrument!$AF$46:$AR$46,Distribution_Mission_Instrument!$AV$46)</c:f>
              <c:strCache>
                <c:ptCount val="27"/>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AMSR-E/GPM</c:v>
                </c:pt>
                <c:pt idx="14">
                  <c:v>AMSR2/GPM</c:v>
                </c:pt>
                <c:pt idx="15">
                  <c:v>ATMS/GPM</c:v>
                </c:pt>
                <c:pt idx="16">
                  <c:v>DPR/GPM</c:v>
                </c:pt>
                <c:pt idx="17">
                  <c:v>GMI/GPM</c:v>
                </c:pt>
                <c:pt idx="18">
                  <c:v>IMERG/GPM</c:v>
                </c:pt>
                <c:pt idx="19">
                  <c:v>KAPR/GPM</c:v>
                </c:pt>
                <c:pt idx="20">
                  <c:v>KUPR/GPM</c:v>
                </c:pt>
                <c:pt idx="21">
                  <c:v>MHS/GPM</c:v>
                </c:pt>
                <c:pt idx="22">
                  <c:v>SAPHIR/GPM</c:v>
                </c:pt>
                <c:pt idx="23">
                  <c:v>SSM/I/GPM</c:v>
                </c:pt>
                <c:pt idx="24">
                  <c:v>SSMIS/GPM</c:v>
                </c:pt>
                <c:pt idx="25">
                  <c:v>TMI/GPM</c:v>
                </c:pt>
                <c:pt idx="26">
                  <c:v>Aquarius</c:v>
                </c:pt>
              </c:strCache>
            </c:strRef>
          </c:cat>
          <c:val>
            <c:numRef>
              <c:f>(Distribution_Mission_Instrument!$J$59:$M$59,Distribution_Mission_Instrument!$Q$59:$U$59,Distribution_Mission_Instrument!$Y$59:$AB$59,Distribution_Mission_Instrument!$AF$59:$AR$59,Distribution_Mission_Instrument!$AV$59)</c:f>
              <c:numCache>
                <c:formatCode>#,##0.00</c:formatCode>
                <c:ptCount val="27"/>
                <c:pt idx="0">
                  <c:v>51.164866</c:v>
                </c:pt>
                <c:pt idx="1">
                  <c:v>6.184775</c:v>
                </c:pt>
                <c:pt idx="2">
                  <c:v>2.83612</c:v>
                </c:pt>
                <c:pt idx="3">
                  <c:v>202.004408</c:v>
                </c:pt>
                <c:pt idx="4">
                  <c:v>16.489613</c:v>
                </c:pt>
                <c:pt idx="5">
                  <c:v>3.878379</c:v>
                </c:pt>
                <c:pt idx="6">
                  <c:v>2.193359</c:v>
                </c:pt>
                <c:pt idx="7">
                  <c:v>229.521875</c:v>
                </c:pt>
                <c:pt idx="8">
                  <c:v>1.225842</c:v>
                </c:pt>
                <c:pt idx="9">
                  <c:v>0.013002</c:v>
                </c:pt>
                <c:pt idx="10">
                  <c:v>63.375922</c:v>
                </c:pt>
                <c:pt idx="11">
                  <c:v>10.455064</c:v>
                </c:pt>
                <c:pt idx="12">
                  <c:v>0.625439</c:v>
                </c:pt>
                <c:pt idx="13">
                  <c:v>0.390877</c:v>
                </c:pt>
                <c:pt idx="14">
                  <c:v>0.012065</c:v>
                </c:pt>
                <c:pt idx="15">
                  <c:v>0.001579</c:v>
                </c:pt>
                <c:pt idx="16">
                  <c:v>0.533861</c:v>
                </c:pt>
                <c:pt idx="17">
                  <c:v>0.313239</c:v>
                </c:pt>
                <c:pt idx="18">
                  <c:v>13.979117</c:v>
                </c:pt>
                <c:pt idx="19">
                  <c:v>0.000868</c:v>
                </c:pt>
                <c:pt idx="20">
                  <c:v>0.001267</c:v>
                </c:pt>
                <c:pt idx="21">
                  <c:v>0.026885</c:v>
                </c:pt>
                <c:pt idx="22">
                  <c:v>0.002564</c:v>
                </c:pt>
                <c:pt idx="23">
                  <c:v>0.111998</c:v>
                </c:pt>
                <c:pt idx="24">
                  <c:v>0.058644</c:v>
                </c:pt>
                <c:pt idx="25">
                  <c:v>7.7E-5</c:v>
                </c:pt>
                <c:pt idx="26">
                  <c:v>7.188115000000001</c:v>
                </c:pt>
              </c:numCache>
            </c:numRef>
          </c:val>
        </c:ser>
        <c:dLbls>
          <c:showLegendKey val="0"/>
          <c:showVal val="0"/>
          <c:showCatName val="0"/>
          <c:showSerName val="0"/>
          <c:showPercent val="0"/>
          <c:showBubbleSize val="0"/>
        </c:dLbls>
        <c:gapWidth val="150"/>
        <c:overlap val="100"/>
        <c:axId val="1142523616"/>
        <c:axId val="1142527008"/>
      </c:barChart>
      <c:catAx>
        <c:axId val="11425236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
              <c:y val="0.9530228467290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1142527008"/>
        <c:crosses val="autoZero"/>
        <c:auto val="1"/>
        <c:lblAlgn val="ctr"/>
        <c:lblOffset val="100"/>
        <c:tickLblSkip val="1"/>
        <c:tickMarkSkip val="1"/>
        <c:noMultiLvlLbl val="0"/>
      </c:catAx>
      <c:valAx>
        <c:axId val="114252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0.0188864461155396"/>
              <c:y val="0.2812073216785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2523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
          <c:y val="0.0245760818359244"/>
        </c:manualLayout>
      </c:layout>
      <c:overlay val="0"/>
      <c:spPr>
        <a:noFill/>
        <a:ln w="25400">
          <a:noFill/>
        </a:ln>
      </c:spPr>
    </c:title>
    <c:autoTitleDeleted val="0"/>
    <c:plotArea>
      <c:layout>
        <c:manualLayout>
          <c:layoutTarget val="inner"/>
          <c:xMode val="edge"/>
          <c:yMode val="edge"/>
          <c:x val="0.0908740465479333"/>
          <c:y val="0.129222483378948"/>
          <c:w val="0.871916356823846"/>
          <c:h val="0.64146039437378"/>
        </c:manualLayout>
      </c:layout>
      <c:barChart>
        <c:barDir val="col"/>
        <c:grouping val="stacked"/>
        <c:varyColors val="0"/>
        <c:ser>
          <c:idx val="0"/>
          <c:order val="0"/>
          <c:invertIfNegative val="0"/>
          <c:cat>
            <c:strRef>
              <c:f>(Distribution_Mission_Instrument!$J$129:$M$129,Distribution_Mission_Instrument!$Q$129:$U$129,Distribution_Mission_Instrument!$Y$129:$AB$129,Distribution_Mission_Instrument!$AF$129:$AR$129,Distribution_Mission_Instrument!$AV$129)</c:f>
              <c:strCache>
                <c:ptCount val="27"/>
                <c:pt idx="0">
                  <c:v>AIRS/Aqua</c:v>
                </c:pt>
                <c:pt idx="1">
                  <c:v> AMSR-E/Aqua</c:v>
                </c:pt>
                <c:pt idx="2">
                  <c:v>CERES/Aqua</c:v>
                </c:pt>
                <c:pt idx="3">
                  <c:v>MODIS/Aqua</c:v>
                </c:pt>
                <c:pt idx="4">
                  <c:v>ASTER/Terra</c:v>
                </c:pt>
                <c:pt idx="5">
                  <c:v>CERES/Terra</c:v>
                </c:pt>
                <c:pt idx="6">
                  <c:v>MISR/Terra</c:v>
                </c:pt>
                <c:pt idx="7">
                  <c:v>MODIS/Terra</c:v>
                </c:pt>
                <c:pt idx="8">
                  <c:v>MOPITT/Terra</c:v>
                </c:pt>
                <c:pt idx="9">
                  <c:v>HIRDLS/Aura</c:v>
                </c:pt>
                <c:pt idx="10">
                  <c:v>MLS/Aura</c:v>
                </c:pt>
                <c:pt idx="11">
                  <c:v>OMI/Aura</c:v>
                </c:pt>
                <c:pt idx="12">
                  <c:v>TES/Aura</c:v>
                </c:pt>
                <c:pt idx="13">
                  <c:v>AMSR-E/GPM</c:v>
                </c:pt>
                <c:pt idx="14">
                  <c:v>AMSR2/GPM</c:v>
                </c:pt>
                <c:pt idx="15">
                  <c:v>ATMS/GPM</c:v>
                </c:pt>
                <c:pt idx="16">
                  <c:v>DPR/GPM</c:v>
                </c:pt>
                <c:pt idx="17">
                  <c:v>GMI/GPM</c:v>
                </c:pt>
                <c:pt idx="18">
                  <c:v>IMERG/GPM</c:v>
                </c:pt>
                <c:pt idx="19">
                  <c:v>KAPR/GPM</c:v>
                </c:pt>
                <c:pt idx="20">
                  <c:v>KUPR/GPM</c:v>
                </c:pt>
                <c:pt idx="21">
                  <c:v>MHS/GPM</c:v>
                </c:pt>
                <c:pt idx="22">
                  <c:v>SAPHIR/GPM</c:v>
                </c:pt>
                <c:pt idx="23">
                  <c:v>SSM/I/GPM</c:v>
                </c:pt>
                <c:pt idx="24">
                  <c:v>SSMIS/GPM</c:v>
                </c:pt>
                <c:pt idx="25">
                  <c:v>TMI/GPM</c:v>
                </c:pt>
                <c:pt idx="26">
                  <c:v>Aquarius</c:v>
                </c:pt>
              </c:strCache>
            </c:strRef>
          </c:cat>
          <c:val>
            <c:numRef>
              <c:f>(Distribution_Mission_Instrument!$J$130:$M$130,Distribution_Mission_Instrument!$Q$130:$U$130,Distribution_Mission_Instrument!$Y$130:$AB$130,Distribution_Mission_Instrument!$AF$130:$AR$130,Distribution_Mission_Instrument!$AV$130)</c:f>
              <c:numCache>
                <c:formatCode>#,##0</c:formatCode>
                <c:ptCount val="27"/>
                <c:pt idx="0">
                  <c:v>24779.0</c:v>
                </c:pt>
                <c:pt idx="1">
                  <c:v>4228.0</c:v>
                </c:pt>
                <c:pt idx="2">
                  <c:v>247.0</c:v>
                </c:pt>
                <c:pt idx="3">
                  <c:v>303887.0</c:v>
                </c:pt>
                <c:pt idx="4">
                  <c:v>98799.0</c:v>
                </c:pt>
                <c:pt idx="5">
                  <c:v>1149.0</c:v>
                </c:pt>
                <c:pt idx="6">
                  <c:v>941.0</c:v>
                </c:pt>
                <c:pt idx="7">
                  <c:v>372671.0</c:v>
                </c:pt>
                <c:pt idx="8">
                  <c:v>616.0</c:v>
                </c:pt>
                <c:pt idx="9">
                  <c:v>619.0</c:v>
                </c:pt>
                <c:pt idx="10">
                  <c:v>3595.0</c:v>
                </c:pt>
                <c:pt idx="11">
                  <c:v>10930.0</c:v>
                </c:pt>
                <c:pt idx="12">
                  <c:v>419.0</c:v>
                </c:pt>
                <c:pt idx="13">
                  <c:v>3065.0</c:v>
                </c:pt>
                <c:pt idx="14">
                  <c:v>672.0</c:v>
                </c:pt>
                <c:pt idx="15">
                  <c:v>566.0</c:v>
                </c:pt>
                <c:pt idx="16">
                  <c:v>1480.0</c:v>
                </c:pt>
                <c:pt idx="17">
                  <c:v>1328.0</c:v>
                </c:pt>
                <c:pt idx="18">
                  <c:v>5601.0</c:v>
                </c:pt>
                <c:pt idx="19">
                  <c:v>572.0</c:v>
                </c:pt>
                <c:pt idx="20">
                  <c:v>573.0</c:v>
                </c:pt>
                <c:pt idx="21">
                  <c:v>709.0</c:v>
                </c:pt>
                <c:pt idx="22">
                  <c:v>571.0</c:v>
                </c:pt>
                <c:pt idx="23">
                  <c:v>810.0</c:v>
                </c:pt>
                <c:pt idx="24">
                  <c:v>653.0</c:v>
                </c:pt>
                <c:pt idx="25">
                  <c:v>549.0</c:v>
                </c:pt>
                <c:pt idx="26">
                  <c:v>3693.0</c:v>
                </c:pt>
              </c:numCache>
            </c:numRef>
          </c:val>
        </c:ser>
        <c:dLbls>
          <c:showLegendKey val="0"/>
          <c:showVal val="0"/>
          <c:showCatName val="0"/>
          <c:showSerName val="0"/>
          <c:showPercent val="0"/>
          <c:showBubbleSize val="0"/>
        </c:dLbls>
        <c:gapWidth val="150"/>
        <c:overlap val="100"/>
        <c:axId val="1142548944"/>
        <c:axId val="1142552336"/>
      </c:barChart>
      <c:catAx>
        <c:axId val="1142548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
              <c:y val="0.92787509253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1142552336"/>
        <c:crosses val="autoZero"/>
        <c:auto val="1"/>
        <c:lblAlgn val="ctr"/>
        <c:lblOffset val="100"/>
        <c:tickLblSkip val="1"/>
        <c:tickMarkSkip val="1"/>
        <c:noMultiLvlLbl val="0"/>
      </c:catAx>
      <c:valAx>
        <c:axId val="11425523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0.00206065723344339"/>
              <c:y val="0.34708005284718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425489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22198988754293"/>
          <c:y val="0.0238937701994641"/>
        </c:manualLayout>
      </c:layout>
      <c:overlay val="0"/>
      <c:spPr>
        <a:noFill/>
        <a:ln w="25400">
          <a:noFill/>
        </a:ln>
      </c:spPr>
    </c:title>
    <c:autoTitleDeleted val="0"/>
    <c:plotArea>
      <c:layout>
        <c:manualLayout>
          <c:layoutTarget val="inner"/>
          <c:xMode val="edge"/>
          <c:yMode val="edge"/>
          <c:x val="0.115732204045958"/>
          <c:y val="0.15132651521756"/>
          <c:w val="0.824609687102418"/>
          <c:h val="0.721734666146997"/>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Distribution_Mission_Domain!$C$5:$G$5</c:f>
              <c:numCache>
                <c:formatCode>_(* #,##0.00_);_(* \(#,##0.00\);_(* "-"??_);_(@_)</c:formatCode>
                <c:ptCount val="5"/>
                <c:pt idx="0">
                  <c:v>104.293165</c:v>
                </c:pt>
                <c:pt idx="1">
                  <c:v>110.261338</c:v>
                </c:pt>
                <c:pt idx="2">
                  <c:v>21.30829</c:v>
                </c:pt>
                <c:pt idx="3">
                  <c:v>8.043639</c:v>
                </c:pt>
                <c:pt idx="4">
                  <c:v>2.539113</c:v>
                </c:pt>
              </c:numCache>
            </c:numRef>
          </c:val>
        </c:ser>
        <c:ser>
          <c:idx val="1"/>
          <c:order val="1"/>
          <c:tx>
            <c:strRef>
              <c:f>Distribution_Mission_Domain!$B$6</c:f>
              <c:strCache>
                <c:ptCount val="1"/>
                <c:pt idx="0">
                  <c:v>US COM</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Distribution_Mission_Domain!$C$6:$G$6</c:f>
              <c:numCache>
                <c:formatCode>_(* #,##0.00_);_(* \(#,##0.00\);_(* "-"??_);_(@_)</c:formatCode>
                <c:ptCount val="5"/>
                <c:pt idx="0">
                  <c:v>32.385912</c:v>
                </c:pt>
                <c:pt idx="1">
                  <c:v>30.987652</c:v>
                </c:pt>
                <c:pt idx="2">
                  <c:v>0.55121</c:v>
                </c:pt>
                <c:pt idx="3">
                  <c:v>4.530535</c:v>
                </c:pt>
                <c:pt idx="4">
                  <c:v>2.06688</c:v>
                </c:pt>
              </c:numCache>
            </c:numRef>
          </c:val>
        </c:ser>
        <c:ser>
          <c:idx val="2"/>
          <c:order val="2"/>
          <c:tx>
            <c:strRef>
              <c:f>Distribution_Mission_Domain!$B$7</c:f>
              <c:strCache>
                <c:ptCount val="1"/>
                <c:pt idx="0">
                  <c:v>US EDU</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Distribution_Mission_Domain!$C$7:$G$7</c:f>
              <c:numCache>
                <c:formatCode>_(* #,##0.00_);_(* \(#,##0.00\);_(* "-"??_);_(@_)</c:formatCode>
                <c:ptCount val="5"/>
                <c:pt idx="0">
                  <c:v>40.920785</c:v>
                </c:pt>
                <c:pt idx="1">
                  <c:v>50.292814</c:v>
                </c:pt>
                <c:pt idx="2">
                  <c:v>3.031544</c:v>
                </c:pt>
                <c:pt idx="3">
                  <c:v>2.336303</c:v>
                </c:pt>
                <c:pt idx="4">
                  <c:v>0.503616</c:v>
                </c:pt>
              </c:numCache>
            </c:numRef>
          </c:val>
        </c:ser>
        <c:ser>
          <c:idx val="3"/>
          <c:order val="3"/>
          <c:tx>
            <c:strRef>
              <c:f>Distribution_Mission_Domain!$B$8</c:f>
              <c:strCache>
                <c:ptCount val="1"/>
                <c:pt idx="0">
                  <c:v>US GOV</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Distribution_Mission_Domain!$C$8:$G$8</c:f>
              <c:numCache>
                <c:formatCode>_(* #,##0.00_);_(* \(#,##0.00\);_(* "-"??_);_(@_)</c:formatCode>
                <c:ptCount val="5"/>
                <c:pt idx="0">
                  <c:v>60.270409</c:v>
                </c:pt>
                <c:pt idx="1">
                  <c:v>36.339479</c:v>
                </c:pt>
                <c:pt idx="2">
                  <c:v>49.086095</c:v>
                </c:pt>
                <c:pt idx="3">
                  <c:v>0.290402</c:v>
                </c:pt>
                <c:pt idx="4">
                  <c:v>1.057455</c:v>
                </c:pt>
              </c:numCache>
            </c:numRef>
          </c:val>
        </c:ser>
        <c:ser>
          <c:idx val="4"/>
          <c:order val="4"/>
          <c:tx>
            <c:strRef>
              <c:f>Distribution_Mission_Domain!$B$9</c:f>
              <c:strCache>
                <c:ptCount val="1"/>
                <c:pt idx="0">
                  <c:v>US ORG</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Distribution_Mission_Domain!$C$9:$G$9</c:f>
              <c:numCache>
                <c:formatCode>_(* #,##0.00_);_(* \(#,##0.00\);_(* "-"??_);_(@_)</c:formatCode>
                <c:ptCount val="5"/>
                <c:pt idx="0">
                  <c:v>8.277358</c:v>
                </c:pt>
                <c:pt idx="1">
                  <c:v>0.440159</c:v>
                </c:pt>
                <c:pt idx="2">
                  <c:v>0.184638</c:v>
                </c:pt>
                <c:pt idx="3">
                  <c:v>0.033822</c:v>
                </c:pt>
                <c:pt idx="4">
                  <c:v>0.34761</c:v>
                </c:pt>
              </c:numCache>
            </c:numRef>
          </c:val>
        </c:ser>
        <c:ser>
          <c:idx val="5"/>
          <c:order val="5"/>
          <c:tx>
            <c:strRef>
              <c:f>Distribution_Mission_Domain!$B$10</c:f>
              <c:strCache>
                <c:ptCount val="1"/>
                <c:pt idx="0">
                  <c:v>US Other</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Distribution_Mission_Domain!$C$10:$G$10</c:f>
              <c:numCache>
                <c:formatCode>_(* #,##0.00_);_(* \(#,##0.00\);_(* "-"??_);_(@_)</c:formatCode>
                <c:ptCount val="5"/>
                <c:pt idx="0">
                  <c:v>15.922684</c:v>
                </c:pt>
                <c:pt idx="1">
                  <c:v>24.90941</c:v>
                </c:pt>
                <c:pt idx="2">
                  <c:v>0.307519</c:v>
                </c:pt>
                <c:pt idx="3">
                  <c:v>0.19833</c:v>
                </c:pt>
                <c:pt idx="4">
                  <c:v>0.66947</c:v>
                </c:pt>
              </c:numCache>
            </c:numRef>
          </c:val>
        </c:ser>
        <c:ser>
          <c:idx val="6"/>
          <c:order val="6"/>
          <c:tx>
            <c:strRef>
              <c:f>Distribution_Mission_Domain!$B$11</c:f>
              <c:strCache>
                <c:ptCount val="1"/>
                <c:pt idx="0">
                  <c:v>Unknown</c:v>
                </c:pt>
              </c:strCache>
            </c:strRef>
          </c:tx>
          <c:invertIfNegative val="0"/>
          <c:cat>
            <c:strRef>
              <c:f>Distribution_Mission_Domain!$C$4:$G$4</c:f>
              <c:strCache>
                <c:ptCount val="5"/>
                <c:pt idx="0">
                  <c:v>Aqua</c:v>
                </c:pt>
                <c:pt idx="1">
                  <c:v>Terra</c:v>
                </c:pt>
                <c:pt idx="2">
                  <c:v>Aura</c:v>
                </c:pt>
                <c:pt idx="3">
                  <c:v>GPM</c:v>
                </c:pt>
                <c:pt idx="4">
                  <c:v>Aquarius</c:v>
                </c:pt>
              </c:strCache>
            </c:strRef>
          </c:cat>
          <c:val>
            <c:numRef>
              <c:f>Distribution_Mission_Domain!$C$11:$G$11</c:f>
              <c:numCache>
                <c:formatCode>_(* #,##0.00_);_(* \(#,##0.00\);_(* "-"??_);_(@_)</c:formatCode>
                <c:ptCount val="5"/>
                <c:pt idx="0">
                  <c:v>0.119856</c:v>
                </c:pt>
                <c:pt idx="1">
                  <c:v>0.078216</c:v>
                </c:pt>
                <c:pt idx="2">
                  <c:v>0.000131</c:v>
                </c:pt>
                <c:pt idx="3">
                  <c:v>1.0E-5</c:v>
                </c:pt>
                <c:pt idx="4">
                  <c:v>0.003971</c:v>
                </c:pt>
              </c:numCache>
            </c:numRef>
          </c:val>
        </c:ser>
        <c:dLbls>
          <c:showLegendKey val="0"/>
          <c:showVal val="0"/>
          <c:showCatName val="0"/>
          <c:showSerName val="0"/>
          <c:showPercent val="0"/>
          <c:showBubbleSize val="0"/>
        </c:dLbls>
        <c:gapWidth val="150"/>
        <c:overlap val="100"/>
        <c:axId val="1123767568"/>
        <c:axId val="1123770112"/>
      </c:barChart>
      <c:catAx>
        <c:axId val="11237675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
              <c:y val="0.935726263008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770112"/>
        <c:crosses val="autoZero"/>
        <c:auto val="1"/>
        <c:lblAlgn val="ctr"/>
        <c:lblOffset val="100"/>
        <c:tickLblSkip val="1"/>
        <c:tickMarkSkip val="1"/>
        <c:noMultiLvlLbl val="0"/>
      </c:catAx>
      <c:valAx>
        <c:axId val="11237701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0.0166943954393979"/>
              <c:y val="0.2014995722770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76756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
          <c:y val="0.0795202203365598"/>
          <c:w val="0.88576004589678"/>
          <c:h val="0.0596964476284558"/>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295901815090015"/>
          <c:y val="0.0245760818359244"/>
        </c:manualLayout>
      </c:layout>
      <c:overlay val="0"/>
      <c:spPr>
        <a:noFill/>
        <a:ln w="25400">
          <a:noFill/>
        </a:ln>
      </c:spPr>
    </c:title>
    <c:autoTitleDeleted val="0"/>
    <c:plotArea>
      <c:layout>
        <c:manualLayout>
          <c:layoutTarget val="inner"/>
          <c:xMode val="edge"/>
          <c:yMode val="edge"/>
          <c:x val="0.132120028616197"/>
          <c:y val="0.16719716607168"/>
          <c:w val="0.806484761537506"/>
          <c:h val="0.690827438535577"/>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Distribution_Mission_Domain!$M$5:$Q$5</c:f>
              <c:numCache>
                <c:formatCode>_(* #,##0_);_(* \(#,##0\);_(* "-"??_);_(@_)</c:formatCode>
                <c:ptCount val="5"/>
                <c:pt idx="0">
                  <c:v>261368.0</c:v>
                </c:pt>
                <c:pt idx="1">
                  <c:v>410793.0</c:v>
                </c:pt>
                <c:pt idx="2">
                  <c:v>10979.0</c:v>
                </c:pt>
                <c:pt idx="3">
                  <c:v>11068.0</c:v>
                </c:pt>
                <c:pt idx="4">
                  <c:v>1892.0</c:v>
                </c:pt>
              </c:numCache>
            </c:numRef>
          </c:val>
        </c:ser>
        <c:ser>
          <c:idx val="1"/>
          <c:order val="1"/>
          <c:tx>
            <c:strRef>
              <c:f>Distribution_Mission_Domain!$B$6</c:f>
              <c:strCache>
                <c:ptCount val="1"/>
                <c:pt idx="0">
                  <c:v>US COM</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Distribution_Mission_Domain!$M$6:$Q$6</c:f>
              <c:numCache>
                <c:formatCode>_(* #,##0_);_(* \(#,##0\);_(* "-"??_);_(@_)</c:formatCode>
                <c:ptCount val="5"/>
                <c:pt idx="0">
                  <c:v>36092.0</c:v>
                </c:pt>
                <c:pt idx="1">
                  <c:v>25136.0</c:v>
                </c:pt>
                <c:pt idx="2">
                  <c:v>2380.0</c:v>
                </c:pt>
                <c:pt idx="3">
                  <c:v>4375.0</c:v>
                </c:pt>
                <c:pt idx="4">
                  <c:v>925.0</c:v>
                </c:pt>
              </c:numCache>
            </c:numRef>
          </c:val>
        </c:ser>
        <c:ser>
          <c:idx val="2"/>
          <c:order val="2"/>
          <c:tx>
            <c:strRef>
              <c:f>Distribution_Mission_Domain!$B$7</c:f>
              <c:strCache>
                <c:ptCount val="1"/>
                <c:pt idx="0">
                  <c:v>US EDU</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Distribution_Mission_Domain!$M$7:$Q$7</c:f>
              <c:numCache>
                <c:formatCode>_(* #,##0_);_(* \(#,##0\);_(* "-"??_);_(@_)</c:formatCode>
                <c:ptCount val="5"/>
                <c:pt idx="0">
                  <c:v>5524.0</c:v>
                </c:pt>
                <c:pt idx="1">
                  <c:v>9812.0</c:v>
                </c:pt>
                <c:pt idx="2">
                  <c:v>714.0</c:v>
                </c:pt>
                <c:pt idx="3">
                  <c:v>550.0</c:v>
                </c:pt>
                <c:pt idx="4">
                  <c:v>196.0</c:v>
                </c:pt>
              </c:numCache>
            </c:numRef>
          </c:val>
        </c:ser>
        <c:ser>
          <c:idx val="3"/>
          <c:order val="3"/>
          <c:tx>
            <c:strRef>
              <c:f>Distribution_Mission_Domain!$B$8</c:f>
              <c:strCache>
                <c:ptCount val="1"/>
                <c:pt idx="0">
                  <c:v>US GOV</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Distribution_Mission_Domain!$M$8:$Q$8</c:f>
              <c:numCache>
                <c:formatCode>_(* #,##0_);_(* \(#,##0\);_(* "-"??_);_(@_)</c:formatCode>
                <c:ptCount val="5"/>
                <c:pt idx="0">
                  <c:v>3247.0</c:v>
                </c:pt>
                <c:pt idx="1">
                  <c:v>3971.0</c:v>
                </c:pt>
                <c:pt idx="2">
                  <c:v>484.0</c:v>
                </c:pt>
                <c:pt idx="3">
                  <c:v>347.0</c:v>
                </c:pt>
                <c:pt idx="4">
                  <c:v>136.0</c:v>
                </c:pt>
              </c:numCache>
            </c:numRef>
          </c:val>
        </c:ser>
        <c:ser>
          <c:idx val="4"/>
          <c:order val="4"/>
          <c:tx>
            <c:strRef>
              <c:f>Distribution_Mission_Domain!$B$9</c:f>
              <c:strCache>
                <c:ptCount val="1"/>
                <c:pt idx="0">
                  <c:v>US ORG</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Distribution_Mission_Domain!$M$9:$Q$9</c:f>
              <c:numCache>
                <c:formatCode>_(* #,##0_);_(* \(#,##0\);_(* "-"??_);_(@_)</c:formatCode>
                <c:ptCount val="5"/>
                <c:pt idx="0">
                  <c:v>474.0</c:v>
                </c:pt>
                <c:pt idx="1">
                  <c:v>394.0</c:v>
                </c:pt>
                <c:pt idx="2">
                  <c:v>31.0</c:v>
                </c:pt>
                <c:pt idx="3">
                  <c:v>47.0</c:v>
                </c:pt>
                <c:pt idx="4">
                  <c:v>12.0</c:v>
                </c:pt>
              </c:numCache>
            </c:numRef>
          </c:val>
        </c:ser>
        <c:ser>
          <c:idx val="5"/>
          <c:order val="5"/>
          <c:tx>
            <c:strRef>
              <c:f>Distribution_Mission_Domain!$B$10</c:f>
              <c:strCache>
                <c:ptCount val="1"/>
                <c:pt idx="0">
                  <c:v>US Other</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Distribution_Mission_Domain!$M$10:$Q$10</c:f>
              <c:numCache>
                <c:formatCode>_(* #,##0_);_(* \(#,##0\);_(* "-"??_);_(@_)</c:formatCode>
                <c:ptCount val="5"/>
                <c:pt idx="0">
                  <c:v>18374.0</c:v>
                </c:pt>
                <c:pt idx="1">
                  <c:v>16466.0</c:v>
                </c:pt>
                <c:pt idx="2">
                  <c:v>659.0</c:v>
                </c:pt>
                <c:pt idx="3">
                  <c:v>759.0</c:v>
                </c:pt>
                <c:pt idx="4">
                  <c:v>188.0</c:v>
                </c:pt>
              </c:numCache>
            </c:numRef>
          </c:val>
        </c:ser>
        <c:ser>
          <c:idx val="6"/>
          <c:order val="6"/>
          <c:tx>
            <c:strRef>
              <c:f>Distribution_Mission_Domain!$B$11</c:f>
              <c:strCache>
                <c:ptCount val="1"/>
                <c:pt idx="0">
                  <c:v>Unknown</c:v>
                </c:pt>
              </c:strCache>
            </c:strRef>
          </c:tx>
          <c:invertIfNegative val="0"/>
          <c:cat>
            <c:strRef>
              <c:f>Distribution_Mission_Domain!$M$4:$Q$4</c:f>
              <c:strCache>
                <c:ptCount val="5"/>
                <c:pt idx="0">
                  <c:v>Aqua</c:v>
                </c:pt>
                <c:pt idx="1">
                  <c:v>Terra</c:v>
                </c:pt>
                <c:pt idx="2">
                  <c:v>Aura</c:v>
                </c:pt>
                <c:pt idx="3">
                  <c:v>GPM</c:v>
                </c:pt>
                <c:pt idx="4">
                  <c:v>Aquarius</c:v>
                </c:pt>
              </c:strCache>
            </c:strRef>
          </c:cat>
          <c:val>
            <c:numRef>
              <c:f>Distribution_Mission_Domain!$M$11:$Q$11</c:f>
              <c:numCache>
                <c:formatCode>_(* #,##0_);_(* \(#,##0\);_(* "-"??_);_(@_)</c:formatCode>
                <c:ptCount val="5"/>
                <c:pt idx="0">
                  <c:v>542.0</c:v>
                </c:pt>
                <c:pt idx="1">
                  <c:v>326.0</c:v>
                </c:pt>
                <c:pt idx="2">
                  <c:v>42.0</c:v>
                </c:pt>
                <c:pt idx="3">
                  <c:v>7.0</c:v>
                </c:pt>
                <c:pt idx="4">
                  <c:v>21.0</c:v>
                </c:pt>
              </c:numCache>
            </c:numRef>
          </c:val>
        </c:ser>
        <c:dLbls>
          <c:showLegendKey val="0"/>
          <c:showVal val="0"/>
          <c:showCatName val="0"/>
          <c:showSerName val="0"/>
          <c:showPercent val="0"/>
          <c:showBubbleSize val="0"/>
        </c:dLbls>
        <c:gapWidth val="150"/>
        <c:overlap val="100"/>
        <c:axId val="1123607888"/>
        <c:axId val="1123665152"/>
      </c:barChart>
      <c:catAx>
        <c:axId val="11236078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
              <c:y val="0.92787509253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665152"/>
        <c:crosses val="autoZero"/>
        <c:auto val="1"/>
        <c:lblAlgn val="ctr"/>
        <c:lblOffset val="100"/>
        <c:tickLblSkip val="1"/>
        <c:tickMarkSkip val="1"/>
        <c:noMultiLvlLbl val="0"/>
      </c:catAx>
      <c:valAx>
        <c:axId val="11236651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0.00426512605889161"/>
              <c:y val="0.3630022409308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60788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
          <c:y val="0.0903988926939991"/>
          <c:w val="0.866790418314515"/>
          <c:h val="0.063787788295765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
          <c:y val="0.0238937701994641"/>
        </c:manualLayout>
      </c:layout>
      <c:overlay val="0"/>
      <c:spPr>
        <a:noFill/>
        <a:ln w="25400">
          <a:noFill/>
        </a:ln>
      </c:spPr>
    </c:title>
    <c:autoTitleDeleted val="0"/>
    <c:plotArea>
      <c:layout>
        <c:manualLayout>
          <c:layoutTarget val="inner"/>
          <c:xMode val="edge"/>
          <c:yMode val="edge"/>
          <c:x val="0.115732204045958"/>
          <c:y val="0.15132651521756"/>
          <c:w val="0.824609687102418"/>
          <c:h val="0.721734666146997"/>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Distribution_Mission_Domain!$H$5:$L$5</c:f>
              <c:numCache>
                <c:formatCode>_(* #,##0.00_);_(* \(#,##0.00\);_(* "-"??_);_(@_)</c:formatCode>
                <c:ptCount val="5"/>
                <c:pt idx="0">
                  <c:v>1612.513838465469</c:v>
                </c:pt>
                <c:pt idx="1">
                  <c:v>2046.728521106072</c:v>
                </c:pt>
                <c:pt idx="2">
                  <c:v>235.9599590149855</c:v>
                </c:pt>
                <c:pt idx="3">
                  <c:v>103.9644427872026</c:v>
                </c:pt>
                <c:pt idx="4">
                  <c:v>6.744468263977969</c:v>
                </c:pt>
              </c:numCache>
            </c:numRef>
          </c:val>
        </c:ser>
        <c:ser>
          <c:idx val="1"/>
          <c:order val="1"/>
          <c:tx>
            <c:strRef>
              <c:f>Distribution_Mission_Domain!$B$6</c:f>
              <c:strCache>
                <c:ptCount val="1"/>
                <c:pt idx="0">
                  <c:v>US COM</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Distribution_Mission_Domain!$H$6:$L$6</c:f>
              <c:numCache>
                <c:formatCode>_(* #,##0.00_);_(* \(#,##0.00\);_(* "-"??_);_(@_)</c:formatCode>
                <c:ptCount val="5"/>
                <c:pt idx="0">
                  <c:v>612.00962123058</c:v>
                </c:pt>
                <c:pt idx="1">
                  <c:v>1022.161619700522</c:v>
                </c:pt>
                <c:pt idx="2">
                  <c:v>1.238905992242501</c:v>
                </c:pt>
                <c:pt idx="3">
                  <c:v>16.82461622923067</c:v>
                </c:pt>
                <c:pt idx="4">
                  <c:v>6.295737672563516</c:v>
                </c:pt>
              </c:numCache>
            </c:numRef>
          </c:val>
        </c:ser>
        <c:ser>
          <c:idx val="2"/>
          <c:order val="2"/>
          <c:tx>
            <c:strRef>
              <c:f>Distribution_Mission_Domain!$B$7</c:f>
              <c:strCache>
                <c:ptCount val="1"/>
                <c:pt idx="0">
                  <c:v>US EDU</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Distribution_Mission_Domain!$H$7:$L$7</c:f>
              <c:numCache>
                <c:formatCode>_(* #,##0.00_);_(* \(#,##0.00\);_(* "-"??_);_(@_)</c:formatCode>
                <c:ptCount val="5"/>
                <c:pt idx="0">
                  <c:v>697.639769987375</c:v>
                </c:pt>
                <c:pt idx="1">
                  <c:v>970.785382377032</c:v>
                </c:pt>
                <c:pt idx="2">
                  <c:v>76.86518514521498</c:v>
                </c:pt>
                <c:pt idx="3">
                  <c:v>86.82512075406332</c:v>
                </c:pt>
                <c:pt idx="4">
                  <c:v>1.659713408318564</c:v>
                </c:pt>
              </c:numCache>
            </c:numRef>
          </c:val>
        </c:ser>
        <c:ser>
          <c:idx val="3"/>
          <c:order val="3"/>
          <c:tx>
            <c:strRef>
              <c:f>Distribution_Mission_Domain!$B$8</c:f>
              <c:strCache>
                <c:ptCount val="1"/>
                <c:pt idx="0">
                  <c:v>US GOV</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Distribution_Mission_Domain!$H$8:$L$8</c:f>
              <c:numCache>
                <c:formatCode>_(* #,##0.00_);_(* \(#,##0.00\);_(* "-"??_);_(@_)</c:formatCode>
                <c:ptCount val="5"/>
                <c:pt idx="0">
                  <c:v>875.9562520616475</c:v>
                </c:pt>
                <c:pt idx="1">
                  <c:v>624.668438718026</c:v>
                </c:pt>
                <c:pt idx="2">
                  <c:v>29.36274803844011</c:v>
                </c:pt>
                <c:pt idx="3">
                  <c:v>4.215129663409233</c:v>
                </c:pt>
                <c:pt idx="4">
                  <c:v>5.622497208033565</c:v>
                </c:pt>
              </c:numCache>
            </c:numRef>
          </c:val>
        </c:ser>
        <c:ser>
          <c:idx val="4"/>
          <c:order val="4"/>
          <c:tx>
            <c:strRef>
              <c:f>Distribution_Mission_Domain!$B$9</c:f>
              <c:strCache>
                <c:ptCount val="1"/>
                <c:pt idx="0">
                  <c:v>US ORG</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Distribution_Mission_Domain!$H$9:$L$9</c:f>
              <c:numCache>
                <c:formatCode>_(* #,##0.00_);_(* \(#,##0.00\);_(* "-"??_);_(@_)</c:formatCode>
                <c:ptCount val="5"/>
                <c:pt idx="0">
                  <c:v>26.8173988578655</c:v>
                </c:pt>
                <c:pt idx="1">
                  <c:v>8.996155168502806</c:v>
                </c:pt>
                <c:pt idx="2">
                  <c:v>4.594535368905769</c:v>
                </c:pt>
                <c:pt idx="3">
                  <c:v>2.532672155413811</c:v>
                </c:pt>
                <c:pt idx="4">
                  <c:v>2.373134929423027</c:v>
                </c:pt>
              </c:numCache>
            </c:numRef>
          </c:val>
        </c:ser>
        <c:ser>
          <c:idx val="5"/>
          <c:order val="5"/>
          <c:tx>
            <c:strRef>
              <c:f>Distribution_Mission_Domain!$B$10</c:f>
              <c:strCache>
                <c:ptCount val="1"/>
                <c:pt idx="0">
                  <c:v>US Other</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Distribution_Mission_Domain!$H$10:$L$10</c:f>
              <c:numCache>
                <c:formatCode>_(* #,##0.00_);_(* \(#,##0.00\);_(* "-"??_);_(@_)</c:formatCode>
                <c:ptCount val="5"/>
                <c:pt idx="0">
                  <c:v>250.4931272956582</c:v>
                </c:pt>
                <c:pt idx="1">
                  <c:v>522.6389643355661</c:v>
                </c:pt>
                <c:pt idx="2">
                  <c:v>18.69647341022206</c:v>
                </c:pt>
                <c:pt idx="3">
                  <c:v>0.641168077765541</c:v>
                </c:pt>
                <c:pt idx="4">
                  <c:v>1.607552123430644</c:v>
                </c:pt>
              </c:numCache>
            </c:numRef>
          </c:val>
        </c:ser>
        <c:ser>
          <c:idx val="6"/>
          <c:order val="6"/>
          <c:tx>
            <c:strRef>
              <c:f>Distribution_Mission_Domain!$B$11</c:f>
              <c:strCache>
                <c:ptCount val="1"/>
                <c:pt idx="0">
                  <c:v>Unknown</c:v>
                </c:pt>
              </c:strCache>
            </c:strRef>
          </c:tx>
          <c:invertIfNegative val="0"/>
          <c:cat>
            <c:strRef>
              <c:f>Distribution_Mission_Domain!$H$4:$L$4</c:f>
              <c:strCache>
                <c:ptCount val="5"/>
                <c:pt idx="0">
                  <c:v>Aqua</c:v>
                </c:pt>
                <c:pt idx="1">
                  <c:v>Terra</c:v>
                </c:pt>
                <c:pt idx="2">
                  <c:v>Aura</c:v>
                </c:pt>
                <c:pt idx="3">
                  <c:v>GPM</c:v>
                </c:pt>
                <c:pt idx="4">
                  <c:v>Aquarius</c:v>
                </c:pt>
              </c:strCache>
            </c:strRef>
          </c:cat>
          <c:val>
            <c:numRef>
              <c:f>Distribution_Mission_Domain!$H$11:$L$11</c:f>
              <c:numCache>
                <c:formatCode>_(* #,##0.00_);_(* \(#,##0.00\);_(* "-"??_);_(@_)</c:formatCode>
                <c:ptCount val="5"/>
                <c:pt idx="0">
                  <c:v>2.377765956754953</c:v>
                </c:pt>
                <c:pt idx="1">
                  <c:v>1.057157467423166</c:v>
                </c:pt>
                <c:pt idx="2">
                  <c:v>7.02972010913071E-6</c:v>
                </c:pt>
                <c:pt idx="3">
                  <c:v>1.69209670275449E-7</c:v>
                </c:pt>
                <c:pt idx="4">
                  <c:v>0.0268466183333657</c:v>
                </c:pt>
              </c:numCache>
            </c:numRef>
          </c:val>
        </c:ser>
        <c:dLbls>
          <c:showLegendKey val="0"/>
          <c:showVal val="0"/>
          <c:showCatName val="0"/>
          <c:showSerName val="0"/>
          <c:showPercent val="0"/>
          <c:showBubbleSize val="0"/>
        </c:dLbls>
        <c:gapWidth val="150"/>
        <c:overlap val="100"/>
        <c:axId val="1123839232"/>
        <c:axId val="1123842352"/>
      </c:barChart>
      <c:catAx>
        <c:axId val="11238392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
              <c:y val="0.935726263008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842352"/>
        <c:crosses val="autoZero"/>
        <c:auto val="1"/>
        <c:lblAlgn val="ctr"/>
        <c:lblOffset val="100"/>
        <c:tickLblSkip val="1"/>
        <c:tickMarkSkip val="1"/>
        <c:noMultiLvlLbl val="0"/>
      </c:catAx>
      <c:valAx>
        <c:axId val="11238423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0.0101843903479215"/>
              <c:y val="0.2727161339814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839232"/>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
          <c:y val="0.0830187629318669"/>
          <c:w val="0.885760033516819"/>
          <c:h val="0.0607592587192675"/>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22198988754293"/>
          <c:y val="0.0238937701994641"/>
        </c:manualLayout>
      </c:layout>
      <c:overlay val="0"/>
      <c:spPr>
        <a:noFill/>
        <a:ln w="25400">
          <a:noFill/>
        </a:ln>
      </c:spPr>
    </c:title>
    <c:autoTitleDeleted val="0"/>
    <c:plotArea>
      <c:layout>
        <c:manualLayout>
          <c:layoutTarget val="inner"/>
          <c:xMode val="edge"/>
          <c:yMode val="edge"/>
          <c:x val="0.115732204045958"/>
          <c:y val="0.15132651521756"/>
          <c:w val="0.824609687102418"/>
          <c:h val="0.721734666146997"/>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Distribution_Mission_Level!$C$5:$G$5</c:f>
              <c:numCache>
                <c:formatCode>_(* #,##0.00_);_(* \(#,##0.00\);_(* "-"??_);_(@_)</c:formatCode>
                <c:ptCount val="5"/>
                <c:pt idx="0">
                  <c:v>0.254916</c:v>
                </c:pt>
                <c:pt idx="1">
                  <c:v>0.945775</c:v>
                </c:pt>
                <c:pt idx="2">
                  <c:v>0.03539</c:v>
                </c:pt>
                <c:pt idx="3">
                  <c:v>0.0</c:v>
                </c:pt>
                <c:pt idx="4">
                  <c:v>0.236434</c:v>
                </c:pt>
              </c:numCache>
            </c:numRef>
          </c:val>
        </c:ser>
        <c:ser>
          <c:idx val="1"/>
          <c:order val="1"/>
          <c:tx>
            <c:strRef>
              <c:f>Distribution_Mission_Level!$B$6</c:f>
              <c:strCache>
                <c:ptCount val="1"/>
                <c:pt idx="0">
                  <c:v>Level 1</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Distribution_Mission_Level!$C$6:$G$6</c:f>
              <c:numCache>
                <c:formatCode>_(* #,##0.00_);_(* \(#,##0.00\);_(* "-"??_);_(@_)</c:formatCode>
                <c:ptCount val="5"/>
                <c:pt idx="0">
                  <c:v>36.946589</c:v>
                </c:pt>
                <c:pt idx="1">
                  <c:v>31.322689</c:v>
                </c:pt>
                <c:pt idx="2">
                  <c:v>0.679073</c:v>
                </c:pt>
                <c:pt idx="3">
                  <c:v>0.353398</c:v>
                </c:pt>
                <c:pt idx="4">
                  <c:v>0.64129</c:v>
                </c:pt>
              </c:numCache>
            </c:numRef>
          </c:val>
        </c:ser>
        <c:ser>
          <c:idx val="2"/>
          <c:order val="2"/>
          <c:tx>
            <c:strRef>
              <c:f>Distribution_Mission_Level!$B$7</c:f>
              <c:strCache>
                <c:ptCount val="1"/>
                <c:pt idx="0">
                  <c:v>Level 2</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Distribution_Mission_Level!$C$7:$G$7</c:f>
              <c:numCache>
                <c:formatCode>_(* #,##0.00_);_(* \(#,##0.00\);_(* "-"??_);_(@_)</c:formatCode>
                <c:ptCount val="5"/>
                <c:pt idx="0">
                  <c:v>128.162754</c:v>
                </c:pt>
                <c:pt idx="1">
                  <c:v>96.276421</c:v>
                </c:pt>
                <c:pt idx="2">
                  <c:v>71.266835</c:v>
                </c:pt>
                <c:pt idx="3">
                  <c:v>0.631978</c:v>
                </c:pt>
                <c:pt idx="4">
                  <c:v>4.734301999999999</c:v>
                </c:pt>
              </c:numCache>
            </c:numRef>
          </c:val>
        </c:ser>
        <c:ser>
          <c:idx val="3"/>
          <c:order val="3"/>
          <c:tx>
            <c:strRef>
              <c:f>Distribution_Mission_Level!$B$8</c:f>
              <c:strCache>
                <c:ptCount val="1"/>
                <c:pt idx="0">
                  <c:v>Level 3</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Distribution_Mission_Level!$C$8:$G$8</c:f>
              <c:numCache>
                <c:formatCode>_(* #,##0.00_);_(* \(#,##0.00\);_(* "-"??_);_(@_)</c:formatCode>
                <c:ptCount val="5"/>
                <c:pt idx="0">
                  <c:v>82.02591699999999</c:v>
                </c:pt>
                <c:pt idx="1">
                  <c:v>107.813319</c:v>
                </c:pt>
                <c:pt idx="2">
                  <c:v>2.479628</c:v>
                </c:pt>
                <c:pt idx="3">
                  <c:v>14.447665</c:v>
                </c:pt>
                <c:pt idx="4">
                  <c:v>1.448659</c:v>
                </c:pt>
              </c:numCache>
            </c:numRef>
          </c:val>
        </c:ser>
        <c:ser>
          <c:idx val="4"/>
          <c:order val="4"/>
          <c:tx>
            <c:strRef>
              <c:f>Distribution_Mission_Level!$B$9</c:f>
              <c:strCache>
                <c:ptCount val="1"/>
                <c:pt idx="0">
                  <c:v>Level 4</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Distribution_Mission_Level!$C$9:$G$9</c:f>
              <c:numCache>
                <c:formatCode>_(* #,##0.00_);_(* \(#,##0.00\);_(* "-"??_);_(@_)</c:formatCode>
                <c:ptCount val="5"/>
                <c:pt idx="0">
                  <c:v>14.731476</c:v>
                </c:pt>
                <c:pt idx="1">
                  <c:v>16.730551</c:v>
                </c:pt>
                <c:pt idx="2">
                  <c:v>0.0</c:v>
                </c:pt>
                <c:pt idx="3">
                  <c:v>0.0</c:v>
                </c:pt>
                <c:pt idx="4">
                  <c:v>0.015507</c:v>
                </c:pt>
              </c:numCache>
            </c:numRef>
          </c:val>
        </c:ser>
        <c:ser>
          <c:idx val="5"/>
          <c:order val="5"/>
          <c:tx>
            <c:strRef>
              <c:f>Distribution_Mission_Level!$B$10</c:f>
              <c:strCache>
                <c:ptCount val="1"/>
                <c:pt idx="0">
                  <c:v>Other*</c:v>
                </c:pt>
              </c:strCache>
            </c:strRef>
          </c:tx>
          <c:invertIfNegative val="0"/>
          <c:cat>
            <c:strRef>
              <c:f>Distribution_Mission_Level!$C$4:$G$4</c:f>
              <c:strCache>
                <c:ptCount val="5"/>
                <c:pt idx="0">
                  <c:v>Aqua</c:v>
                </c:pt>
                <c:pt idx="1">
                  <c:v>Terra</c:v>
                </c:pt>
                <c:pt idx="2">
                  <c:v>Aura</c:v>
                </c:pt>
                <c:pt idx="3">
                  <c:v>GPM</c:v>
                </c:pt>
                <c:pt idx="4">
                  <c:v>Aquarius</c:v>
                </c:pt>
              </c:strCache>
            </c:strRef>
          </c:cat>
          <c:val>
            <c:numRef>
              <c:f>Distribution_Mission_Level!$C$10:$G$10</c:f>
              <c:numCache>
                <c:formatCode>_(* #,##0.00_);_(* \(#,##0.00\);_(* "-"??_);_(@_)</c:formatCode>
                <c:ptCount val="5"/>
                <c:pt idx="0">
                  <c:v>0.068517</c:v>
                </c:pt>
                <c:pt idx="1">
                  <c:v>0.220313</c:v>
                </c:pt>
                <c:pt idx="2">
                  <c:v>0.008501</c:v>
                </c:pt>
                <c:pt idx="3">
                  <c:v>0.0</c:v>
                </c:pt>
                <c:pt idx="4">
                  <c:v>0.111923</c:v>
                </c:pt>
              </c:numCache>
            </c:numRef>
          </c:val>
        </c:ser>
        <c:dLbls>
          <c:showLegendKey val="0"/>
          <c:showVal val="0"/>
          <c:showCatName val="0"/>
          <c:showSerName val="0"/>
          <c:showPercent val="0"/>
          <c:showBubbleSize val="0"/>
        </c:dLbls>
        <c:gapWidth val="150"/>
        <c:overlap val="100"/>
        <c:axId val="1123730448"/>
        <c:axId val="1123619888"/>
      </c:barChart>
      <c:catAx>
        <c:axId val="11237304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
              <c:y val="0.935726263008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619888"/>
        <c:crosses val="autoZero"/>
        <c:auto val="1"/>
        <c:lblAlgn val="ctr"/>
        <c:lblOffset val="100"/>
        <c:tickLblSkip val="1"/>
        <c:tickMarkSkip val="1"/>
        <c:noMultiLvlLbl val="0"/>
      </c:catAx>
      <c:valAx>
        <c:axId val="1123619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0.0166943954393979"/>
              <c:y val="0.20149957227702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730448"/>
        <c:crosses val="autoZero"/>
        <c:crossBetween val="between"/>
      </c:valAx>
      <c:spPr>
        <a:solidFill>
          <a:srgbClr val="C0C0C0"/>
        </a:solidFill>
        <a:ln w="12700">
          <a:solidFill>
            <a:srgbClr val="808080"/>
          </a:solidFill>
          <a:prstDash val="solid"/>
        </a:ln>
      </c:spPr>
    </c:plotArea>
    <c:legend>
      <c:legendPos val="t"/>
      <c:layout>
        <c:manualLayout>
          <c:xMode val="edge"/>
          <c:yMode val="edge"/>
          <c:x val="0.225831522432968"/>
          <c:y val="0.0795200966979252"/>
          <c:w val="0.635690722740056"/>
          <c:h val="0.0654181146802617"/>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222122475174205"/>
          <c:y val="0.0206418010877607"/>
        </c:manualLayout>
      </c:layout>
      <c:overlay val="0"/>
      <c:spPr>
        <a:noFill/>
        <a:ln w="25400">
          <a:noFill/>
        </a:ln>
      </c:spPr>
    </c:title>
    <c:autoTitleDeleted val="0"/>
    <c:plotArea>
      <c:layout>
        <c:manualLayout>
          <c:layoutTarget val="inner"/>
          <c:xMode val="edge"/>
          <c:yMode val="edge"/>
          <c:x val="0.132120028616197"/>
          <c:y val="0.16719716607168"/>
          <c:w val="0.806484761537506"/>
          <c:h val="0.690827438535577"/>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Distribution_Mission_Level!$M$5:$Q$5</c:f>
              <c:numCache>
                <c:formatCode>_(* #,##0_);_(* \(#,##0\);_(* "-"??_);_(@_)</c:formatCode>
                <c:ptCount val="5"/>
                <c:pt idx="0">
                  <c:v>1341.0</c:v>
                </c:pt>
                <c:pt idx="1">
                  <c:v>1007.0</c:v>
                </c:pt>
                <c:pt idx="2">
                  <c:v>3.0</c:v>
                </c:pt>
                <c:pt idx="3">
                  <c:v>0.0</c:v>
                </c:pt>
                <c:pt idx="4">
                  <c:v>150.0</c:v>
                </c:pt>
              </c:numCache>
            </c:numRef>
          </c:val>
        </c:ser>
        <c:ser>
          <c:idx val="1"/>
          <c:order val="1"/>
          <c:tx>
            <c:strRef>
              <c:f>Distribution_Mission_Level!$B$6</c:f>
              <c:strCache>
                <c:ptCount val="1"/>
                <c:pt idx="0">
                  <c:v>Level 1</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Distribution_Mission_Level!$M$6:$Q$6</c:f>
              <c:numCache>
                <c:formatCode>_(* #,##0_);_(* \(#,##0\);_(* "-"??_);_(@_)</c:formatCode>
                <c:ptCount val="5"/>
                <c:pt idx="0">
                  <c:v>34228.0</c:v>
                </c:pt>
                <c:pt idx="1">
                  <c:v>30205.0</c:v>
                </c:pt>
                <c:pt idx="2">
                  <c:v>502.0</c:v>
                </c:pt>
                <c:pt idx="3">
                  <c:v>4810.0</c:v>
                </c:pt>
                <c:pt idx="4">
                  <c:v>154.0</c:v>
                </c:pt>
              </c:numCache>
            </c:numRef>
          </c:val>
        </c:ser>
        <c:ser>
          <c:idx val="2"/>
          <c:order val="2"/>
          <c:tx>
            <c:strRef>
              <c:f>Distribution_Mission_Level!$B$7</c:f>
              <c:strCache>
                <c:ptCount val="1"/>
                <c:pt idx="0">
                  <c:v>Level 2</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Distribution_Mission_Level!$M$7:$Q$7</c:f>
              <c:numCache>
                <c:formatCode>_(* #,##0_);_(* \(#,##0\);_(* "-"??_);_(@_)</c:formatCode>
                <c:ptCount val="5"/>
                <c:pt idx="0">
                  <c:v>224533.0</c:v>
                </c:pt>
                <c:pt idx="1">
                  <c:v>249392.0</c:v>
                </c:pt>
                <c:pt idx="2">
                  <c:v>9458.0</c:v>
                </c:pt>
                <c:pt idx="3">
                  <c:v>5705.0</c:v>
                </c:pt>
                <c:pt idx="4">
                  <c:v>1157.0</c:v>
                </c:pt>
              </c:numCache>
            </c:numRef>
          </c:val>
        </c:ser>
        <c:ser>
          <c:idx val="3"/>
          <c:order val="3"/>
          <c:tx>
            <c:strRef>
              <c:f>Distribution_Mission_Level!$B$8</c:f>
              <c:strCache>
                <c:ptCount val="1"/>
                <c:pt idx="0">
                  <c:v>Level 3</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Distribution_Mission_Level!$M$8:$Q$8</c:f>
              <c:numCache>
                <c:formatCode>_(* #,##0_);_(* \(#,##0\);_(* "-"??_);_(@_)</c:formatCode>
                <c:ptCount val="5"/>
                <c:pt idx="0">
                  <c:v>84118.0</c:v>
                </c:pt>
                <c:pt idx="1">
                  <c:v>191965.0</c:v>
                </c:pt>
                <c:pt idx="2">
                  <c:v>8249.0</c:v>
                </c:pt>
                <c:pt idx="3">
                  <c:v>11667.0</c:v>
                </c:pt>
                <c:pt idx="4">
                  <c:v>2459.0</c:v>
                </c:pt>
              </c:numCache>
            </c:numRef>
          </c:val>
        </c:ser>
        <c:ser>
          <c:idx val="4"/>
          <c:order val="4"/>
          <c:tx>
            <c:strRef>
              <c:f>Distribution_Mission_Level!$B$9</c:f>
              <c:strCache>
                <c:ptCount val="1"/>
                <c:pt idx="0">
                  <c:v>Level 4</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Distribution_Mission_Level!$M$9:$Q$9</c:f>
              <c:numCache>
                <c:formatCode>_(* #,##0_);_(* \(#,##0\);_(* "-"??_);_(@_)</c:formatCode>
                <c:ptCount val="5"/>
                <c:pt idx="0">
                  <c:v>2949.0</c:v>
                </c:pt>
                <c:pt idx="1">
                  <c:v>20880.0</c:v>
                </c:pt>
                <c:pt idx="2">
                  <c:v>0.0</c:v>
                </c:pt>
                <c:pt idx="3">
                  <c:v>0.0</c:v>
                </c:pt>
                <c:pt idx="4">
                  <c:v>309.0</c:v>
                </c:pt>
              </c:numCache>
            </c:numRef>
          </c:val>
        </c:ser>
        <c:ser>
          <c:idx val="5"/>
          <c:order val="5"/>
          <c:tx>
            <c:strRef>
              <c:f>Distribution_Mission_Level!$B$10</c:f>
              <c:strCache>
                <c:ptCount val="1"/>
                <c:pt idx="0">
                  <c:v>Other*</c:v>
                </c:pt>
              </c:strCache>
            </c:strRef>
          </c:tx>
          <c:invertIfNegative val="0"/>
          <c:cat>
            <c:strRef>
              <c:f>Distribution_Mission_Level!$M$4:$Q$4</c:f>
              <c:strCache>
                <c:ptCount val="5"/>
                <c:pt idx="0">
                  <c:v>Aqua</c:v>
                </c:pt>
                <c:pt idx="1">
                  <c:v>Terra</c:v>
                </c:pt>
                <c:pt idx="2">
                  <c:v>Aura</c:v>
                </c:pt>
                <c:pt idx="3">
                  <c:v>GPM</c:v>
                </c:pt>
                <c:pt idx="4">
                  <c:v>Aquarius</c:v>
                </c:pt>
              </c:strCache>
            </c:strRef>
          </c:cat>
          <c:val>
            <c:numRef>
              <c:f>Distribution_Mission_Level!$M$10:$Q$10</c:f>
              <c:numCache>
                <c:formatCode>_(* #,##0_);_(* \(#,##0\);_(* "-"??_);_(@_)</c:formatCode>
                <c:ptCount val="5"/>
                <c:pt idx="0">
                  <c:v>482.0</c:v>
                </c:pt>
                <c:pt idx="1">
                  <c:v>402.0</c:v>
                </c:pt>
                <c:pt idx="2">
                  <c:v>34.0</c:v>
                </c:pt>
                <c:pt idx="3">
                  <c:v>0.0</c:v>
                </c:pt>
                <c:pt idx="4">
                  <c:v>148.0</c:v>
                </c:pt>
              </c:numCache>
            </c:numRef>
          </c:val>
        </c:ser>
        <c:dLbls>
          <c:showLegendKey val="0"/>
          <c:showVal val="0"/>
          <c:showCatName val="0"/>
          <c:showSerName val="0"/>
          <c:showPercent val="0"/>
          <c:showBubbleSize val="0"/>
        </c:dLbls>
        <c:gapWidth val="150"/>
        <c:overlap val="100"/>
        <c:axId val="1123691280"/>
        <c:axId val="1123610176"/>
      </c:barChart>
      <c:catAx>
        <c:axId val="11236912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480796027257156"/>
              <c:y val="0.927875092536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610176"/>
        <c:crosses val="autoZero"/>
        <c:auto val="1"/>
        <c:lblAlgn val="ctr"/>
        <c:lblOffset val="100"/>
        <c:tickLblSkip val="1"/>
        <c:tickMarkSkip val="1"/>
        <c:noMultiLvlLbl val="0"/>
      </c:catAx>
      <c:valAx>
        <c:axId val="11236101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0.00209514364770968"/>
              <c:y val="0.35906789396006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691280"/>
        <c:crosses val="autoZero"/>
        <c:crossBetween val="between"/>
      </c:valAx>
      <c:spPr>
        <a:solidFill>
          <a:srgbClr val="C0C0C0"/>
        </a:solidFill>
        <a:ln w="12700">
          <a:solidFill>
            <a:srgbClr val="808080"/>
          </a:solidFill>
          <a:prstDash val="solid"/>
        </a:ln>
      </c:spPr>
    </c:plotArea>
    <c:legend>
      <c:legendPos val="t"/>
      <c:layout>
        <c:manualLayout>
          <c:xMode val="edge"/>
          <c:yMode val="edge"/>
          <c:x val="0.2395387198334"/>
          <c:y val="0.0825300286624559"/>
          <c:w val="0.630435934088578"/>
          <c:h val="0.0671340270316824"/>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22198988754293"/>
          <c:y val="0.0238937701994641"/>
        </c:manualLayout>
      </c:layout>
      <c:overlay val="0"/>
      <c:spPr>
        <a:noFill/>
        <a:ln w="25400">
          <a:noFill/>
        </a:ln>
      </c:spPr>
    </c:title>
    <c:autoTitleDeleted val="0"/>
    <c:plotArea>
      <c:layout>
        <c:manualLayout>
          <c:layoutTarget val="inner"/>
          <c:xMode val="edge"/>
          <c:yMode val="edge"/>
          <c:x val="0.115732204045958"/>
          <c:y val="0.15132651521756"/>
          <c:w val="0.824609687102418"/>
          <c:h val="0.721734666146997"/>
        </c:manualLayout>
      </c:layout>
      <c:barChart>
        <c:barDir val="col"/>
        <c:grouping val="stacked"/>
        <c:varyColors val="0"/>
        <c:ser>
          <c:idx val="0"/>
          <c:order val="0"/>
          <c:tx>
            <c:strRef>
              <c:f>Distribution_Mission_Level!$B$5</c:f>
              <c:strCache>
                <c:ptCount val="1"/>
                <c:pt idx="0">
                  <c:v>Level 0</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Distribution_Mission_Level!$H$5:$L$5</c:f>
              <c:numCache>
                <c:formatCode>_(* #,##0.00_);_(* \(#,##0.00\);_(* "-"??_);_(@_)</c:formatCode>
                <c:ptCount val="5"/>
                <c:pt idx="0">
                  <c:v>48.25739856512335</c:v>
                </c:pt>
                <c:pt idx="1">
                  <c:v>148.110946523916</c:v>
                </c:pt>
                <c:pt idx="2">
                  <c:v>0.491315514484084</c:v>
                </c:pt>
                <c:pt idx="3">
                  <c:v>0.0</c:v>
                </c:pt>
                <c:pt idx="4">
                  <c:v>4.396803958439698</c:v>
                </c:pt>
              </c:numCache>
            </c:numRef>
          </c:val>
        </c:ser>
        <c:ser>
          <c:idx val="1"/>
          <c:order val="1"/>
          <c:tx>
            <c:strRef>
              <c:f>Distribution_Mission_Level!$B$6</c:f>
              <c:strCache>
                <c:ptCount val="1"/>
                <c:pt idx="0">
                  <c:v>Level 1</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Distribution_Mission_Level!$H$6:$L$6</c:f>
              <c:numCache>
                <c:formatCode>_(* #,##0.00_);_(* \(#,##0.00\);_(* "-"??_);_(@_)</c:formatCode>
                <c:ptCount val="5"/>
                <c:pt idx="0">
                  <c:v>1261.169779005275</c:v>
                </c:pt>
                <c:pt idx="1">
                  <c:v>1643.360618340754</c:v>
                </c:pt>
                <c:pt idx="2">
                  <c:v>154.4077602253318</c:v>
                </c:pt>
                <c:pt idx="3">
                  <c:v>12.9633458299767</c:v>
                </c:pt>
                <c:pt idx="4">
                  <c:v>1.660709524419863</c:v>
                </c:pt>
              </c:numCache>
            </c:numRef>
          </c:val>
        </c:ser>
        <c:ser>
          <c:idx val="2"/>
          <c:order val="2"/>
          <c:tx>
            <c:strRef>
              <c:f>Distribution_Mission_Level!$B$7</c:f>
              <c:strCache>
                <c:ptCount val="1"/>
                <c:pt idx="0">
                  <c:v>Level 2</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Distribution_Mission_Level!$H$7:$L$7</c:f>
              <c:numCache>
                <c:formatCode>_(* #,##0.00_);_(* \(#,##0.00\);_(* "-"??_);_(@_)</c:formatCode>
                <c:ptCount val="5"/>
                <c:pt idx="0">
                  <c:v>1550.820006374201</c:v>
                </c:pt>
                <c:pt idx="1">
                  <c:v>2098.209434507514</c:v>
                </c:pt>
                <c:pt idx="2">
                  <c:v>201.8765765291472</c:v>
                </c:pt>
                <c:pt idx="3">
                  <c:v>121.7223785554689</c:v>
                </c:pt>
                <c:pt idx="4">
                  <c:v>14.76369826291641</c:v>
                </c:pt>
              </c:numCache>
            </c:numRef>
          </c:val>
        </c:ser>
        <c:ser>
          <c:idx val="3"/>
          <c:order val="3"/>
          <c:tx>
            <c:strRef>
              <c:f>Distribution_Mission_Level!$B$8</c:f>
              <c:strCache>
                <c:ptCount val="1"/>
                <c:pt idx="0">
                  <c:v>Level 3</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Distribution_Mission_Level!$H$8:$L$8</c:f>
              <c:numCache>
                <c:formatCode>_(* #,##0.00_);_(* \(#,##0.00\);_(* "-"??_);_(@_)</c:formatCode>
                <c:ptCount val="5"/>
                <c:pt idx="0">
                  <c:v>1186.980999477818</c:v>
                </c:pt>
                <c:pt idx="1">
                  <c:v>1244.018481576382</c:v>
                </c:pt>
                <c:pt idx="2">
                  <c:v>9.83167155013325</c:v>
                </c:pt>
                <c:pt idx="3">
                  <c:v>80.3174254508485</c:v>
                </c:pt>
                <c:pt idx="4">
                  <c:v>0.370973017567849</c:v>
                </c:pt>
              </c:numCache>
            </c:numRef>
          </c:val>
        </c:ser>
        <c:ser>
          <c:idx val="4"/>
          <c:order val="4"/>
          <c:tx>
            <c:strRef>
              <c:f>Distribution_Mission_Level!$B$9</c:f>
              <c:strCache>
                <c:ptCount val="1"/>
                <c:pt idx="0">
                  <c:v>Level 4</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Distribution_Mission_Level!$H$9:$L$9</c:f>
              <c:numCache>
                <c:formatCode>_(* #,##0.00_);_(* \(#,##0.00\);_(* "-"??_);_(@_)</c:formatCode>
                <c:ptCount val="5"/>
                <c:pt idx="0">
                  <c:v>22.60802510555094</c:v>
                </c:pt>
                <c:pt idx="1">
                  <c:v>38.50450683451884</c:v>
                </c:pt>
                <c:pt idx="2">
                  <c:v>0.0</c:v>
                </c:pt>
                <c:pt idx="3">
                  <c:v>0.0</c:v>
                </c:pt>
                <c:pt idx="4">
                  <c:v>0.0101223110023056</c:v>
                </c:pt>
              </c:numCache>
            </c:numRef>
          </c:val>
        </c:ser>
        <c:ser>
          <c:idx val="5"/>
          <c:order val="5"/>
          <c:tx>
            <c:strRef>
              <c:f>Distribution_Mission_Level!$B$10</c:f>
              <c:strCache>
                <c:ptCount val="1"/>
                <c:pt idx="0">
                  <c:v>Other*</c:v>
                </c:pt>
              </c:strCache>
            </c:strRef>
          </c:tx>
          <c:invertIfNegative val="0"/>
          <c:cat>
            <c:strRef>
              <c:f>Distribution_Mission_Level!$H$4:$L$4</c:f>
              <c:strCache>
                <c:ptCount val="5"/>
                <c:pt idx="0">
                  <c:v>Aqua</c:v>
                </c:pt>
                <c:pt idx="1">
                  <c:v>Terra</c:v>
                </c:pt>
                <c:pt idx="2">
                  <c:v>Aura</c:v>
                </c:pt>
                <c:pt idx="3">
                  <c:v>GPM</c:v>
                </c:pt>
                <c:pt idx="4">
                  <c:v>Aquarius</c:v>
                </c:pt>
              </c:strCache>
            </c:strRef>
          </c:cat>
          <c:val>
            <c:numRef>
              <c:f>Distribution_Mission_Level!$H$10:$L$10</c:f>
              <c:numCache>
                <c:formatCode>_(* #,##0.00_);_(* \(#,##0.00\);_(* "-"??_);_(@_)</c:formatCode>
                <c:ptCount val="5"/>
                <c:pt idx="0">
                  <c:v>7.97156532737972</c:v>
                </c:pt>
                <c:pt idx="1">
                  <c:v>24.83225109006615</c:v>
                </c:pt>
                <c:pt idx="2">
                  <c:v>0.110490180635679</c:v>
                </c:pt>
                <c:pt idx="3">
                  <c:v>0.0</c:v>
                </c:pt>
                <c:pt idx="4">
                  <c:v>3.127643149734463</c:v>
                </c:pt>
              </c:numCache>
            </c:numRef>
          </c:val>
        </c:ser>
        <c:dLbls>
          <c:showLegendKey val="0"/>
          <c:showVal val="0"/>
          <c:showCatName val="0"/>
          <c:showSerName val="0"/>
          <c:showPercent val="0"/>
          <c:showBubbleSize val="0"/>
        </c:dLbls>
        <c:gapWidth val="150"/>
        <c:overlap val="100"/>
        <c:axId val="1123285200"/>
        <c:axId val="1123288048"/>
      </c:barChart>
      <c:catAx>
        <c:axId val="11232852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
              <c:y val="0.935726263008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288048"/>
        <c:crosses val="autoZero"/>
        <c:auto val="1"/>
        <c:lblAlgn val="ctr"/>
        <c:lblOffset val="100"/>
        <c:tickLblSkip val="1"/>
        <c:tickMarkSkip val="1"/>
        <c:noMultiLvlLbl val="0"/>
      </c:catAx>
      <c:valAx>
        <c:axId val="11232880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0.0101843903479215"/>
              <c:y val="0.2014994480830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23285200"/>
        <c:crosses val="autoZero"/>
        <c:crossBetween val="between"/>
      </c:valAx>
      <c:spPr>
        <a:solidFill>
          <a:srgbClr val="C0C0C0"/>
        </a:solidFill>
        <a:ln w="12700">
          <a:solidFill>
            <a:srgbClr val="808080"/>
          </a:solidFill>
          <a:prstDash val="solid"/>
        </a:ln>
      </c:spPr>
    </c:plotArea>
    <c:legend>
      <c:legendPos val="t"/>
      <c:layout>
        <c:manualLayout>
          <c:xMode val="edge"/>
          <c:yMode val="edge"/>
          <c:x val="0.201039233268587"/>
          <c:y val="0.0755419824858341"/>
          <c:w val="0.630435718650087"/>
          <c:h val="0.0637877695194643"/>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0" l="0.75" r="0.75" t="1.0"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3"/>
          <c:y val="0.0134766551437139"/>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876674012743007"/>
          <c:y val="0.287286562147723"/>
          <c:w val="0.824665197451402"/>
          <c:h val="0.654417884547158"/>
        </c:manualLayout>
      </c:layout>
      <c:pie3DChart>
        <c:varyColors val="1"/>
        <c:ser>
          <c:idx val="1"/>
          <c:order val="0"/>
          <c:tx>
            <c:strRef>
              <c:f>NRT!$C$63</c:f>
              <c:strCache>
                <c:ptCount val="1"/>
                <c:pt idx="0">
                  <c:v># of Files *</c:v>
                </c:pt>
              </c:strCache>
            </c:strRef>
          </c:tx>
          <c:dLbls>
            <c:dLbl>
              <c:idx val="0"/>
              <c:layout>
                <c:manualLayout>
                  <c:x val="0.0168230810757624"/>
                  <c:y val="-0.0957937678398241"/>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0.153592077123804"/>
                  <c:y val="-0.10711965046706"/>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0886990387369501"/>
                  <c:y val="0.00399474100265844"/>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075329208621254"/>
                  <c:y val="-0.00418346892404391"/>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0248566020917862"/>
                  <c:y val="0.141542078186888"/>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108035523354066"/>
                  <c:y val="-0.00273931404022606"/>
                </c:manualLayout>
              </c:layout>
              <c:showLegendKey val="0"/>
              <c:showVal val="1"/>
              <c:showCatName val="1"/>
              <c:showSerName val="0"/>
              <c:showPercent val="1"/>
              <c:showBubbleSize val="0"/>
              <c:extLst>
                <c:ext xmlns:c15="http://schemas.microsoft.com/office/drawing/2012/chart" uri="{CE6537A1-D6FC-4f65-9D91-7224C49458BB}"/>
              </c:extLst>
            </c:dLbl>
            <c:dLbl>
              <c:idx val="8"/>
              <c:layout>
                <c:manualLayout>
                  <c:x val="-0.139167812666259"/>
                  <c:y val="-0.139387158499723"/>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NRT!$C$64:$C$72</c:f>
              <c:numCache>
                <c:formatCode>_(* #,##0_);_(* \(#,##0\);_(* "-"??_);_(@_)</c:formatCode>
                <c:ptCount val="9"/>
                <c:pt idx="0">
                  <c:v>3.027266E6</c:v>
                </c:pt>
                <c:pt idx="1">
                  <c:v>485070.0</c:v>
                </c:pt>
                <c:pt idx="2">
                  <c:v>38048.0</c:v>
                </c:pt>
                <c:pt idx="3">
                  <c:v>6.1466749E7</c:v>
                </c:pt>
                <c:pt idx="4">
                  <c:v>3.2416963E7</c:v>
                </c:pt>
                <c:pt idx="5">
                  <c:v>2.1712972E7</c:v>
                </c:pt>
                <c:pt idx="6">
                  <c:v>117362.0</c:v>
                </c:pt>
                <c:pt idx="7">
                  <c:v>3.598043E6</c:v>
                </c:pt>
                <c:pt idx="8">
                  <c:v>317446.0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(5,568.5 TBs)</a:t>
            </a:r>
          </a:p>
        </c:rich>
      </c:tx>
      <c:layout>
        <c:manualLayout>
          <c:xMode val="edge"/>
          <c:yMode val="edge"/>
          <c:x val="0.254203619026347"/>
          <c:y val="0.0303738491508572"/>
        </c:manualLayout>
      </c:layout>
      <c:overlay val="0"/>
      <c:spPr>
        <a:noFill/>
        <a:ln w="25400">
          <a:noFill/>
        </a:ln>
      </c:spPr>
    </c:title>
    <c:autoTitleDeleted val="0"/>
    <c:plotArea>
      <c:layout>
        <c:manualLayout>
          <c:layoutTarget val="inner"/>
          <c:xMode val="edge"/>
          <c:yMode val="edge"/>
          <c:x val="0.36559216564216"/>
          <c:y val="0.58071748878921"/>
          <c:w val="0.25806505810034"/>
          <c:h val="0.269058295964134"/>
        </c:manualLayout>
      </c:layout>
      <c:pieChart>
        <c:varyColors val="1"/>
        <c:ser>
          <c:idx val="0"/>
          <c:order val="0"/>
          <c:tx>
            <c:strRef>
              <c:f>Archive!$B$5</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10"/>
            <c:bubble3D val="0"/>
            <c:spPr>
              <a:solidFill>
                <a:schemeClr val="tx1"/>
              </a:solidFill>
              <a:ln w="25400">
                <a:noFill/>
              </a:ln>
              <a:effectLst>
                <a:outerShdw dist="35921" dir="2700000" algn="br">
                  <a:srgbClr val="000000"/>
                </a:outerShdw>
              </a:effectLst>
            </c:spPr>
          </c:dPt>
          <c:dLbls>
            <c:dLbl>
              <c:idx val="0"/>
              <c:layout>
                <c:manualLayout>
                  <c:x val="0.18162843660859"/>
                  <c:y val="0.02032510730481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8193785010589"/>
                  <c:y val="0.0305096473288983"/>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0895347368706705"/>
                  <c:y val="0.040001293315981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00757669060633344"/>
                  <c:y val="0.135403716666801"/>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41078516610427"/>
                  <c:y val="0.020616119069323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5941313199103"/>
                  <c:y val="-0.0645571133264484"/>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0944080323167712"/>
                  <c:y val="-0.127842085087576"/>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084765293052505"/>
                  <c:y val="-0.188398715662793"/>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00208557338651428"/>
                  <c:y val="-0.102316203064539"/>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249983300334098"/>
                  <c:y val="-0.106451151685457"/>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Archive!$A$6:$A$17</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Archive!$B$6:$B$17</c:f>
              <c:numCache>
                <c:formatCode>#,##0.00</c:formatCode>
                <c:ptCount val="12"/>
                <c:pt idx="0">
                  <c:v>715.52</c:v>
                </c:pt>
                <c:pt idx="1">
                  <c:v>2696.966755723953</c:v>
                </c:pt>
                <c:pt idx="2">
                  <c:v>2.62029296875</c:v>
                </c:pt>
                <c:pt idx="3">
                  <c:v>561.480048828125</c:v>
                </c:pt>
                <c:pt idx="4">
                  <c:v>3.8811328125</c:v>
                </c:pt>
                <c:pt idx="5">
                  <c:v>269.5256640625</c:v>
                </c:pt>
                <c:pt idx="6">
                  <c:v>302.0715625</c:v>
                </c:pt>
                <c:pt idx="7">
                  <c:v>243.0117578125</c:v>
                </c:pt>
                <c:pt idx="8">
                  <c:v>682.5850744140625</c:v>
                </c:pt>
                <c:pt idx="9">
                  <c:v>6.222900390625</c:v>
                </c:pt>
                <c:pt idx="10">
                  <c:v>84.45791015624999</c:v>
                </c:pt>
                <c:pt idx="11">
                  <c:v>0.211416015625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85340227885673"/>
          <c:y val="0.312758763406291"/>
          <c:w val="0.824751471674722"/>
          <c:h val="0.651731844135468"/>
        </c:manualLayout>
      </c:layout>
      <c:pie3DChart>
        <c:varyColors val="1"/>
        <c:ser>
          <c:idx val="2"/>
          <c:order val="0"/>
          <c:tx>
            <c:strRef>
              <c:f>NRT!$D$63</c:f>
              <c:strCache>
                <c:ptCount val="1"/>
                <c:pt idx="0">
                  <c:v>Vol (GB)</c:v>
                </c:pt>
              </c:strCache>
            </c:strRef>
          </c:tx>
          <c:dLbls>
            <c:dLbl>
              <c:idx val="0"/>
              <c:layout>
                <c:manualLayout>
                  <c:x val="-0.00481034686046821"/>
                  <c:y val="-0.0831046098008552"/>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102676295535469"/>
                  <c:y val="-0.127751304039069"/>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2"/>
              <c:layout>
                <c:manualLayout>
                  <c:x val="0.115102110390829"/>
                  <c:y val="-0.020652350776963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43385990186769"/>
                      <c:h val="0.0760759516556232"/>
                    </c:manualLayout>
                  </c15:layout>
                </c:ext>
              </c:extLst>
            </c:dLbl>
            <c:dLbl>
              <c:idx val="3"/>
              <c:layout>
                <c:manualLayout>
                  <c:x val="0.226337572740691"/>
                  <c:y val="0.0690758250996628"/>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00358186491315492"/>
                  <c:y val="0.0321829233582916"/>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0274305617399975"/>
                  <c:y val="0.121081850067346"/>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6"/>
              <c:layout>
                <c:manualLayout>
                  <c:x val="-0.306396382060979"/>
                  <c:y val="0.116754370700487"/>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0.224720434192721"/>
                  <c:y val="0.0109191239615631"/>
                </c:manualLayout>
              </c:layout>
              <c:showLegendKey val="0"/>
              <c:showVal val="1"/>
              <c:showCatName val="1"/>
              <c:showSerName val="0"/>
              <c:showPercent val="0"/>
              <c:showBubbleSize val="0"/>
              <c:extLst>
                <c:ext xmlns:c15="http://schemas.microsoft.com/office/drawing/2012/chart" uri="{CE6537A1-D6FC-4f65-9D91-7224C49458BB}"/>
              </c:extLst>
            </c:dLbl>
            <c:dLbl>
              <c:idx val="8"/>
              <c:layout>
                <c:manualLayout>
                  <c:x val="-0.120089833179779"/>
                  <c:y val="-0.0500706792439185"/>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NRT!$D$64:$D$72</c:f>
              <c:numCache>
                <c:formatCode>_(* #,##0.00_);_(* \(#,##0.00\);_(* "-"??_);_(@_)</c:formatCode>
                <c:ptCount val="9"/>
                <c:pt idx="0">
                  <c:v>27765.24928065475</c:v>
                </c:pt>
                <c:pt idx="1">
                  <c:v>850.5253073945627</c:v>
                </c:pt>
                <c:pt idx="2">
                  <c:v>501.9505747435607</c:v>
                </c:pt>
                <c:pt idx="3">
                  <c:v>15588.87224286325</c:v>
                </c:pt>
                <c:pt idx="4">
                  <c:v>395928.6454890085</c:v>
                </c:pt>
                <c:pt idx="5">
                  <c:v>455312.8289755447</c:v>
                </c:pt>
                <c:pt idx="6">
                  <c:v>2769.815127393226</c:v>
                </c:pt>
                <c:pt idx="7">
                  <c:v>11633.67343897182</c:v>
                </c:pt>
                <c:pt idx="8">
                  <c:v>121.2631179848683</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923665603173235"/>
          <c:y val="0.290243844166284"/>
          <c:w val="0.820244655749528"/>
          <c:h val="0.655894850679632"/>
        </c:manualLayout>
      </c:layout>
      <c:pie3DChart>
        <c:varyColors val="1"/>
        <c:ser>
          <c:idx val="3"/>
          <c:order val="0"/>
          <c:tx>
            <c:strRef>
              <c:f>NRT!$E$63</c:f>
              <c:strCache>
                <c:ptCount val="1"/>
                <c:pt idx="0">
                  <c:v>Number of_x000d_Registered_x000d_Users ***</c:v>
                </c:pt>
              </c:strCache>
            </c:strRef>
          </c:tx>
          <c:dLbls>
            <c:dLbl>
              <c:idx val="0"/>
              <c:layout>
                <c:manualLayout>
                  <c:x val="-0.030968150895179"/>
                  <c:y val="-0.054768995622937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1"/>
              <c:layout>
                <c:manualLayout>
                  <c:x val="-0.124796606954794"/>
                  <c:y val="0.0780374619038663"/>
                </c:manualLayout>
              </c:layout>
              <c:showLegendKey val="0"/>
              <c:showVal val="1"/>
              <c:showCatName val="1"/>
              <c:showSerName val="0"/>
              <c:showPercent val="1"/>
              <c:showBubbleSize val="0"/>
              <c:extLst>
                <c:ext xmlns:c15="http://schemas.microsoft.com/office/drawing/2012/chart" uri="{CE6537A1-D6FC-4f65-9D91-7224C49458BB}">
                  <c15:layout>
                    <c:manualLayout>
                      <c:w val="0.152033961647309"/>
                      <c:h val="0.101886822726734"/>
                    </c:manualLayout>
                  </c15:layout>
                </c:ext>
              </c:extLst>
            </c:dLbl>
            <c:dLbl>
              <c:idx val="2"/>
              <c:layout>
                <c:manualLayout>
                  <c:x val="0.00297173772529211"/>
                  <c:y val="-0.0337979598270568"/>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0101415765331843"/>
                  <c:y val="0.00811796408199787"/>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0454790542760617"/>
                  <c:y val="-0.129482840125432"/>
                </c:manualLayout>
              </c:layout>
              <c:showLegendKey val="0"/>
              <c:showVal val="1"/>
              <c:showCatName val="1"/>
              <c:showSerName val="0"/>
              <c:showPercent val="1"/>
              <c:showBubbleSize val="0"/>
              <c:extLst>
                <c:ext xmlns:c15="http://schemas.microsoft.com/office/drawing/2012/chart" uri="{CE6537A1-D6FC-4f65-9D91-7224C49458BB}"/>
              </c:extLst>
            </c:dLbl>
            <c:dLbl>
              <c:idx val="5"/>
              <c:layout>
                <c:manualLayout>
                  <c:x val="-0.00654490227189078"/>
                  <c:y val="-0.049850169134741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6"/>
              <c:layout>
                <c:manualLayout>
                  <c:x val="-0.0263640436034759"/>
                  <c:y val="-0.0091742710367764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NRT!$A$64:$A$72</c:f>
              <c:strCache>
                <c:ptCount val="9"/>
                <c:pt idx="0">
                  <c:v>AIRS/AMSU-A</c:v>
                </c:pt>
                <c:pt idx="1">
                  <c:v>AMSR2</c:v>
                </c:pt>
                <c:pt idx="2">
                  <c:v>MISR</c:v>
                </c:pt>
                <c:pt idx="3">
                  <c:v>MLS</c:v>
                </c:pt>
                <c:pt idx="4">
                  <c:v>MODIS - Aqua</c:v>
                </c:pt>
                <c:pt idx="5">
                  <c:v>MODIS - Terra</c:v>
                </c:pt>
                <c:pt idx="6">
                  <c:v>OMI</c:v>
                </c:pt>
                <c:pt idx="7">
                  <c:v>VIIRS</c:v>
                </c:pt>
                <c:pt idx="8">
                  <c:v>Other1</c:v>
                </c:pt>
              </c:strCache>
            </c:strRef>
          </c:cat>
          <c:val>
            <c:numRef>
              <c:f>NRT!$E$64:$E$72</c:f>
              <c:numCache>
                <c:formatCode>_(* #,##0_);_(* \(#,##0\);_(* "-"??_);_(@_)</c:formatCode>
                <c:ptCount val="9"/>
                <c:pt idx="0">
                  <c:v>172.0</c:v>
                </c:pt>
                <c:pt idx="1">
                  <c:v>295.0</c:v>
                </c:pt>
                <c:pt idx="2">
                  <c:v>14.0</c:v>
                </c:pt>
                <c:pt idx="3">
                  <c:v>90.0</c:v>
                </c:pt>
                <c:pt idx="4">
                  <c:v>682.0</c:v>
                </c:pt>
                <c:pt idx="5">
                  <c:v>760.0</c:v>
                </c:pt>
                <c:pt idx="6">
                  <c:v>40.0</c:v>
                </c:pt>
                <c:pt idx="7">
                  <c:v>288.0</c:v>
                </c:pt>
                <c:pt idx="8">
                  <c:v>219.0</c:v>
                </c:pt>
              </c:numCache>
            </c:numRef>
          </c:val>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77616235926397"/>
          <c:y val="0.0"/>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0896863904704741"/>
          <c:y val="0.185661441595866"/>
          <c:w val="0.668513893405519"/>
          <c:h val="0.790326608342738"/>
        </c:manualLayout>
      </c:layout>
      <c:pie3DChart>
        <c:varyColors val="1"/>
        <c:ser>
          <c:idx val="0"/>
          <c:order val="0"/>
          <c:tx>
            <c:strRef>
              <c:f>NRT!$C$6</c:f>
              <c:strCache>
                <c:ptCount val="1"/>
                <c:pt idx="0">
                  <c:v>Volume (TB)</c:v>
                </c:pt>
              </c:strCache>
            </c:strRef>
          </c:tx>
          <c:dLbls>
            <c:dLbl>
              <c:idx val="0"/>
              <c:layout>
                <c:manualLayout>
                  <c:x val="0.0226677876764378"/>
                  <c:y val="-0.089907306571407"/>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0798518105494973"/>
                  <c:y val="-0.0216269078822163"/>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233786682959625"/>
                  <c:y val="-0.0354369042928038"/>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258019985459745"/>
                  <c:y val="-0.0872429975807538"/>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202666564535485"/>
                  <c:y val="-0.069589707256243"/>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0.190965092402464"/>
                  <c:y val="0.0649142354821822"/>
                </c:manualLayout>
              </c:layout>
              <c:showLegendKey val="0"/>
              <c:showVal val="1"/>
              <c:showCatName val="1"/>
              <c:showSerName val="0"/>
              <c:showPercent val="0"/>
              <c:showBubbleSize val="0"/>
              <c:extLst>
                <c:ext xmlns:c15="http://schemas.microsoft.com/office/drawing/2012/chart" uri="{CE6537A1-D6FC-4f65-9D91-7224C49458BB}">
                  <c15:layout>
                    <c:manualLayout>
                      <c:w val="0.125256673511294"/>
                      <c:h val="0.141328783115294"/>
                    </c:manualLayout>
                  </c15:layout>
                </c:ext>
              </c:extLst>
            </c:dLbl>
            <c:dLbl>
              <c:idx val="7"/>
              <c:layout>
                <c:manualLayout>
                  <c:x val="-0.095482546201232"/>
                  <c:y val="-0.0364158354306703"/>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6"/>
                      <c:h val="0.0959969092858603"/>
                    </c:manualLayout>
                  </c15:layout>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NRT!$B$7:$B$14</c:f>
              <c:strCache>
                <c:ptCount val="8"/>
                <c:pt idx="0">
                  <c:v>AMSR2</c:v>
                </c:pt>
                <c:pt idx="1">
                  <c:v>AIRS / AMSU - A</c:v>
                </c:pt>
                <c:pt idx="2">
                  <c:v>MLS</c:v>
                </c:pt>
                <c:pt idx="3">
                  <c:v>MISR-Terra</c:v>
                </c:pt>
                <c:pt idx="4">
                  <c:v>MODIS - Aqua</c:v>
                </c:pt>
                <c:pt idx="5">
                  <c:v>MODIS - Terra</c:v>
                </c:pt>
                <c:pt idx="6">
                  <c:v>VIIRS-SNPP</c:v>
                </c:pt>
                <c:pt idx="7">
                  <c:v>OMI</c:v>
                </c:pt>
              </c:strCache>
            </c:strRef>
          </c:cat>
          <c:val>
            <c:numRef>
              <c:f>NRT!$C$7:$C$14</c:f>
              <c:numCache>
                <c:formatCode>#,##0.00</c:formatCode>
                <c:ptCount val="8"/>
                <c:pt idx="0">
                  <c:v>2.173340294665642</c:v>
                </c:pt>
                <c:pt idx="1">
                  <c:v>31.31257089097188</c:v>
                </c:pt>
                <c:pt idx="2">
                  <c:v>0.476465377573731</c:v>
                </c:pt>
                <c:pt idx="3">
                  <c:v>52.97526373589776</c:v>
                </c:pt>
                <c:pt idx="4">
                  <c:v>460.266580017214</c:v>
                </c:pt>
                <c:pt idx="5">
                  <c:v>530.423152364844</c:v>
                </c:pt>
                <c:pt idx="6">
                  <c:v>12.66242928271184</c:v>
                </c:pt>
                <c:pt idx="7">
                  <c:v>6.987358069673964</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 l="0.700000000000001" r="0.700000000000001" t="0.75000000000000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8226247275858"/>
          <c:y val="0.0198787672607105"/>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2"/>
          <c:y val="0.192257692205606"/>
          <c:w val="0.658753832026488"/>
          <c:h val="0.786288516076275"/>
        </c:manualLayout>
      </c:layout>
      <c:pie3DChart>
        <c:varyColors val="1"/>
        <c:ser>
          <c:idx val="1"/>
          <c:order val="0"/>
          <c:tx>
            <c:strRef>
              <c:f>NRT!$D$6</c:f>
              <c:strCache>
                <c:ptCount val="1"/>
                <c:pt idx="0">
                  <c:v>Files (Millions)</c:v>
                </c:pt>
              </c:strCache>
            </c:strRef>
          </c:tx>
          <c:dLbls>
            <c:dLbl>
              <c:idx val="0"/>
              <c:layout>
                <c:manualLayout>
                  <c:x val="0.314251872902681"/>
                  <c:y val="-0.0439123503723293"/>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0676296798816977"/>
                  <c:y val="-0.0372579424455425"/>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2169792595993"/>
                  <c:y val="-0.203496622503306"/>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243034749531234"/>
                  <c:y val="0.0207461592664764"/>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0.232056208879563"/>
                  <c:y val="0.0229111933676665"/>
                </c:manualLayout>
              </c:layout>
              <c:showLegendKey val="0"/>
              <c:showVal val="1"/>
              <c:showCatName val="1"/>
              <c:showSerName val="0"/>
              <c:showPercent val="0"/>
              <c:showBubbleSize val="0"/>
              <c:extLst>
                <c:ext xmlns:c15="http://schemas.microsoft.com/office/drawing/2012/chart" uri="{CE6537A1-D6FC-4f65-9D91-7224C49458BB}"/>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NRT!$B$7:$B$14</c:f>
              <c:strCache>
                <c:ptCount val="8"/>
                <c:pt idx="0">
                  <c:v>AMSR2</c:v>
                </c:pt>
                <c:pt idx="1">
                  <c:v>AIRS / AMSU - A</c:v>
                </c:pt>
                <c:pt idx="2">
                  <c:v>MLS</c:v>
                </c:pt>
                <c:pt idx="3">
                  <c:v>MISR-Terra</c:v>
                </c:pt>
                <c:pt idx="4">
                  <c:v>MODIS - Aqua</c:v>
                </c:pt>
                <c:pt idx="5">
                  <c:v>MODIS - Terra</c:v>
                </c:pt>
                <c:pt idx="6">
                  <c:v>VIIRS-SNPP</c:v>
                </c:pt>
                <c:pt idx="7">
                  <c:v>OMI</c:v>
                </c:pt>
              </c:strCache>
            </c:strRef>
          </c:cat>
          <c:val>
            <c:numRef>
              <c:f>NRT!$D$7:$D$14</c:f>
              <c:numCache>
                <c:formatCode>#,##0.00</c:formatCode>
                <c:ptCount val="8"/>
                <c:pt idx="0">
                  <c:v>0.059546</c:v>
                </c:pt>
                <c:pt idx="1">
                  <c:v>2.793128</c:v>
                </c:pt>
                <c:pt idx="2">
                  <c:v>0.757462</c:v>
                </c:pt>
                <c:pt idx="3">
                  <c:v>1.143403</c:v>
                </c:pt>
                <c:pt idx="4">
                  <c:v>8.181784</c:v>
                </c:pt>
                <c:pt idx="5">
                  <c:v>9.782253000000001</c:v>
                </c:pt>
                <c:pt idx="6">
                  <c:v>0.029457</c:v>
                </c:pt>
                <c:pt idx="7">
                  <c:v>0.093917</c:v>
                </c:pt>
              </c:numCache>
            </c:numRef>
          </c:val>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 l="0.700000000000001" r="0.700000000000001" t="0.75000000000000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
          <c:y val="0.017764392148813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876674012743007"/>
          <c:y val="0.287286562147723"/>
          <c:w val="0.824665197451402"/>
          <c:h val="0.654417884547158"/>
        </c:manualLayout>
      </c:layout>
      <c:pie3DChart>
        <c:varyColors val="1"/>
        <c:ser>
          <c:idx val="0"/>
          <c:order val="0"/>
          <c:tx>
            <c:strRef>
              <c:f>NRT!$K$122</c:f>
              <c:strCache>
                <c:ptCount val="1"/>
                <c:pt idx="0">
                  <c:v>Total</c:v>
                </c:pt>
              </c:strCache>
            </c:strRef>
          </c:tx>
          <c:dLbls>
            <c:dLbl>
              <c:idx val="0"/>
              <c:layout>
                <c:manualLayout>
                  <c:x val="0.0548374026544824"/>
                  <c:y val="-0.0761744634556424"/>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0.0802020986816699"/>
                  <c:y val="0.0154958632528064"/>
                </c:manualLayout>
              </c:layout>
              <c:showLegendKey val="0"/>
              <c:showVal val="1"/>
              <c:showCatName val="1"/>
              <c:showSerName val="0"/>
              <c:showPercent val="1"/>
              <c:showBubbleSize val="0"/>
              <c:extLst>
                <c:ext xmlns:c15="http://schemas.microsoft.com/office/drawing/2012/chart" uri="{CE6537A1-D6FC-4f65-9D91-7224C49458BB}"/>
              </c:extLst>
            </c:dLbl>
            <c:dLbl>
              <c:idx val="2"/>
              <c:layout>
                <c:manualLayout>
                  <c:x val="0.219164844623244"/>
                  <c:y val="-0.267412789465504"/>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24554305178484"/>
                  <c:y val="0.0359950972773641"/>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129072863859837"/>
                  <c:y val="-0.0660595956313492"/>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NRT!$A$123:$A$127</c:f>
              <c:strCache>
                <c:ptCount val="5"/>
                <c:pt idx="0">
                  <c:v>Level 0</c:v>
                </c:pt>
                <c:pt idx="1">
                  <c:v>Level 1</c:v>
                </c:pt>
                <c:pt idx="2">
                  <c:v>Level 2</c:v>
                </c:pt>
                <c:pt idx="3">
                  <c:v>Level 3</c:v>
                </c:pt>
                <c:pt idx="4">
                  <c:v>Other2</c:v>
                </c:pt>
              </c:strCache>
            </c:strRef>
          </c:cat>
          <c:val>
            <c:numRef>
              <c:f>NRT!$K$123:$K$127</c:f>
              <c:numCache>
                <c:formatCode>#,##0</c:formatCode>
                <c:ptCount val="5"/>
                <c:pt idx="0">
                  <c:v>540210.0</c:v>
                </c:pt>
                <c:pt idx="1">
                  <c:v>1.1631927E7</c:v>
                </c:pt>
                <c:pt idx="2">
                  <c:v>1.1030151E8</c:v>
                </c:pt>
                <c:pt idx="3">
                  <c:v>593273.0</c:v>
                </c:pt>
                <c:pt idx="4">
                  <c:v>112999.0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
          <c:y val="0.000734375604203835"/>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920362835083828"/>
          <c:y val="0.325720126901718"/>
          <c:w val="0.824665197451402"/>
          <c:h val="0.654417884547158"/>
        </c:manualLayout>
      </c:layout>
      <c:pie3DChart>
        <c:varyColors val="1"/>
        <c:ser>
          <c:idx val="9"/>
          <c:order val="0"/>
          <c:tx>
            <c:strRef>
              <c:f>NRT!$U$122</c:f>
              <c:strCache>
                <c:ptCount val="1"/>
                <c:pt idx="0">
                  <c:v>Total</c:v>
                </c:pt>
              </c:strCache>
            </c:strRef>
          </c:tx>
          <c:dLbls>
            <c:dLbl>
              <c:idx val="0"/>
              <c:layout>
                <c:manualLayout>
                  <c:x val="0.0534638414568273"/>
                  <c:y val="-0.0413446458595307"/>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0.207002865106837"/>
                  <c:y val="-0.220781468556169"/>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130564593543692"/>
                  <c:y val="0.0222339177981548"/>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009835650077228"/>
                  <c:y val="-0.0618770928408946"/>
                </c:manualLayout>
              </c:layout>
              <c:showLegendKey val="0"/>
              <c:showVal val="1"/>
              <c:showCatName val="1"/>
              <c:showSerName val="0"/>
              <c:showPercent val="1"/>
              <c:showBubbleSize val="0"/>
              <c:extLst>
                <c:ext xmlns:c15="http://schemas.microsoft.com/office/drawing/2012/chart" uri="{CE6537A1-D6FC-4f65-9D91-7224C49458BB}"/>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NRT!$A$123:$A$127</c:f>
              <c:strCache>
                <c:ptCount val="5"/>
                <c:pt idx="0">
                  <c:v>Level 0</c:v>
                </c:pt>
                <c:pt idx="1">
                  <c:v>Level 1</c:v>
                </c:pt>
                <c:pt idx="2">
                  <c:v>Level 2</c:v>
                </c:pt>
                <c:pt idx="3">
                  <c:v>Level 3</c:v>
                </c:pt>
                <c:pt idx="4">
                  <c:v>Other2</c:v>
                </c:pt>
              </c:strCache>
            </c:strRef>
          </c:cat>
          <c:val>
            <c:numRef>
              <c:f>NRT!$U$123:$U$127</c:f>
              <c:numCache>
                <c:formatCode>#,##0.00</c:formatCode>
                <c:ptCount val="5"/>
                <c:pt idx="0">
                  <c:v>61902.40627840522</c:v>
                </c:pt>
                <c:pt idx="1">
                  <c:v>529983.421850669</c:v>
                </c:pt>
                <c:pt idx="2">
                  <c:v>295027.8067015765</c:v>
                </c:pt>
                <c:pt idx="3">
                  <c:v>13887.73352732787</c:v>
                </c:pt>
                <c:pt idx="4">
                  <c:v>9671.4551965799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
          <c:y val="0.03351287005283"/>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9"/>
          <c:y val="0.27597520137569"/>
          <c:w val="0.824665197451402"/>
          <c:h val="0.654417884547158"/>
        </c:manualLayout>
      </c:layout>
      <c:pie3DChart>
        <c:varyColors val="1"/>
        <c:ser>
          <c:idx val="1"/>
          <c:order val="0"/>
          <c:tx>
            <c:strRef>
              <c:f>NRT!$C$155</c:f>
              <c:strCache>
                <c:ptCount val="1"/>
                <c:pt idx="0">
                  <c:v># of Files *</c:v>
                </c:pt>
              </c:strCache>
            </c:strRef>
          </c:tx>
          <c:dLbls>
            <c:dLbl>
              <c:idx val="0"/>
              <c:layout>
                <c:manualLayout>
                  <c:x val="0.0861451729141449"/>
                  <c:y val="-0.0267150873382206"/>
                </c:manualLayout>
              </c:layout>
              <c:showLegendKey val="0"/>
              <c:showVal val="1"/>
              <c:showCatName val="1"/>
              <c:showSerName val="0"/>
              <c:showPercent val="1"/>
              <c:showBubbleSize val="0"/>
              <c:extLst>
                <c:ext xmlns:c15="http://schemas.microsoft.com/office/drawing/2012/chart" uri="{CE6537A1-D6FC-4f65-9D91-7224C49458BB}"/>
              </c:extLst>
            </c:dLbl>
            <c:dLbl>
              <c:idx val="1"/>
              <c:layout>
                <c:manualLayout>
                  <c:x val="0.329680744193218"/>
                  <c:y val="-0.041345356229127"/>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6"/>
                      <c:h val="0.138355718475423"/>
                    </c:manualLayout>
                  </c15:layout>
                </c:ext>
              </c:extLst>
            </c:dLbl>
            <c:dLbl>
              <c:idx val="2"/>
              <c:layout>
                <c:manualLayout>
                  <c:x val="0.293196595136314"/>
                  <c:y val="0.0548743199420747"/>
                </c:manualLayout>
              </c:layout>
              <c:showLegendKey val="0"/>
              <c:showVal val="1"/>
              <c:showCatName val="1"/>
              <c:showSerName val="0"/>
              <c:showPercent val="1"/>
              <c:showBubbleSize val="0"/>
              <c:extLst>
                <c:ext xmlns:c15="http://schemas.microsoft.com/office/drawing/2012/chart" uri="{CE6537A1-D6FC-4f65-9D91-7224C49458BB}"/>
              </c:extLst>
            </c:dLbl>
            <c:dLbl>
              <c:idx val="3"/>
              <c:layout>
                <c:manualLayout>
                  <c:x val="0.205290304155608"/>
                  <c:y val="0.180374240423702"/>
                </c:manualLayout>
              </c:layout>
              <c:showLegendKey val="0"/>
              <c:showVal val="1"/>
              <c:showCatName val="1"/>
              <c:showSerName val="0"/>
              <c:showPercent val="1"/>
              <c:showBubbleSize val="0"/>
              <c:extLst>
                <c:ext xmlns:c15="http://schemas.microsoft.com/office/drawing/2012/chart" uri="{CE6537A1-D6FC-4f65-9D91-7224C49458BB}"/>
              </c:extLst>
            </c:dLbl>
            <c:dLbl>
              <c:idx val="4"/>
              <c:layout>
                <c:manualLayout>
                  <c:x val="-0.237960892497162"/>
                  <c:y val="-0.165685028312057"/>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Lst>
            </c:dLbl>
            <c:dLbl>
              <c:idx val="5"/>
              <c:layout>
                <c:manualLayout>
                  <c:x val="0.226457679000528"/>
                  <c:y val="-0.0937135462270109"/>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Lst>
            </c:dLbl>
            <c:dLbl>
              <c:idx val="6"/>
              <c:layout>
                <c:manualLayout>
                  <c:x val="-0.277169039327285"/>
                  <c:y val="0.214769961813736"/>
                </c:manualLayout>
              </c:layout>
              <c:showLegendKey val="0"/>
              <c:showVal val="1"/>
              <c:showCatName val="1"/>
              <c:showSerName val="0"/>
              <c:showPercent val="1"/>
              <c:showBubbleSize val="0"/>
              <c:extLst>
                <c:ext xmlns:c15="http://schemas.microsoft.com/office/drawing/2012/chart" uri="{CE6537A1-D6FC-4f65-9D91-7224C49458BB}"/>
              </c:extLst>
            </c:dLbl>
            <c:dLbl>
              <c:idx val="7"/>
              <c:layout>
                <c:manualLayout>
                  <c:x val="-0.205588042633483"/>
                  <c:y val="0.0761219417175265"/>
                </c:manualLayout>
              </c:layout>
              <c:showLegendKey val="0"/>
              <c:showVal val="1"/>
              <c:showCatName val="1"/>
              <c:showSerName val="0"/>
              <c:showPercent val="1"/>
              <c:showBubbleSize val="0"/>
              <c:extLst>
                <c:ext xmlns:c15="http://schemas.microsoft.com/office/drawing/2012/chart" uri="{CE6537A1-D6FC-4f65-9D91-7224C49458BB}"/>
              </c:extLst>
            </c:dLbl>
            <c:dLbl>
              <c:idx val="8"/>
              <c:layout>
                <c:manualLayout>
                  <c:x val="-0.193911726616508"/>
                  <c:y val="-0.0134641993437683"/>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2"/>
                      <c:h val="0.133989434802163"/>
                    </c:manualLayout>
                  </c15:layout>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NRT!$A$156:$A$164</c:f>
              <c:strCache>
                <c:ptCount val="9"/>
                <c:pt idx="0">
                  <c:v>AIRS/AMSU-A</c:v>
                </c:pt>
                <c:pt idx="1">
                  <c:v>AMSR2</c:v>
                </c:pt>
                <c:pt idx="2">
                  <c:v>MISR</c:v>
                </c:pt>
                <c:pt idx="3">
                  <c:v>MLS</c:v>
                </c:pt>
                <c:pt idx="4">
                  <c:v>MODIS-A</c:v>
                </c:pt>
                <c:pt idx="5">
                  <c:v>MODIS-T</c:v>
                </c:pt>
                <c:pt idx="6">
                  <c:v>OMI</c:v>
                </c:pt>
                <c:pt idx="7">
                  <c:v>VIIRS</c:v>
                </c:pt>
                <c:pt idx="8">
                  <c:v>Other1</c:v>
                </c:pt>
              </c:strCache>
            </c:strRef>
          </c:cat>
          <c:val>
            <c:numRef>
              <c:f>NRT!$C$156:$C$164</c:f>
              <c:numCache>
                <c:formatCode>_(* #,##0_);_(* \(#,##0\);_(* "-"??_);_(@_)</c:formatCode>
                <c:ptCount val="9"/>
                <c:pt idx="0">
                  <c:v>32978.0</c:v>
                </c:pt>
                <c:pt idx="1">
                  <c:v>185202.0</c:v>
                </c:pt>
                <c:pt idx="2">
                  <c:v>756.0</c:v>
                </c:pt>
                <c:pt idx="3">
                  <c:v>2.112144E6</c:v>
                </c:pt>
                <c:pt idx="4">
                  <c:v>1.4666504E7</c:v>
                </c:pt>
                <c:pt idx="5">
                  <c:v>9.009875E6</c:v>
                </c:pt>
                <c:pt idx="7">
                  <c:v>3.159969E6</c:v>
                </c:pt>
                <c:pt idx="8">
                  <c:v>6328.0</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9"/>
          <c:y val="0.27597520137569"/>
          <c:w val="0.824665197451402"/>
          <c:h val="0.654417884547158"/>
        </c:manualLayout>
      </c:layout>
      <c:pie3DChart>
        <c:varyColors val="1"/>
        <c:ser>
          <c:idx val="2"/>
          <c:order val="0"/>
          <c:tx>
            <c:strRef>
              <c:f>NRT!$D$155</c:f>
              <c:strCache>
                <c:ptCount val="1"/>
                <c:pt idx="0">
                  <c:v>Vol (GB)</c:v>
                </c:pt>
              </c:strCache>
            </c:strRef>
          </c:tx>
          <c:dLbls>
            <c:dLbl>
              <c:idx val="0"/>
              <c:layout>
                <c:manualLayout>
                  <c:x val="0.0296126635029967"/>
                  <c:y val="-0.0449185806514491"/>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335353649657258"/>
                      <c:h val="0.136802032850691"/>
                    </c:manualLayout>
                  </c15:layout>
                </c:ext>
              </c:extLst>
            </c:dLbl>
            <c:dLbl>
              <c:idx val="1"/>
              <c:layout>
                <c:manualLayout>
                  <c:x val="0.279757100000959"/>
                  <c:y val="0.0440767993762487"/>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
                      <c:h val="0.136802032850691"/>
                    </c:manualLayout>
                  </c15:layout>
                </c:ext>
              </c:extLst>
            </c:dLbl>
            <c:dLbl>
              <c:idx val="2"/>
              <c:layout>
                <c:manualLayout>
                  <c:x val="0.294556677351672"/>
                  <c:y val="0.0947770262091861"/>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3"/>
              <c:layout>
                <c:manualLayout>
                  <c:x val="0.288422702539518"/>
                  <c:y val="0.17468336920008"/>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4"/>
              <c:layout>
                <c:manualLayout>
                  <c:x val="-0.213830624296539"/>
                  <c:y val="0.0698733476800319"/>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dLbl>
              <c:idx val="5"/>
              <c:layout>
                <c:manualLayout>
                  <c:x val="0.238694650377532"/>
                  <c:y val="-0.164701462388647"/>
                </c:manualLayout>
              </c:layout>
              <c:spPr>
                <a:noFill/>
                <a:ln>
                  <a:noFill/>
                </a:ln>
                <a:effectLst/>
              </c:spPr>
              <c:txPr>
                <a:bodyPr wrap="square" lIns="38100" tIns="19050" rIns="38100" bIns="19050" anchor="ctr">
                  <a:spAutoFit/>
                </a:bodyPr>
                <a:lstStyle/>
                <a:p>
                  <a:pPr>
                    <a:defRPr>
                      <a:solidFill>
                        <a:schemeClr val="bg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Lst>
            </c:dLbl>
            <c:dLbl>
              <c:idx val="6"/>
              <c:layout>
                <c:manualLayout>
                  <c:x val="-0.200660066006601"/>
                  <c:y val="0.139746695360064"/>
                </c:manualLayout>
              </c:layout>
              <c:dLblPos val="bestFit"/>
              <c:showLegendKey val="0"/>
              <c:showVal val="1"/>
              <c:showCatName val="1"/>
              <c:showSerName val="0"/>
              <c:showPercent val="1"/>
              <c:showBubbleSize val="0"/>
              <c:extLst>
                <c:ext xmlns:c15="http://schemas.microsoft.com/office/drawing/2012/chart" uri="{CE6537A1-D6FC-4f65-9D91-7224C49458BB}"/>
              </c:extLst>
            </c:dLbl>
            <c:dLbl>
              <c:idx val="7"/>
              <c:layout>
                <c:manualLayout>
                  <c:x val="-0.187150936972435"/>
                  <c:y val="-2.28749388562886E-17"/>
                </c:manualLayout>
              </c:layout>
              <c:dLblPos val="bestFit"/>
              <c:showLegendKey val="0"/>
              <c:showVal val="1"/>
              <c:showCatName val="1"/>
              <c:showSerName val="0"/>
              <c:showPercent val="1"/>
              <c:showBubbleSize val="0"/>
              <c:extLst>
                <c:ext xmlns:c15="http://schemas.microsoft.com/office/drawing/2012/chart" uri="{CE6537A1-D6FC-4f65-9D91-7224C49458BB}"/>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NRT!$A$156:$A$164</c:f>
              <c:strCache>
                <c:ptCount val="9"/>
                <c:pt idx="0">
                  <c:v>AIRS/AMSU-A</c:v>
                </c:pt>
                <c:pt idx="1">
                  <c:v>AMSR2</c:v>
                </c:pt>
                <c:pt idx="2">
                  <c:v>MISR</c:v>
                </c:pt>
                <c:pt idx="3">
                  <c:v>MLS</c:v>
                </c:pt>
                <c:pt idx="4">
                  <c:v>MODIS-A</c:v>
                </c:pt>
                <c:pt idx="5">
                  <c:v>MODIS-T</c:v>
                </c:pt>
                <c:pt idx="6">
                  <c:v>OMI</c:v>
                </c:pt>
                <c:pt idx="7">
                  <c:v>VIIRS</c:v>
                </c:pt>
                <c:pt idx="8">
                  <c:v>Other1</c:v>
                </c:pt>
              </c:strCache>
            </c:strRef>
          </c:cat>
          <c:val>
            <c:numRef>
              <c:f>NRT!$D$156:$D$164</c:f>
              <c:numCache>
                <c:formatCode>_(* #,##0.00_);_(* \(#,##0.00\);_(* "-"??_);_(@_)</c:formatCode>
                <c:ptCount val="9"/>
                <c:pt idx="0">
                  <c:v>580.846361650153</c:v>
                </c:pt>
                <c:pt idx="1">
                  <c:v>22.6823688512668</c:v>
                </c:pt>
                <c:pt idx="2">
                  <c:v>1.13110553659498</c:v>
                </c:pt>
                <c:pt idx="3">
                  <c:v>556.75560093671</c:v>
                </c:pt>
                <c:pt idx="4">
                  <c:v>23421.3271089158</c:v>
                </c:pt>
                <c:pt idx="5">
                  <c:v>25285.0348819345</c:v>
                </c:pt>
                <c:pt idx="7">
                  <c:v>5572.97878004424</c:v>
                </c:pt>
                <c:pt idx="8">
                  <c:v>0.0754779120907186</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 l="0.700000000000001" r="0.700000000000001" t="0.750000000000013"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6"/>
          <c:y val="0.155212230903609"/>
          <c:w val="0.829928775117782"/>
          <c:h val="0.736046850856009"/>
        </c:manualLayout>
      </c:layout>
      <c:barChart>
        <c:barDir val="col"/>
        <c:grouping val="stacked"/>
        <c:varyColors val="0"/>
        <c:ser>
          <c:idx val="0"/>
          <c:order val="0"/>
          <c:tx>
            <c:strRef>
              <c:f>NRT!$A$171</c:f>
              <c:strCache>
                <c:ptCount val="1"/>
                <c:pt idx="0">
                  <c:v>Foreign</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NRT!$B$171:$I$171</c:f>
              <c:numCache>
                <c:formatCode>_(* #,##0_);_(* \(#,##0\);_(* "-"??_);_(@_)</c:formatCode>
                <c:ptCount val="8"/>
                <c:pt idx="0">
                  <c:v>4652.0</c:v>
                </c:pt>
                <c:pt idx="1">
                  <c:v>91568.0</c:v>
                </c:pt>
                <c:pt idx="3">
                  <c:v>238701.0</c:v>
                </c:pt>
                <c:pt idx="4">
                  <c:v>6.080459E6</c:v>
                </c:pt>
                <c:pt idx="5">
                  <c:v>3.22028E6</c:v>
                </c:pt>
                <c:pt idx="6">
                  <c:v>1.494511E6</c:v>
                </c:pt>
                <c:pt idx="7">
                  <c:v>2212.0</c:v>
                </c:pt>
              </c:numCache>
            </c:numRef>
          </c:val>
        </c:ser>
        <c:ser>
          <c:idx val="1"/>
          <c:order val="1"/>
          <c:tx>
            <c:strRef>
              <c:f>NRT!$A$172</c:f>
              <c:strCache>
                <c:ptCount val="1"/>
                <c:pt idx="0">
                  <c:v>US COM</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NRT!$B$172:$I$172</c:f>
              <c:numCache>
                <c:formatCode>_(* #,##0_);_(* \(#,##0\);_(* "-"??_);_(@_)</c:formatCode>
                <c:ptCount val="8"/>
                <c:pt idx="0">
                  <c:v>5824.0</c:v>
                </c:pt>
                <c:pt idx="1">
                  <c:v>90467.0</c:v>
                </c:pt>
                <c:pt idx="3">
                  <c:v>1.0</c:v>
                </c:pt>
                <c:pt idx="4">
                  <c:v>3.110392E6</c:v>
                </c:pt>
                <c:pt idx="5">
                  <c:v>570101.0</c:v>
                </c:pt>
                <c:pt idx="6">
                  <c:v>1.430927E6</c:v>
                </c:pt>
                <c:pt idx="7">
                  <c:v>3208.0</c:v>
                </c:pt>
              </c:numCache>
            </c:numRef>
          </c:val>
        </c:ser>
        <c:ser>
          <c:idx val="2"/>
          <c:order val="2"/>
          <c:tx>
            <c:strRef>
              <c:f>NRT!$A$173</c:f>
              <c:strCache>
                <c:ptCount val="1"/>
                <c:pt idx="0">
                  <c:v>US EDU         </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NRT!$B$173:$I$173</c:f>
              <c:numCache>
                <c:formatCode>_(* #,##0_);_(* \(#,##0\);_(* "-"??_);_(@_)</c:formatCode>
                <c:ptCount val="8"/>
                <c:pt idx="0">
                  <c:v>353.0</c:v>
                </c:pt>
                <c:pt idx="1">
                  <c:v>166.0</c:v>
                </c:pt>
                <c:pt idx="3">
                  <c:v>0.0</c:v>
                </c:pt>
                <c:pt idx="4">
                  <c:v>63976.0</c:v>
                </c:pt>
                <c:pt idx="5">
                  <c:v>26569.0</c:v>
                </c:pt>
                <c:pt idx="6">
                  <c:v>94535.0</c:v>
                </c:pt>
                <c:pt idx="7">
                  <c:v>4.0</c:v>
                </c:pt>
              </c:numCache>
            </c:numRef>
          </c:val>
        </c:ser>
        <c:ser>
          <c:idx val="3"/>
          <c:order val="3"/>
          <c:tx>
            <c:strRef>
              <c:f>NRT!$A$174</c:f>
              <c:strCache>
                <c:ptCount val="1"/>
                <c:pt idx="0">
                  <c:v>US GOV         </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NRT!$B$174:$I$174</c:f>
              <c:numCache>
                <c:formatCode>_(* #,##0_);_(* \(#,##0\);_(* "-"??_);_(@_)</c:formatCode>
                <c:ptCount val="8"/>
                <c:pt idx="0">
                  <c:v>21738.0</c:v>
                </c:pt>
                <c:pt idx="1">
                  <c:v>2231.0</c:v>
                </c:pt>
                <c:pt idx="2">
                  <c:v>756.0</c:v>
                </c:pt>
                <c:pt idx="3">
                  <c:v>1.873441E6</c:v>
                </c:pt>
                <c:pt idx="4">
                  <c:v>4.169614E6</c:v>
                </c:pt>
                <c:pt idx="5">
                  <c:v>4.964538E6</c:v>
                </c:pt>
                <c:pt idx="6">
                  <c:v>49840.0</c:v>
                </c:pt>
                <c:pt idx="7">
                  <c:v>834.0</c:v>
                </c:pt>
              </c:numCache>
            </c:numRef>
          </c:val>
        </c:ser>
        <c:ser>
          <c:idx val="4"/>
          <c:order val="4"/>
          <c:tx>
            <c:strRef>
              <c:f>NRT!$A$175</c:f>
              <c:strCache>
                <c:ptCount val="1"/>
                <c:pt idx="0">
                  <c:v>US ORG         </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NRT!$B$175:$I$175</c:f>
              <c:numCache>
                <c:formatCode>_(* #,##0_);_(* \(#,##0\);_(* "-"??_);_(@_)</c:formatCode>
                <c:ptCount val="8"/>
                <c:pt idx="0">
                  <c:v>0.0</c:v>
                </c:pt>
                <c:pt idx="1">
                  <c:v>521.0</c:v>
                </c:pt>
                <c:pt idx="4">
                  <c:v>76416.0</c:v>
                </c:pt>
                <c:pt idx="5">
                  <c:v>5809.0</c:v>
                </c:pt>
                <c:pt idx="6">
                  <c:v>883.0</c:v>
                </c:pt>
                <c:pt idx="7">
                  <c:v>49.0</c:v>
                </c:pt>
              </c:numCache>
            </c:numRef>
          </c:val>
        </c:ser>
        <c:ser>
          <c:idx val="5"/>
          <c:order val="5"/>
          <c:tx>
            <c:strRef>
              <c:f>NRT!$A$176</c:f>
              <c:strCache>
                <c:ptCount val="1"/>
                <c:pt idx="0">
                  <c:v>US Other</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NRT!$B$176:$I$176</c:f>
              <c:numCache>
                <c:formatCode>_(* #,##0_);_(* \(#,##0\);_(* "-"??_);_(@_)</c:formatCode>
                <c:ptCount val="8"/>
                <c:pt idx="0">
                  <c:v>401.0</c:v>
                </c:pt>
                <c:pt idx="1">
                  <c:v>249.0</c:v>
                </c:pt>
                <c:pt idx="3">
                  <c:v>1.0</c:v>
                </c:pt>
                <c:pt idx="4">
                  <c:v>1.163702E6</c:v>
                </c:pt>
                <c:pt idx="5">
                  <c:v>221460.0</c:v>
                </c:pt>
                <c:pt idx="6">
                  <c:v>89242.0</c:v>
                </c:pt>
                <c:pt idx="7">
                  <c:v>21.0</c:v>
                </c:pt>
              </c:numCache>
            </c:numRef>
          </c:val>
        </c:ser>
        <c:ser>
          <c:idx val="6"/>
          <c:order val="6"/>
          <c:tx>
            <c:strRef>
              <c:f>NRT!$A$177</c:f>
              <c:strCache>
                <c:ptCount val="1"/>
                <c:pt idx="0">
                  <c:v>Unknown</c:v>
                </c:pt>
              </c:strCache>
            </c:strRef>
          </c:tx>
          <c:invertIfNegative val="0"/>
          <c:cat>
            <c:strRef>
              <c:f>NRT!$B$170:$I$170</c:f>
              <c:strCache>
                <c:ptCount val="8"/>
                <c:pt idx="0">
                  <c:v>AIRS/AMSU-A</c:v>
                </c:pt>
                <c:pt idx="1">
                  <c:v>AMSR2</c:v>
                </c:pt>
                <c:pt idx="2">
                  <c:v>MISR</c:v>
                </c:pt>
                <c:pt idx="3">
                  <c:v>MLS</c:v>
                </c:pt>
                <c:pt idx="4">
                  <c:v>MODIS-Aqua</c:v>
                </c:pt>
                <c:pt idx="5">
                  <c:v>MODIS-Terra</c:v>
                </c:pt>
                <c:pt idx="6">
                  <c:v>VIIRS</c:v>
                </c:pt>
                <c:pt idx="7">
                  <c:v>Other</c:v>
                </c:pt>
              </c:strCache>
            </c:strRef>
          </c:cat>
          <c:val>
            <c:numRef>
              <c:f>NRT!$B$177:$I$177</c:f>
              <c:numCache>
                <c:formatCode>_(* #,##0_);_(* \(#,##0\);_(* "-"??_);_(@_)</c:formatCode>
                <c:ptCount val="8"/>
                <c:pt idx="0">
                  <c:v>10.0</c:v>
                </c:pt>
                <c:pt idx="3">
                  <c:v>0.0</c:v>
                </c:pt>
                <c:pt idx="4">
                  <c:v>1945.0</c:v>
                </c:pt>
                <c:pt idx="5">
                  <c:v>1118.0</c:v>
                </c:pt>
                <c:pt idx="6">
                  <c:v>31.0</c:v>
                </c:pt>
              </c:numCache>
            </c:numRef>
          </c:val>
        </c:ser>
        <c:dLbls>
          <c:showLegendKey val="0"/>
          <c:showVal val="0"/>
          <c:showCatName val="0"/>
          <c:showSerName val="0"/>
          <c:showPercent val="0"/>
          <c:showBubbleSize val="0"/>
        </c:dLbls>
        <c:gapWidth val="95"/>
        <c:overlap val="100"/>
        <c:axId val="1142807120"/>
        <c:axId val="1142809872"/>
      </c:barChart>
      <c:catAx>
        <c:axId val="1142807120"/>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1142809872"/>
        <c:crosses val="autoZero"/>
        <c:auto val="1"/>
        <c:lblAlgn val="ctr"/>
        <c:lblOffset val="100"/>
        <c:noMultiLvlLbl val="0"/>
      </c:catAx>
      <c:valAx>
        <c:axId val="1142809872"/>
        <c:scaling>
          <c:orientation val="minMax"/>
          <c:min val="0.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0.0179810912887065"/>
              <c:y val="0.416326599434789"/>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1142807120"/>
        <c:crosses val="autoZero"/>
        <c:crossBetween val="between"/>
      </c:valAx>
      <c:spPr>
        <a:solidFill>
          <a:srgbClr val="FFFFFF"/>
        </a:solidFill>
        <a:ln w="3175">
          <a:solidFill>
            <a:schemeClr val="tx1"/>
          </a:solidFill>
        </a:ln>
      </c:spPr>
    </c:plotArea>
    <c:legend>
      <c:legendPos val="r"/>
      <c:layout>
        <c:manualLayout>
          <c:xMode val="edge"/>
          <c:yMode val="edge"/>
          <c:x val="0.85833100279703"/>
          <c:y val="0.179816056687805"/>
          <c:w val="0.107186034249931"/>
          <c:h val="0.545735927547625"/>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4"/>
          <c:y val="0.155212230903609"/>
          <c:w val="0.858045001249969"/>
          <c:h val="0.754381238594074"/>
        </c:manualLayout>
      </c:layout>
      <c:barChart>
        <c:barDir val="col"/>
        <c:grouping val="stacked"/>
        <c:varyColors val="0"/>
        <c:ser>
          <c:idx val="0"/>
          <c:order val="0"/>
          <c:tx>
            <c:strRef>
              <c:f>NRT!$A$171</c:f>
              <c:strCache>
                <c:ptCount val="1"/>
                <c:pt idx="0">
                  <c:v>Foreign</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NRT!$K$171:$R$171</c:f>
              <c:numCache>
                <c:formatCode>_(* #,##0.00_);_(* \(#,##0.00\);_(* "-"??_);_(@_)</c:formatCode>
                <c:ptCount val="8"/>
                <c:pt idx="0">
                  <c:v>344.952098907902</c:v>
                </c:pt>
                <c:pt idx="1">
                  <c:v>4.77990524470806</c:v>
                </c:pt>
                <c:pt idx="3">
                  <c:v>82.4215764617547</c:v>
                </c:pt>
                <c:pt idx="4">
                  <c:v>8236.74232266843</c:v>
                </c:pt>
                <c:pt idx="5">
                  <c:v>8032.49752895999</c:v>
                </c:pt>
                <c:pt idx="6">
                  <c:v>3656.08415463566</c:v>
                </c:pt>
                <c:pt idx="7">
                  <c:v>0.0182297751307487</c:v>
                </c:pt>
              </c:numCache>
            </c:numRef>
          </c:val>
        </c:ser>
        <c:ser>
          <c:idx val="1"/>
          <c:order val="1"/>
          <c:tx>
            <c:strRef>
              <c:f>NRT!$A$172</c:f>
              <c:strCache>
                <c:ptCount val="1"/>
                <c:pt idx="0">
                  <c:v>US COM</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NRT!$K$172:$R$172</c:f>
              <c:numCache>
                <c:formatCode>_(* #,##0.00_);_(* \(#,##0.00\);_(* "-"??_);_(@_)</c:formatCode>
                <c:ptCount val="8"/>
                <c:pt idx="0">
                  <c:v>9.15705511346459</c:v>
                </c:pt>
                <c:pt idx="1">
                  <c:v>17.7294990392401</c:v>
                </c:pt>
                <c:pt idx="3">
                  <c:v>1.3179547060281</c:v>
                </c:pt>
                <c:pt idx="4">
                  <c:v>1514.95686558075</c:v>
                </c:pt>
                <c:pt idx="5">
                  <c:v>1283.65735735371</c:v>
                </c:pt>
                <c:pt idx="6">
                  <c:v>1493.67677941545</c:v>
                </c:pt>
                <c:pt idx="7">
                  <c:v>0.0540314745157956</c:v>
                </c:pt>
              </c:numCache>
            </c:numRef>
          </c:val>
        </c:ser>
        <c:ser>
          <c:idx val="2"/>
          <c:order val="2"/>
          <c:tx>
            <c:strRef>
              <c:f>NRT!$A$173</c:f>
              <c:strCache>
                <c:ptCount val="1"/>
                <c:pt idx="0">
                  <c:v>US EDU         </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NRT!$K$173:$R$173</c:f>
              <c:numCache>
                <c:formatCode>_(* #,##0.00_);_(* \(#,##0.00\);_(* "-"??_);_(@_)</c:formatCode>
                <c:ptCount val="8"/>
                <c:pt idx="0">
                  <c:v>0.145813317038118</c:v>
                </c:pt>
                <c:pt idx="1">
                  <c:v>0.0403085183352231</c:v>
                </c:pt>
                <c:pt idx="3">
                  <c:v>0.00168653577566146</c:v>
                </c:pt>
                <c:pt idx="4">
                  <c:v>169.641144027002</c:v>
                </c:pt>
                <c:pt idx="5">
                  <c:v>16.092131444253</c:v>
                </c:pt>
                <c:pt idx="6">
                  <c:v>138.268649858422</c:v>
                </c:pt>
                <c:pt idx="7">
                  <c:v>0.000240835361182689</c:v>
                </c:pt>
              </c:numCache>
            </c:numRef>
          </c:val>
        </c:ser>
        <c:ser>
          <c:idx val="3"/>
          <c:order val="3"/>
          <c:tx>
            <c:strRef>
              <c:f>NRT!$A$174</c:f>
              <c:strCache>
                <c:ptCount val="1"/>
                <c:pt idx="0">
                  <c:v>US GOV         </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NRT!$K$174:$R$174</c:f>
              <c:numCache>
                <c:formatCode>_(* #,##0.00_);_(* \(#,##0.00\);_(* "-"??_);_(@_)</c:formatCode>
                <c:ptCount val="8"/>
                <c:pt idx="0">
                  <c:v>225.137791944667</c:v>
                </c:pt>
                <c:pt idx="1">
                  <c:v>0.0484143169596791</c:v>
                </c:pt>
                <c:pt idx="2">
                  <c:v>1.13110553659498</c:v>
                </c:pt>
                <c:pt idx="3">
                  <c:v>473.006657529622</c:v>
                </c:pt>
                <c:pt idx="4">
                  <c:v>13144.5537763414</c:v>
                </c:pt>
                <c:pt idx="5">
                  <c:v>15730.0402419706</c:v>
                </c:pt>
                <c:pt idx="6">
                  <c:v>117.855686997994</c:v>
                </c:pt>
                <c:pt idx="7">
                  <c:v>0.0010408079251647</c:v>
                </c:pt>
              </c:numCache>
            </c:numRef>
          </c:val>
        </c:ser>
        <c:ser>
          <c:idx val="4"/>
          <c:order val="4"/>
          <c:tx>
            <c:strRef>
              <c:f>NRT!$A$175</c:f>
              <c:strCache>
                <c:ptCount val="1"/>
                <c:pt idx="0">
                  <c:v>US ORG         </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NRT!$K$175:$R$175</c:f>
              <c:numCache>
                <c:formatCode>_(* #,##0.00_);_(* \(#,##0.00\);_(* "-"??_);_(@_)</c:formatCode>
                <c:ptCount val="8"/>
                <c:pt idx="0">
                  <c:v>0.00770496483892202</c:v>
                </c:pt>
                <c:pt idx="1">
                  <c:v>0.0692817484959959</c:v>
                </c:pt>
                <c:pt idx="4">
                  <c:v>6.97110239136964</c:v>
                </c:pt>
                <c:pt idx="5">
                  <c:v>1.76054674107581</c:v>
                </c:pt>
                <c:pt idx="6">
                  <c:v>5.07658264692872</c:v>
                </c:pt>
                <c:pt idx="7">
                  <c:v>1.72415748238563E-5</c:v>
                </c:pt>
              </c:numCache>
            </c:numRef>
          </c:val>
        </c:ser>
        <c:ser>
          <c:idx val="5"/>
          <c:order val="5"/>
          <c:tx>
            <c:strRef>
              <c:f>NRT!$A$176</c:f>
              <c:strCache>
                <c:ptCount val="1"/>
                <c:pt idx="0">
                  <c:v>US Other</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NRT!$K$176:$R$176</c:f>
              <c:numCache>
                <c:formatCode>_(* #,##0.00_);_(* \(#,##0.00\);_(* "-"??_);_(@_)</c:formatCode>
                <c:ptCount val="8"/>
                <c:pt idx="0">
                  <c:v>1.43313768692314</c:v>
                </c:pt>
                <c:pt idx="1">
                  <c:v>0.0149599835276603</c:v>
                </c:pt>
                <c:pt idx="3">
                  <c:v>0.00772309117019176</c:v>
                </c:pt>
                <c:pt idx="4">
                  <c:v>347.715174249373</c:v>
                </c:pt>
                <c:pt idx="5">
                  <c:v>219.573791416361</c:v>
                </c:pt>
                <c:pt idx="6">
                  <c:v>161.982885920442</c:v>
                </c:pt>
                <c:pt idx="7">
                  <c:v>0.00191777758300304</c:v>
                </c:pt>
              </c:numCache>
            </c:numRef>
          </c:val>
        </c:ser>
        <c:ser>
          <c:idx val="6"/>
          <c:order val="6"/>
          <c:tx>
            <c:strRef>
              <c:f>NRT!$A$177</c:f>
              <c:strCache>
                <c:ptCount val="1"/>
                <c:pt idx="0">
                  <c:v>Unknown</c:v>
                </c:pt>
              </c:strCache>
            </c:strRef>
          </c:tx>
          <c:invertIfNegative val="0"/>
          <c:cat>
            <c:strRef>
              <c:f>NRT!$K$170:$R$170</c:f>
              <c:strCache>
                <c:ptCount val="8"/>
                <c:pt idx="0">
                  <c:v>AIRS/AMSU-A</c:v>
                </c:pt>
                <c:pt idx="1">
                  <c:v>AMSR2</c:v>
                </c:pt>
                <c:pt idx="2">
                  <c:v>MISR</c:v>
                </c:pt>
                <c:pt idx="3">
                  <c:v>MLS</c:v>
                </c:pt>
                <c:pt idx="4">
                  <c:v>MODIS-Aqua</c:v>
                </c:pt>
                <c:pt idx="5">
                  <c:v>MODIS-Terra</c:v>
                </c:pt>
                <c:pt idx="6">
                  <c:v>VIIRS</c:v>
                </c:pt>
                <c:pt idx="7">
                  <c:v>Other</c:v>
                </c:pt>
              </c:strCache>
            </c:strRef>
          </c:cat>
          <c:val>
            <c:numRef>
              <c:f>NRT!$K$177:$R$177</c:f>
              <c:numCache>
                <c:formatCode>_(* #,##0.00_);_(* \(#,##0.00\);_(* "-"??_);_(@_)</c:formatCode>
                <c:ptCount val="8"/>
                <c:pt idx="0">
                  <c:v>0.0127597153186798</c:v>
                </c:pt>
                <c:pt idx="3">
                  <c:v>2.61235982179641E-6</c:v>
                </c:pt>
                <c:pt idx="4">
                  <c:v>0.746723657473921</c:v>
                </c:pt>
                <c:pt idx="5">
                  <c:v>1.41328404843807</c:v>
                </c:pt>
                <c:pt idx="6">
                  <c:v>0.0340405693277716</c:v>
                </c:pt>
              </c:numCache>
            </c:numRef>
          </c:val>
        </c:ser>
        <c:dLbls>
          <c:showLegendKey val="0"/>
          <c:showVal val="0"/>
          <c:showCatName val="0"/>
          <c:showSerName val="0"/>
          <c:showPercent val="0"/>
          <c:showBubbleSize val="0"/>
        </c:dLbls>
        <c:gapWidth val="113"/>
        <c:overlap val="100"/>
        <c:axId val="1142853984"/>
        <c:axId val="1142856736"/>
      </c:barChart>
      <c:catAx>
        <c:axId val="1142853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100" baseline="0"/>
            </a:pPr>
            <a:endParaRPr lang="en-US"/>
          </a:p>
        </c:txPr>
        <c:crossAx val="1142856736"/>
        <c:crosses val="autoZero"/>
        <c:auto val="1"/>
        <c:lblAlgn val="ctr"/>
        <c:lblOffset val="100"/>
        <c:noMultiLvlLbl val="0"/>
      </c:catAx>
      <c:valAx>
        <c:axId val="1142856736"/>
        <c:scaling>
          <c:orientation val="minMax"/>
          <c:min val="0.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1142853984"/>
        <c:crosses val="autoZero"/>
        <c:crossBetween val="between"/>
      </c:valAx>
      <c:spPr>
        <a:solidFill>
          <a:srgbClr val="FFFFFF"/>
        </a:solidFill>
        <a:ln w="3175">
          <a:solidFill>
            <a:schemeClr val="tx1"/>
          </a:solidFill>
        </a:ln>
      </c:spPr>
    </c:plotArea>
    <c:legend>
      <c:legendPos val="r"/>
      <c:layout>
        <c:manualLayout>
          <c:xMode val="edge"/>
          <c:yMode val="edge"/>
          <c:x val="0.837759445223195"/>
          <c:y val="0.17577692650062"/>
          <c:w val="0.115694198762037"/>
          <c:h val="0.509505704627153"/>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(191.7 Millions)</a:t>
            </a:r>
          </a:p>
        </c:rich>
      </c:tx>
      <c:layout>
        <c:manualLayout>
          <c:xMode val="edge"/>
          <c:yMode val="edge"/>
          <c:x val="0.294469307517013"/>
          <c:y val="0.0730724416029903"/>
        </c:manualLayout>
      </c:layout>
      <c:overlay val="0"/>
      <c:spPr>
        <a:noFill/>
        <a:ln w="25400">
          <a:noFill/>
        </a:ln>
      </c:spPr>
    </c:title>
    <c:autoTitleDeleted val="0"/>
    <c:plotArea>
      <c:layout>
        <c:manualLayout>
          <c:layoutTarget val="inner"/>
          <c:xMode val="edge"/>
          <c:yMode val="edge"/>
          <c:x val="0.393940226639085"/>
          <c:y val="0.605334909726308"/>
          <c:w val="0.261905315512791"/>
          <c:h val="0.322667506946633"/>
        </c:manualLayout>
      </c:layout>
      <c:pieChart>
        <c:varyColors val="1"/>
        <c:ser>
          <c:idx val="0"/>
          <c:order val="0"/>
          <c:tx>
            <c:strRef>
              <c:f>Archive!$C$5</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10"/>
            <c:bubble3D val="0"/>
            <c:spPr>
              <a:solidFill>
                <a:schemeClr val="tx1"/>
              </a:solidFill>
              <a:ln w="25400">
                <a:noFill/>
              </a:ln>
              <a:effectLst>
                <a:outerShdw dist="35921" dir="2700000" algn="br">
                  <a:srgbClr val="000000"/>
                </a:outerShdw>
              </a:effectLst>
            </c:spPr>
          </c:dPt>
          <c:dLbls>
            <c:dLbl>
              <c:idx val="0"/>
              <c:layout>
                <c:manualLayout>
                  <c:x val="0.0139547066574174"/>
                  <c:y val="0.00386754541377955"/>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99159664727879"/>
                  <c:y val="-0.195616208186448"/>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0577095553375502"/>
                  <c:y val="-0.020735588971233"/>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12798771051994"/>
                  <c:y val="0.07063632675292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00879996962519959"/>
                  <c:y val="0.07398628718508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0292257420364102"/>
                  <c:y val="0.0212085545578871"/>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0735498283442235"/>
                  <c:y val="-0.144488437043151"/>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0156753639094896"/>
                  <c:y val="-0.0809558624804327"/>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Archive!$A$6:$A$16</c:f>
              <c:strCache>
                <c:ptCount val="11"/>
                <c:pt idx="0">
                  <c:v>ASDC</c:v>
                </c:pt>
                <c:pt idx="1">
                  <c:v>ASF</c:v>
                </c:pt>
                <c:pt idx="2">
                  <c:v>CDDIS</c:v>
                </c:pt>
                <c:pt idx="3">
                  <c:v>GESDISC</c:v>
                </c:pt>
                <c:pt idx="4">
                  <c:v>GHRC</c:v>
                </c:pt>
                <c:pt idx="5">
                  <c:v>LPDAAC</c:v>
                </c:pt>
                <c:pt idx="6">
                  <c:v>MODAPS</c:v>
                </c:pt>
                <c:pt idx="7">
                  <c:v>NSIDC</c:v>
                </c:pt>
                <c:pt idx="8">
                  <c:v>OB.DAAC</c:v>
                </c:pt>
                <c:pt idx="9">
                  <c:v>ORNL</c:v>
                </c:pt>
                <c:pt idx="10">
                  <c:v>PODAAC</c:v>
                </c:pt>
              </c:strCache>
            </c:strRef>
          </c:cat>
          <c:val>
            <c:numRef>
              <c:f>Archive!$C$6:$C$16</c:f>
              <c:numCache>
                <c:formatCode>#,##0.00</c:formatCode>
                <c:ptCount val="11"/>
                <c:pt idx="0">
                  <c:v>16.407172</c:v>
                </c:pt>
                <c:pt idx="1">
                  <c:v>6.277198</c:v>
                </c:pt>
                <c:pt idx="2">
                  <c:v>22.261301</c:v>
                </c:pt>
                <c:pt idx="3">
                  <c:v>36.68252</c:v>
                </c:pt>
                <c:pt idx="4">
                  <c:v>1.686101</c:v>
                </c:pt>
                <c:pt idx="5">
                  <c:v>36.784789</c:v>
                </c:pt>
                <c:pt idx="6">
                  <c:v>15.481513</c:v>
                </c:pt>
                <c:pt idx="7">
                  <c:v>39.0086</c:v>
                </c:pt>
                <c:pt idx="8">
                  <c:v>13.16593</c:v>
                </c:pt>
                <c:pt idx="9">
                  <c:v>0.122598</c:v>
                </c:pt>
                <c:pt idx="10">
                  <c:v>3.823137</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Users'!$B$16:$M$16</c:f>
              <c:numCache>
                <c:formatCode>#,##0</c:formatCode>
                <c:ptCount val="12"/>
                <c:pt idx="0">
                  <c:v>1727.0</c:v>
                </c:pt>
                <c:pt idx="1">
                  <c:v>45993.0</c:v>
                </c:pt>
                <c:pt idx="2">
                  <c:v>194537.0</c:v>
                </c:pt>
                <c:pt idx="3">
                  <c:v>76716.0</c:v>
                </c:pt>
                <c:pt idx="4">
                  <c:v>3710.0</c:v>
                </c:pt>
                <c:pt idx="5">
                  <c:v>120003.0</c:v>
                </c:pt>
                <c:pt idx="6">
                  <c:v>223258.0</c:v>
                </c:pt>
                <c:pt idx="7">
                  <c:v>24485.0</c:v>
                </c:pt>
                <c:pt idx="8">
                  <c:v>24567.0</c:v>
                </c:pt>
                <c:pt idx="9">
                  <c:v>9623.0</c:v>
                </c:pt>
                <c:pt idx="10">
                  <c:v>33095.0</c:v>
                </c:pt>
                <c:pt idx="11">
                  <c:v>215530.0</c:v>
                </c:pt>
              </c:numCache>
            </c:numRef>
          </c:val>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Users'!$B$17:$M$17</c:f>
              <c:numCache>
                <c:formatCode>#,##0</c:formatCode>
                <c:ptCount val="12"/>
                <c:pt idx="0">
                  <c:v>683.0</c:v>
                </c:pt>
                <c:pt idx="1">
                  <c:v>4088.0</c:v>
                </c:pt>
                <c:pt idx="2">
                  <c:v>58294.0</c:v>
                </c:pt>
                <c:pt idx="3">
                  <c:v>15065.0</c:v>
                </c:pt>
                <c:pt idx="4">
                  <c:v>1561.0</c:v>
                </c:pt>
                <c:pt idx="5">
                  <c:v>6406.0</c:v>
                </c:pt>
                <c:pt idx="6">
                  <c:v>1397.0</c:v>
                </c:pt>
                <c:pt idx="7">
                  <c:v>5517.0</c:v>
                </c:pt>
                <c:pt idx="8">
                  <c:v>3680.0</c:v>
                </c:pt>
                <c:pt idx="9">
                  <c:v>1859.0</c:v>
                </c:pt>
                <c:pt idx="10">
                  <c:v>13112.0</c:v>
                </c:pt>
                <c:pt idx="11">
                  <c:v>99578.0</c:v>
                </c:pt>
              </c:numCache>
            </c:numRef>
          </c:val>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Users'!$B$18:$M$18</c:f>
              <c:numCache>
                <c:formatCode>#,##0</c:formatCode>
                <c:ptCount val="12"/>
                <c:pt idx="0">
                  <c:v>1051.0</c:v>
                </c:pt>
                <c:pt idx="1">
                  <c:v>1486.0</c:v>
                </c:pt>
                <c:pt idx="2">
                  <c:v>1781.0</c:v>
                </c:pt>
                <c:pt idx="3">
                  <c:v>5635.0</c:v>
                </c:pt>
                <c:pt idx="4">
                  <c:v>416.0</c:v>
                </c:pt>
                <c:pt idx="5">
                  <c:v>8683.0</c:v>
                </c:pt>
                <c:pt idx="6">
                  <c:v>672.0</c:v>
                </c:pt>
                <c:pt idx="7">
                  <c:v>2798.0</c:v>
                </c:pt>
                <c:pt idx="8">
                  <c:v>1562.0</c:v>
                </c:pt>
                <c:pt idx="9">
                  <c:v>2601.0</c:v>
                </c:pt>
                <c:pt idx="10">
                  <c:v>3486.0</c:v>
                </c:pt>
                <c:pt idx="11">
                  <c:v>12648.0</c:v>
                </c:pt>
              </c:numCache>
            </c:numRef>
          </c:val>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Users'!$B$19:$M$19</c:f>
              <c:numCache>
                <c:formatCode>#,##0</c:formatCode>
                <c:ptCount val="12"/>
                <c:pt idx="0">
                  <c:v>1163.0</c:v>
                </c:pt>
                <c:pt idx="1">
                  <c:v>473.0</c:v>
                </c:pt>
                <c:pt idx="2">
                  <c:v>2129.0</c:v>
                </c:pt>
                <c:pt idx="3">
                  <c:v>2432.0</c:v>
                </c:pt>
                <c:pt idx="4">
                  <c:v>370.0</c:v>
                </c:pt>
                <c:pt idx="5">
                  <c:v>2417.0</c:v>
                </c:pt>
                <c:pt idx="6">
                  <c:v>441.0</c:v>
                </c:pt>
                <c:pt idx="7">
                  <c:v>778.0</c:v>
                </c:pt>
                <c:pt idx="8">
                  <c:v>283.0</c:v>
                </c:pt>
                <c:pt idx="9">
                  <c:v>574.0</c:v>
                </c:pt>
                <c:pt idx="10">
                  <c:v>1910.0</c:v>
                </c:pt>
                <c:pt idx="11">
                  <c:v>3253.0</c:v>
                </c:pt>
              </c:numCache>
            </c:numRef>
          </c:val>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Users'!$B$20:$M$20</c:f>
              <c:numCache>
                <c:formatCode>#,##0</c:formatCode>
                <c:ptCount val="12"/>
                <c:pt idx="0">
                  <c:v>33.0</c:v>
                </c:pt>
                <c:pt idx="1">
                  <c:v>63.0</c:v>
                </c:pt>
                <c:pt idx="2">
                  <c:v>146.0</c:v>
                </c:pt>
                <c:pt idx="3">
                  <c:v>328.0</c:v>
                </c:pt>
                <c:pt idx="4">
                  <c:v>24.0</c:v>
                </c:pt>
                <c:pt idx="5">
                  <c:v>352.0</c:v>
                </c:pt>
                <c:pt idx="6">
                  <c:v>10.0</c:v>
                </c:pt>
                <c:pt idx="7">
                  <c:v>122.0</c:v>
                </c:pt>
                <c:pt idx="8">
                  <c:v>58.0</c:v>
                </c:pt>
                <c:pt idx="9">
                  <c:v>121.0</c:v>
                </c:pt>
                <c:pt idx="10">
                  <c:v>172.0</c:v>
                </c:pt>
                <c:pt idx="11">
                  <c:v>1985.0</c:v>
                </c:pt>
              </c:numCache>
            </c:numRef>
          </c:val>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Users'!$B$21:$M$21</c:f>
              <c:numCache>
                <c:formatCode>#,##0</c:formatCode>
                <c:ptCount val="12"/>
                <c:pt idx="0">
                  <c:v>30.0</c:v>
                </c:pt>
                <c:pt idx="1">
                  <c:v>1445.0</c:v>
                </c:pt>
                <c:pt idx="2">
                  <c:v>5497.0</c:v>
                </c:pt>
                <c:pt idx="3">
                  <c:v>8354.0</c:v>
                </c:pt>
                <c:pt idx="4">
                  <c:v>760.0</c:v>
                </c:pt>
                <c:pt idx="5">
                  <c:v>2480.0</c:v>
                </c:pt>
                <c:pt idx="6">
                  <c:v>846.0</c:v>
                </c:pt>
                <c:pt idx="7">
                  <c:v>2274.0</c:v>
                </c:pt>
                <c:pt idx="8">
                  <c:v>4043.0</c:v>
                </c:pt>
                <c:pt idx="9">
                  <c:v>1162.0</c:v>
                </c:pt>
                <c:pt idx="10">
                  <c:v>5136.0</c:v>
                </c:pt>
                <c:pt idx="11">
                  <c:v>35414.0</c:v>
                </c:pt>
              </c:numCache>
            </c:numRef>
          </c:val>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Users'!$B$15:$M$15</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Users'!$B$22:$M$22</c:f>
              <c:numCache>
                <c:formatCode>#,##0</c:formatCode>
                <c:ptCount val="12"/>
                <c:pt idx="0">
                  <c:v>11.0</c:v>
                </c:pt>
                <c:pt idx="1">
                  <c:v>56.0</c:v>
                </c:pt>
                <c:pt idx="2">
                  <c:v>67.0</c:v>
                </c:pt>
                <c:pt idx="3">
                  <c:v>282.0</c:v>
                </c:pt>
                <c:pt idx="4">
                  <c:v>3.0</c:v>
                </c:pt>
                <c:pt idx="5">
                  <c:v>120.0</c:v>
                </c:pt>
                <c:pt idx="6">
                  <c:v>37.0</c:v>
                </c:pt>
                <c:pt idx="7">
                  <c:v>38.0</c:v>
                </c:pt>
                <c:pt idx="8">
                  <c:v>523.0</c:v>
                </c:pt>
                <c:pt idx="9">
                  <c:v>66.0</c:v>
                </c:pt>
                <c:pt idx="10">
                  <c:v>373.0</c:v>
                </c:pt>
                <c:pt idx="11">
                  <c:v>360.0</c:v>
                </c:pt>
              </c:numCache>
            </c:numRef>
          </c:val>
        </c:ser>
        <c:dLbls>
          <c:showLegendKey val="0"/>
          <c:showVal val="0"/>
          <c:showCatName val="0"/>
          <c:showSerName val="0"/>
          <c:showPercent val="0"/>
          <c:showBubbleSize val="0"/>
        </c:dLbls>
        <c:gapWidth val="55"/>
        <c:overlap val="100"/>
        <c:axId val="1142916608"/>
        <c:axId val="1142919360"/>
      </c:barChart>
      <c:catAx>
        <c:axId val="114291660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1142919360"/>
        <c:crosses val="autoZero"/>
        <c:auto val="1"/>
        <c:lblAlgn val="ctr"/>
        <c:lblOffset val="100"/>
        <c:noMultiLvlLbl val="0"/>
      </c:catAx>
      <c:valAx>
        <c:axId val="1142919360"/>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1142916608"/>
        <c:crosses val="autoZero"/>
        <c:crossBetween val="between"/>
      </c:valAx>
      <c:spPr>
        <a:solidFill>
          <a:srgbClr val="FFFFFF"/>
        </a:solidFill>
        <a:ln w="25400">
          <a:solidFill>
            <a:srgbClr val="808080"/>
          </a:solidFill>
        </a:ln>
      </c:spPr>
    </c:plotArea>
    <c:legend>
      <c:legendPos val="r"/>
      <c:layout>
        <c:manualLayout>
          <c:xMode val="edge"/>
          <c:yMode val="edge"/>
          <c:x val="0.83263437524856"/>
          <c:y val="0.201790726728936"/>
          <c:w val="0.142900009801845"/>
          <c:h val="0.54340085290729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Users'!$B$57:$M$57</c:f>
              <c:numCache>
                <c:formatCode>#,##0</c:formatCode>
                <c:ptCount val="12"/>
                <c:pt idx="0">
                  <c:v>807.0</c:v>
                </c:pt>
                <c:pt idx="1">
                  <c:v>13993.0</c:v>
                </c:pt>
                <c:pt idx="2">
                  <c:v>43340.0</c:v>
                </c:pt>
                <c:pt idx="3">
                  <c:v>22306.0</c:v>
                </c:pt>
                <c:pt idx="4">
                  <c:v>612.0</c:v>
                </c:pt>
                <c:pt idx="5">
                  <c:v>27627.0</c:v>
                </c:pt>
                <c:pt idx="6">
                  <c:v>32462.0</c:v>
                </c:pt>
                <c:pt idx="7">
                  <c:v>6572.0</c:v>
                </c:pt>
                <c:pt idx="8">
                  <c:v>6316.0</c:v>
                </c:pt>
                <c:pt idx="9">
                  <c:v>1987.0</c:v>
                </c:pt>
                <c:pt idx="10">
                  <c:v>6708.0</c:v>
                </c:pt>
                <c:pt idx="11">
                  <c:v>25911.0</c:v>
                </c:pt>
              </c:numCache>
            </c:numRef>
          </c:val>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Users'!$B$58:$M$58</c:f>
              <c:numCache>
                <c:formatCode>#,##0</c:formatCode>
                <c:ptCount val="12"/>
                <c:pt idx="0">
                  <c:v>361.0</c:v>
                </c:pt>
                <c:pt idx="1">
                  <c:v>1175.0</c:v>
                </c:pt>
                <c:pt idx="2">
                  <c:v>4684.0</c:v>
                </c:pt>
                <c:pt idx="3">
                  <c:v>4309.0</c:v>
                </c:pt>
                <c:pt idx="4">
                  <c:v>520.0</c:v>
                </c:pt>
                <c:pt idx="5">
                  <c:v>2072.0</c:v>
                </c:pt>
                <c:pt idx="6">
                  <c:v>639.0</c:v>
                </c:pt>
                <c:pt idx="7">
                  <c:v>1434.0</c:v>
                </c:pt>
                <c:pt idx="8">
                  <c:v>1906.0</c:v>
                </c:pt>
                <c:pt idx="9">
                  <c:v>609.0</c:v>
                </c:pt>
                <c:pt idx="10">
                  <c:v>2658.0</c:v>
                </c:pt>
                <c:pt idx="11">
                  <c:v>10993.0</c:v>
                </c:pt>
              </c:numCache>
            </c:numRef>
          </c:val>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Users'!$B$59:$M$59</c:f>
              <c:numCache>
                <c:formatCode>#,##0</c:formatCode>
                <c:ptCount val="12"/>
                <c:pt idx="0">
                  <c:v>476.0</c:v>
                </c:pt>
                <c:pt idx="1">
                  <c:v>763.0</c:v>
                </c:pt>
                <c:pt idx="2">
                  <c:v>671.0</c:v>
                </c:pt>
                <c:pt idx="3">
                  <c:v>2371.0</c:v>
                </c:pt>
                <c:pt idx="4">
                  <c:v>149.0</c:v>
                </c:pt>
                <c:pt idx="5">
                  <c:v>2428.0</c:v>
                </c:pt>
                <c:pt idx="6">
                  <c:v>265.0</c:v>
                </c:pt>
                <c:pt idx="7">
                  <c:v>944.0</c:v>
                </c:pt>
                <c:pt idx="8">
                  <c:v>532.0</c:v>
                </c:pt>
                <c:pt idx="9">
                  <c:v>712.0</c:v>
                </c:pt>
                <c:pt idx="10">
                  <c:v>817.0</c:v>
                </c:pt>
                <c:pt idx="11">
                  <c:v>2147.0</c:v>
                </c:pt>
              </c:numCache>
            </c:numRef>
          </c:val>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Users'!$B$60:$M$60</c:f>
              <c:numCache>
                <c:formatCode>#,##0</c:formatCode>
                <c:ptCount val="12"/>
                <c:pt idx="0">
                  <c:v>487.0</c:v>
                </c:pt>
                <c:pt idx="1">
                  <c:v>235.0</c:v>
                </c:pt>
                <c:pt idx="2">
                  <c:v>1037.0</c:v>
                </c:pt>
                <c:pt idx="3">
                  <c:v>1143.0</c:v>
                </c:pt>
                <c:pt idx="4">
                  <c:v>161.0</c:v>
                </c:pt>
                <c:pt idx="5">
                  <c:v>677.0</c:v>
                </c:pt>
                <c:pt idx="6">
                  <c:v>257.0</c:v>
                </c:pt>
                <c:pt idx="7">
                  <c:v>358.0</c:v>
                </c:pt>
                <c:pt idx="8">
                  <c:v>130.0</c:v>
                </c:pt>
                <c:pt idx="9">
                  <c:v>197.0</c:v>
                </c:pt>
                <c:pt idx="10">
                  <c:v>553.0</c:v>
                </c:pt>
                <c:pt idx="11">
                  <c:v>1238.0</c:v>
                </c:pt>
              </c:numCache>
            </c:numRef>
          </c:val>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Users'!$B$61:$M$61</c:f>
              <c:numCache>
                <c:formatCode>#,##0</c:formatCode>
                <c:ptCount val="12"/>
                <c:pt idx="0">
                  <c:v>18.0</c:v>
                </c:pt>
                <c:pt idx="1">
                  <c:v>28.0</c:v>
                </c:pt>
                <c:pt idx="2">
                  <c:v>101.0</c:v>
                </c:pt>
                <c:pt idx="3">
                  <c:v>139.0</c:v>
                </c:pt>
                <c:pt idx="4">
                  <c:v>3.0</c:v>
                </c:pt>
                <c:pt idx="5">
                  <c:v>113.0</c:v>
                </c:pt>
                <c:pt idx="6">
                  <c:v>6.0</c:v>
                </c:pt>
                <c:pt idx="7">
                  <c:v>37.0</c:v>
                </c:pt>
                <c:pt idx="8">
                  <c:v>21.0</c:v>
                </c:pt>
                <c:pt idx="9">
                  <c:v>28.0</c:v>
                </c:pt>
                <c:pt idx="10">
                  <c:v>44.0</c:v>
                </c:pt>
                <c:pt idx="11">
                  <c:v>682.0</c:v>
                </c:pt>
              </c:numCache>
            </c:numRef>
          </c:val>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Users'!$B$62:$M$62</c:f>
              <c:numCache>
                <c:formatCode>#,##0</c:formatCode>
                <c:ptCount val="12"/>
                <c:pt idx="0">
                  <c:v>9.0</c:v>
                </c:pt>
                <c:pt idx="1">
                  <c:v>417.0</c:v>
                </c:pt>
                <c:pt idx="2">
                  <c:v>2147.0</c:v>
                </c:pt>
                <c:pt idx="3">
                  <c:v>1758.0</c:v>
                </c:pt>
                <c:pt idx="4">
                  <c:v>83.0</c:v>
                </c:pt>
                <c:pt idx="5">
                  <c:v>495.0</c:v>
                </c:pt>
                <c:pt idx="6">
                  <c:v>319.0</c:v>
                </c:pt>
                <c:pt idx="7">
                  <c:v>504.0</c:v>
                </c:pt>
                <c:pt idx="8">
                  <c:v>1126.0</c:v>
                </c:pt>
                <c:pt idx="9">
                  <c:v>229.0</c:v>
                </c:pt>
                <c:pt idx="10">
                  <c:v>817.0</c:v>
                </c:pt>
                <c:pt idx="11">
                  <c:v>8273.0</c:v>
                </c:pt>
              </c:numCache>
            </c:numRef>
          </c:val>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Users'!$B$56:$M$56</c:f>
              <c:strCache>
                <c:ptCount val="12"/>
                <c:pt idx="0">
                  <c:v>ASDC</c:v>
                </c:pt>
                <c:pt idx="1">
                  <c:v>ASF</c:v>
                </c:pt>
                <c:pt idx="2">
                  <c:v>CDDIS</c:v>
                </c:pt>
                <c:pt idx="3">
                  <c:v>GES DISC</c:v>
                </c:pt>
                <c:pt idx="4">
                  <c:v>GHRC</c:v>
                </c:pt>
                <c:pt idx="5">
                  <c:v>LP DAAC</c:v>
                </c:pt>
                <c:pt idx="6">
                  <c:v>MODAPS</c:v>
                </c:pt>
                <c:pt idx="7">
                  <c:v>NSIDC</c:v>
                </c:pt>
                <c:pt idx="8">
                  <c:v>OB.DAAC</c:v>
                </c:pt>
                <c:pt idx="9">
                  <c:v>ORNL</c:v>
                </c:pt>
                <c:pt idx="10">
                  <c:v>PO.DAAC</c:v>
                </c:pt>
                <c:pt idx="11">
                  <c:v>SEDAC</c:v>
                </c:pt>
              </c:strCache>
            </c:strRef>
          </c:cat>
          <c:val>
            <c:numRef>
              <c:f>'Data Users'!$B$63:$M$63</c:f>
              <c:numCache>
                <c:formatCode>#,##0</c:formatCode>
                <c:ptCount val="12"/>
                <c:pt idx="0">
                  <c:v>4.0</c:v>
                </c:pt>
                <c:pt idx="1">
                  <c:v>5.0</c:v>
                </c:pt>
                <c:pt idx="2">
                  <c:v>38.0</c:v>
                </c:pt>
                <c:pt idx="3">
                  <c:v>67.0</c:v>
                </c:pt>
                <c:pt idx="4">
                  <c:v>0.0</c:v>
                </c:pt>
                <c:pt idx="5">
                  <c:v>6.0</c:v>
                </c:pt>
                <c:pt idx="6">
                  <c:v>9.0</c:v>
                </c:pt>
                <c:pt idx="7">
                  <c:v>10.0</c:v>
                </c:pt>
                <c:pt idx="8">
                  <c:v>210.0</c:v>
                </c:pt>
                <c:pt idx="9">
                  <c:v>21.0</c:v>
                </c:pt>
                <c:pt idx="10">
                  <c:v>107.0</c:v>
                </c:pt>
                <c:pt idx="11">
                  <c:v>73.0</c:v>
                </c:pt>
              </c:numCache>
            </c:numRef>
          </c:val>
        </c:ser>
        <c:dLbls>
          <c:showLegendKey val="0"/>
          <c:showVal val="0"/>
          <c:showCatName val="0"/>
          <c:showSerName val="0"/>
          <c:showPercent val="0"/>
          <c:showBubbleSize val="0"/>
        </c:dLbls>
        <c:gapWidth val="55"/>
        <c:overlap val="100"/>
        <c:axId val="1142929648"/>
        <c:axId val="1013953744"/>
      </c:barChart>
      <c:catAx>
        <c:axId val="1142929648"/>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1013953744"/>
        <c:crosses val="autoZero"/>
        <c:auto val="1"/>
        <c:lblAlgn val="ctr"/>
        <c:lblOffset val="100"/>
        <c:noMultiLvlLbl val="0"/>
      </c:catAx>
      <c:valAx>
        <c:axId val="1013953744"/>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1142929648"/>
        <c:crosses val="autoZero"/>
        <c:crossBetween val="between"/>
        <c:majorUnit val="5000.0"/>
      </c:valAx>
      <c:spPr>
        <a:solidFill>
          <a:srgbClr val="FFFFFF"/>
        </a:solidFill>
        <a:ln>
          <a:solidFill>
            <a:srgbClr val="808080"/>
          </a:solidFill>
        </a:ln>
      </c:spPr>
    </c:plotArea>
    <c:legend>
      <c:legendPos val="r"/>
      <c:layout>
        <c:manualLayout>
          <c:xMode val="edge"/>
          <c:yMode val="edge"/>
          <c:x val="0.848561095507639"/>
          <c:y val="0.171637044016565"/>
          <c:w val="0.13144439525655"/>
          <c:h val="0.518178811661361"/>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 Visits (2,619,170)</a:t>
            </a:r>
          </a:p>
          <a:p>
            <a:pPr>
              <a:defRPr sz="12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rPr>
              <a:t> &gt;= 1 min.</a:t>
            </a:r>
          </a:p>
        </c:rich>
      </c:tx>
      <c:overlay val="0"/>
      <c:spPr>
        <a:noFill/>
        <a:ln w="25400">
          <a:noFill/>
        </a:ln>
      </c:spPr>
    </c:title>
    <c:autoTitleDeleted val="0"/>
    <c:plotArea>
      <c:layout>
        <c:manualLayout>
          <c:layoutTarget val="inner"/>
          <c:xMode val="edge"/>
          <c:yMode val="edge"/>
          <c:x val="0.369346733668354"/>
          <c:y val="0.620073854985212"/>
          <c:w val="0.21608040201005"/>
          <c:h val="0.308244806524452"/>
        </c:manualLayout>
      </c:layout>
      <c:pieChart>
        <c:varyColors val="1"/>
        <c:ser>
          <c:idx val="0"/>
          <c:order val="0"/>
          <c:tx>
            <c:strRef>
              <c:f>'Web_Visits-Visitors'!$B$12</c:f>
              <c:strCache>
                <c:ptCount val="1"/>
                <c:pt idx="0">
                  <c:v># Visits </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Lbls>
            <c:spPr>
              <a:noFill/>
              <a:ln>
                <a:noFill/>
              </a:ln>
              <a:effectLst/>
            </c:spPr>
            <c:txPr>
              <a:bodyPr/>
              <a:lstStyle/>
              <a:p>
                <a:pPr>
                  <a:defRPr sz="1050"/>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'Web_Visits-Visitors'!$A$13:$A$24</c:f>
              <c:strCache>
                <c:ptCount val="12"/>
                <c:pt idx="0">
                  <c:v>ASDC</c:v>
                </c:pt>
                <c:pt idx="1">
                  <c:v>ASF</c:v>
                </c:pt>
                <c:pt idx="2">
                  <c:v>CDDIS</c:v>
                </c:pt>
                <c:pt idx="3">
                  <c:v>GES DISC</c:v>
                </c:pt>
                <c:pt idx="4">
                  <c:v>GHRC</c:v>
                </c:pt>
                <c:pt idx="5">
                  <c:v>LP DAAC</c:v>
                </c:pt>
                <c:pt idx="6">
                  <c:v>MODAPS</c:v>
                </c:pt>
                <c:pt idx="7">
                  <c:v>NSIDC</c:v>
                </c:pt>
                <c:pt idx="8">
                  <c:v>ORNL</c:v>
                </c:pt>
                <c:pt idx="9">
                  <c:v>PO.DAAC</c:v>
                </c:pt>
                <c:pt idx="10">
                  <c:v>SEDAC</c:v>
                </c:pt>
                <c:pt idx="11">
                  <c:v>Earthdata</c:v>
                </c:pt>
              </c:strCache>
            </c:strRef>
          </c:cat>
          <c:val>
            <c:numRef>
              <c:f>'Web_Visits-Visitors'!$B$13:$B$24</c:f>
              <c:numCache>
                <c:formatCode>#,##0</c:formatCode>
                <c:ptCount val="12"/>
                <c:pt idx="0">
                  <c:v>58238.0</c:v>
                </c:pt>
                <c:pt idx="1">
                  <c:v>108364.0</c:v>
                </c:pt>
                <c:pt idx="2">
                  <c:v>14866.0</c:v>
                </c:pt>
                <c:pt idx="3">
                  <c:v>190206.0</c:v>
                </c:pt>
                <c:pt idx="4">
                  <c:v>23160.0</c:v>
                </c:pt>
                <c:pt idx="5">
                  <c:v>195153.0</c:v>
                </c:pt>
                <c:pt idx="6">
                  <c:v>301594.0</c:v>
                </c:pt>
                <c:pt idx="7">
                  <c:v>857579.0</c:v>
                </c:pt>
                <c:pt idx="8">
                  <c:v>46518.0</c:v>
                </c:pt>
                <c:pt idx="9">
                  <c:v>39732.0</c:v>
                </c:pt>
                <c:pt idx="10">
                  <c:v>94980.0</c:v>
                </c:pt>
                <c:pt idx="11">
                  <c:v>688780.0</c:v>
                </c:pt>
              </c:numCache>
            </c:numRef>
          </c:val>
        </c:ser>
        <c:dLbls>
          <c:showLegendKey val="0"/>
          <c:showVal val="0"/>
          <c:showCatName val="1"/>
          <c:showSerName val="0"/>
          <c:showPercent val="1"/>
          <c:showBubbleSize val="0"/>
          <c:showLeaderLines val="1"/>
        </c:dLbls>
        <c:firstSliceAng val="0"/>
      </c:pieChart>
      <c:spPr>
        <a:solidFill>
          <a:srgbClr val="FFFFFF"/>
        </a:solidFill>
        <a:ln w="25400">
          <a:noFill/>
        </a:ln>
      </c:spPr>
    </c:plotArea>
    <c:plotVisOnly val="1"/>
    <c:dispBlanksAs val="zero"/>
    <c:showDLblsOverMax val="0"/>
  </c:chart>
  <c:spPr>
    <a:solidFill>
      <a:srgbClr val="FFFFFF"/>
    </a:solidFill>
    <a:ln w="3175">
      <a:solidFill>
        <a:srgbClr val="808080"/>
      </a:solidFill>
      <a:prstDash val="solid"/>
    </a:ln>
  </c:spPr>
  <c:txPr>
    <a:bodyPr/>
    <a:lstStyle/>
    <a:p>
      <a:pPr>
        <a:defRPr sz="1200"/>
      </a:pPr>
      <a:endParaRPr lang="en-US"/>
    </a:p>
  </c:txPr>
  <c:printSettings>
    <c:headerFooter alignWithMargins="0"/>
    <c:pageMargins b="1.0" l="0.750000000000015" r="0.750000000000015" t="1.0"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1"/>
          <c:order val="0"/>
          <c:tx>
            <c:strRef>
              <c:f>'Web_Visits-Visitors'!$D$36</c:f>
              <c:strCache>
                <c:ptCount val="1"/>
                <c:pt idx="0">
                  <c:v># Unique Visitors</c:v>
                </c:pt>
              </c:strCache>
            </c:strRef>
          </c:tx>
          <c:spPr>
            <a:ln w="25400">
              <a:noFill/>
            </a:ln>
          </c:spPr>
          <c:cat>
            <c:numRef>
              <c:f>'Web_Visits-Visitors'!$A$37:$A$48</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'Web_Visits-Visitors'!$D$37:$D$48</c:f>
              <c:numCache>
                <c:formatCode>#,##0</c:formatCode>
                <c:ptCount val="12"/>
                <c:pt idx="0">
                  <c:v>106209.0</c:v>
                </c:pt>
                <c:pt idx="1">
                  <c:v>138105.0</c:v>
                </c:pt>
                <c:pt idx="2">
                  <c:v>118889.0</c:v>
                </c:pt>
                <c:pt idx="3">
                  <c:v>123455.0</c:v>
                </c:pt>
                <c:pt idx="4">
                  <c:v>113293.0</c:v>
                </c:pt>
                <c:pt idx="5">
                  <c:v>127179.0</c:v>
                </c:pt>
                <c:pt idx="6">
                  <c:v>108406.0</c:v>
                </c:pt>
                <c:pt idx="7">
                  <c:v>109174.0</c:v>
                </c:pt>
                <c:pt idx="8">
                  <c:v>96190.0</c:v>
                </c:pt>
                <c:pt idx="9">
                  <c:v>92878.0</c:v>
                </c:pt>
                <c:pt idx="10">
                  <c:v>97577.0</c:v>
                </c:pt>
                <c:pt idx="11">
                  <c:v>99764.0</c:v>
                </c:pt>
              </c:numCache>
            </c:numRef>
          </c:val>
        </c:ser>
        <c:ser>
          <c:idx val="0"/>
          <c:order val="1"/>
          <c:tx>
            <c:v># Visits </c:v>
          </c:tx>
          <c:cat>
            <c:numRef>
              <c:f>'Web_Visits-Visitors'!$A$37:$A$48</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Lit>
              <c:formatCode>General</c:formatCode>
              <c:ptCount val="12"/>
              <c:pt idx="0">
                <c:v>155269.0</c:v>
              </c:pt>
              <c:pt idx="1">
                <c:v>146333.0</c:v>
              </c:pt>
              <c:pt idx="2">
                <c:v>142301.0</c:v>
              </c:pt>
              <c:pt idx="3">
                <c:v>175643.0</c:v>
              </c:pt>
              <c:pt idx="4">
                <c:v>157054.0</c:v>
              </c:pt>
              <c:pt idx="5">
                <c:v>186929.0</c:v>
              </c:pt>
              <c:pt idx="6">
                <c:v>188548.0</c:v>
              </c:pt>
              <c:pt idx="7">
                <c:v>169621.0</c:v>
              </c:pt>
              <c:pt idx="8">
                <c:v>151519.0</c:v>
              </c:pt>
              <c:pt idx="9">
                <c:v>163187.0</c:v>
              </c:pt>
              <c:pt idx="10">
                <c:v>147278.0</c:v>
              </c:pt>
              <c:pt idx="11">
                <c:v>146116.0</c:v>
              </c:pt>
            </c:numLit>
          </c:val>
        </c:ser>
        <c:ser>
          <c:idx val="2"/>
          <c:order val="2"/>
          <c:tx>
            <c:strRef>
              <c:f>'Web_Visits-Visitors'!$C$36</c:f>
              <c:strCache>
                <c:ptCount val="1"/>
                <c:pt idx="0">
                  <c:v># Views</c:v>
                </c:pt>
              </c:strCache>
            </c:strRef>
          </c:tx>
          <c:cat>
            <c:numRef>
              <c:f>'Web_Visits-Visitors'!$A$37:$A$48</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'Web_Visits-Visitors'!$C$37:$C$48</c:f>
              <c:numCache>
                <c:formatCode>#,##0</c:formatCode>
                <c:ptCount val="12"/>
                <c:pt idx="0">
                  <c:v>1.130298E6</c:v>
                </c:pt>
                <c:pt idx="1">
                  <c:v>1.404231E6</c:v>
                </c:pt>
                <c:pt idx="2">
                  <c:v>1.214272E6</c:v>
                </c:pt>
                <c:pt idx="3">
                  <c:v>1.325562E6</c:v>
                </c:pt>
                <c:pt idx="4">
                  <c:v>1.168929E6</c:v>
                </c:pt>
                <c:pt idx="5">
                  <c:v>1.287249E6</c:v>
                </c:pt>
                <c:pt idx="6">
                  <c:v>1.097405E6</c:v>
                </c:pt>
                <c:pt idx="7">
                  <c:v>1.065363E6</c:v>
                </c:pt>
                <c:pt idx="8">
                  <c:v>985866.0</c:v>
                </c:pt>
                <c:pt idx="9">
                  <c:v>963668.0</c:v>
                </c:pt>
                <c:pt idx="10">
                  <c:v>956790.0</c:v>
                </c:pt>
                <c:pt idx="11">
                  <c:v>1.059197E6</c:v>
                </c:pt>
              </c:numCache>
            </c:numRef>
          </c:val>
        </c:ser>
        <c:dLbls>
          <c:showLegendKey val="0"/>
          <c:showVal val="0"/>
          <c:showCatName val="0"/>
          <c:showSerName val="0"/>
          <c:showPercent val="0"/>
          <c:showBubbleSize val="0"/>
        </c:dLbls>
        <c:axId val="1123351520"/>
        <c:axId val="1123353840"/>
        <c:axId val="1123356672"/>
      </c:area3DChart>
      <c:dateAx>
        <c:axId val="1123351520"/>
        <c:scaling>
          <c:orientation val="minMax"/>
        </c:scaling>
        <c:delete val="0"/>
        <c:axPos val="b"/>
        <c:numFmt formatCode="mmm\-yy" sourceLinked="1"/>
        <c:majorTickMark val="out"/>
        <c:minorTickMark val="none"/>
        <c:tickLblPos val="nextTo"/>
        <c:crossAx val="1123353840"/>
        <c:crosses val="autoZero"/>
        <c:auto val="1"/>
        <c:lblOffset val="100"/>
        <c:baseTimeUnit val="months"/>
      </c:dateAx>
      <c:valAx>
        <c:axId val="1123353840"/>
        <c:scaling>
          <c:orientation val="minMax"/>
        </c:scaling>
        <c:delete val="0"/>
        <c:axPos val="l"/>
        <c:majorGridlines/>
        <c:numFmt formatCode="#,##0" sourceLinked="1"/>
        <c:majorTickMark val="out"/>
        <c:minorTickMark val="none"/>
        <c:tickLblPos val="nextTo"/>
        <c:crossAx val="1123351520"/>
        <c:crosses val="autoZero"/>
        <c:crossBetween val="midCat"/>
      </c:valAx>
      <c:serAx>
        <c:axId val="1123356672"/>
        <c:scaling>
          <c:orientation val="minMax"/>
        </c:scaling>
        <c:delete val="1"/>
        <c:axPos val="b"/>
        <c:majorTickMark val="out"/>
        <c:minorTickMark val="none"/>
        <c:tickLblPos val="none"/>
        <c:crossAx val="1123353840"/>
        <c:crosses val="autoZero"/>
      </c:serAx>
    </c:plotArea>
    <c:legend>
      <c:legendPos val="t"/>
      <c:overlay val="0"/>
    </c:legend>
    <c:plotVisOnly val="1"/>
    <c:dispBlanksAs val="zero"/>
    <c:showDLblsOverMax val="0"/>
  </c:chart>
  <c:spPr>
    <a:ln>
      <a:solidFill>
        <a:schemeClr val="tx1"/>
      </a:solidFill>
    </a:ln>
  </c:spPr>
  <c:printSettings>
    <c:headerFooter/>
    <c:pageMargins b="0.750000000000015" l="0.700000000000001" r="0.700000000000001" t="0.75000000000001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Repeat Web Visitors by DAAC in FY2017</a:t>
            </a:r>
          </a:p>
        </c:rich>
      </c:tx>
      <c:overlay val="0"/>
    </c:title>
    <c:autoTitleDeleted val="0"/>
    <c:plotArea>
      <c:layout/>
      <c:barChart>
        <c:barDir val="col"/>
        <c:grouping val="stacked"/>
        <c:varyColors val="0"/>
        <c:ser>
          <c:idx val="0"/>
          <c:order val="0"/>
          <c:tx>
            <c:strRef>
              <c:f>'Web Repeat Visitors'!$A$5</c:f>
              <c:strCache>
                <c:ptCount val="1"/>
                <c:pt idx="0">
                  <c:v>ASDC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Visitors'!$B$5:$K$5</c:f>
              <c:numCache>
                <c:formatCode>#,##0</c:formatCode>
                <c:ptCount val="10"/>
                <c:pt idx="0">
                  <c:v>34565.0</c:v>
                </c:pt>
                <c:pt idx="1">
                  <c:v>3798.0</c:v>
                </c:pt>
                <c:pt idx="2">
                  <c:v>1602.0</c:v>
                </c:pt>
                <c:pt idx="3">
                  <c:v>452.0</c:v>
                </c:pt>
                <c:pt idx="4">
                  <c:v>251.0</c:v>
                </c:pt>
                <c:pt idx="5">
                  <c:v>157.0</c:v>
                </c:pt>
                <c:pt idx="6">
                  <c:v>57.0</c:v>
                </c:pt>
                <c:pt idx="7">
                  <c:v>46.0</c:v>
                </c:pt>
                <c:pt idx="8">
                  <c:v>17.0</c:v>
                </c:pt>
                <c:pt idx="9">
                  <c:v>10.0</c:v>
                </c:pt>
              </c:numCache>
            </c:numRef>
          </c:val>
        </c:ser>
        <c:ser>
          <c:idx val="1"/>
          <c:order val="1"/>
          <c:tx>
            <c:strRef>
              <c:f>'Web Repeat Visitors'!$A$6</c:f>
              <c:strCache>
                <c:ptCount val="1"/>
                <c:pt idx="0">
                  <c:v>ASF</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Visitors'!$B$6:$K$6</c:f>
              <c:numCache>
                <c:formatCode>#,##0</c:formatCode>
                <c:ptCount val="10"/>
                <c:pt idx="0">
                  <c:v>54556.0</c:v>
                </c:pt>
                <c:pt idx="1">
                  <c:v>9385.0</c:v>
                </c:pt>
                <c:pt idx="2">
                  <c:v>4351.0</c:v>
                </c:pt>
                <c:pt idx="3">
                  <c:v>1238.0</c:v>
                </c:pt>
                <c:pt idx="4">
                  <c:v>655.0</c:v>
                </c:pt>
                <c:pt idx="5">
                  <c:v>316.0</c:v>
                </c:pt>
                <c:pt idx="6">
                  <c:v>85.0</c:v>
                </c:pt>
                <c:pt idx="7">
                  <c:v>63.0</c:v>
                </c:pt>
                <c:pt idx="8">
                  <c:v>23.0</c:v>
                </c:pt>
                <c:pt idx="9">
                  <c:v>7.0</c:v>
                </c:pt>
              </c:numCache>
            </c:numRef>
          </c:val>
        </c:ser>
        <c:ser>
          <c:idx val="2"/>
          <c:order val="2"/>
          <c:tx>
            <c:strRef>
              <c:f>'Web Repeat Visitors'!$A$7</c:f>
              <c:strCache>
                <c:ptCount val="1"/>
                <c:pt idx="0">
                  <c:v>CDDIS</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Visitors'!$B$7:$K$7</c:f>
              <c:numCache>
                <c:formatCode>#,##0</c:formatCode>
                <c:ptCount val="10"/>
                <c:pt idx="0">
                  <c:v>9765.0</c:v>
                </c:pt>
                <c:pt idx="1">
                  <c:v>1179.0</c:v>
                </c:pt>
                <c:pt idx="2">
                  <c:v>438.0</c:v>
                </c:pt>
                <c:pt idx="3">
                  <c:v>94.0</c:v>
                </c:pt>
                <c:pt idx="4">
                  <c:v>40.0</c:v>
                </c:pt>
                <c:pt idx="5">
                  <c:v>20.0</c:v>
                </c:pt>
                <c:pt idx="6">
                  <c:v>7.0</c:v>
                </c:pt>
                <c:pt idx="7">
                  <c:v>6.0</c:v>
                </c:pt>
              </c:numCache>
            </c:numRef>
          </c:val>
        </c:ser>
        <c:ser>
          <c:idx val="3"/>
          <c:order val="3"/>
          <c:tx>
            <c:strRef>
              <c:f>'Web Repeat Visitors'!$A$8</c:f>
              <c:strCache>
                <c:ptCount val="1"/>
                <c:pt idx="0">
                  <c:v>GES DISC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Visitors'!$B$8:$K$8</c:f>
              <c:numCache>
                <c:formatCode>#,##0</c:formatCode>
                <c:ptCount val="10"/>
                <c:pt idx="0">
                  <c:v>91347.0</c:v>
                </c:pt>
                <c:pt idx="1">
                  <c:v>14769.0</c:v>
                </c:pt>
                <c:pt idx="2">
                  <c:v>7952.0</c:v>
                </c:pt>
                <c:pt idx="3">
                  <c:v>2288.0</c:v>
                </c:pt>
                <c:pt idx="4">
                  <c:v>1241.0</c:v>
                </c:pt>
                <c:pt idx="5">
                  <c:v>678.0</c:v>
                </c:pt>
                <c:pt idx="6">
                  <c:v>231.0</c:v>
                </c:pt>
                <c:pt idx="7">
                  <c:v>167.0</c:v>
                </c:pt>
                <c:pt idx="8">
                  <c:v>48.0</c:v>
                </c:pt>
                <c:pt idx="9">
                  <c:v>23.0</c:v>
                </c:pt>
              </c:numCache>
            </c:numRef>
          </c:val>
        </c:ser>
        <c:ser>
          <c:idx val="4"/>
          <c:order val="4"/>
          <c:tx>
            <c:strRef>
              <c:f>'Web Repeat Visitors'!$A$9</c:f>
              <c:strCache>
                <c:ptCount val="1"/>
                <c:pt idx="0">
                  <c:v>GHRC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Visitors'!$B$9:$K$9</c:f>
              <c:numCache>
                <c:formatCode>#,##0</c:formatCode>
                <c:ptCount val="10"/>
                <c:pt idx="0">
                  <c:v>13469.0</c:v>
                </c:pt>
                <c:pt idx="1">
                  <c:v>1312.0</c:v>
                </c:pt>
                <c:pt idx="2">
                  <c:v>587.0</c:v>
                </c:pt>
                <c:pt idx="3">
                  <c:v>192.0</c:v>
                </c:pt>
                <c:pt idx="4">
                  <c:v>109.0</c:v>
                </c:pt>
                <c:pt idx="5">
                  <c:v>64.0</c:v>
                </c:pt>
                <c:pt idx="6">
                  <c:v>33.0</c:v>
                </c:pt>
                <c:pt idx="7">
                  <c:v>26.0</c:v>
                </c:pt>
                <c:pt idx="8">
                  <c:v>15.0</c:v>
                </c:pt>
                <c:pt idx="9">
                  <c:v>11.0</c:v>
                </c:pt>
              </c:numCache>
            </c:numRef>
          </c:val>
        </c:ser>
        <c:ser>
          <c:idx val="5"/>
          <c:order val="5"/>
          <c:tx>
            <c:strRef>
              <c:f>'Web Repeat Visitors'!$A$10</c:f>
              <c:strCache>
                <c:ptCount val="1"/>
                <c:pt idx="0">
                  <c:v>LP DAAC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Visitors'!$B$10:$K$10</c:f>
              <c:numCache>
                <c:formatCode>#,##0</c:formatCode>
                <c:ptCount val="10"/>
                <c:pt idx="0">
                  <c:v>115447.0</c:v>
                </c:pt>
                <c:pt idx="1">
                  <c:v>15809.0</c:v>
                </c:pt>
                <c:pt idx="2">
                  <c:v>6756.0</c:v>
                </c:pt>
                <c:pt idx="3">
                  <c:v>1607.0</c:v>
                </c:pt>
                <c:pt idx="4">
                  <c:v>770.0</c:v>
                </c:pt>
                <c:pt idx="5">
                  <c:v>352.0</c:v>
                </c:pt>
                <c:pt idx="6">
                  <c:v>129.0</c:v>
                </c:pt>
                <c:pt idx="7">
                  <c:v>77.0</c:v>
                </c:pt>
                <c:pt idx="8">
                  <c:v>31.0</c:v>
                </c:pt>
                <c:pt idx="9">
                  <c:v>17.0</c:v>
                </c:pt>
              </c:numCache>
            </c:numRef>
          </c:val>
        </c:ser>
        <c:ser>
          <c:idx val="6"/>
          <c:order val="6"/>
          <c:tx>
            <c:strRef>
              <c:f>'Web Repeat Visitors'!$A$11</c:f>
              <c:strCache>
                <c:ptCount val="1"/>
                <c:pt idx="0">
                  <c:v>MODAPS</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Visitors'!$B$11:$K$11</c:f>
              <c:numCache>
                <c:formatCode>#,##0</c:formatCode>
                <c:ptCount val="10"/>
                <c:pt idx="0">
                  <c:v>132007.0</c:v>
                </c:pt>
                <c:pt idx="1">
                  <c:v>18754.0</c:v>
                </c:pt>
                <c:pt idx="2">
                  <c:v>9878.0</c:v>
                </c:pt>
                <c:pt idx="3">
                  <c:v>3273.0</c:v>
                </c:pt>
                <c:pt idx="4">
                  <c:v>2149.0</c:v>
                </c:pt>
                <c:pt idx="5">
                  <c:v>1366.0</c:v>
                </c:pt>
                <c:pt idx="6">
                  <c:v>600.0</c:v>
                </c:pt>
                <c:pt idx="7">
                  <c:v>508.0</c:v>
                </c:pt>
                <c:pt idx="8">
                  <c:v>206.0</c:v>
                </c:pt>
                <c:pt idx="9">
                  <c:v>97.0</c:v>
                </c:pt>
              </c:numCache>
            </c:numRef>
          </c:val>
        </c:ser>
        <c:ser>
          <c:idx val="7"/>
          <c:order val="7"/>
          <c:tx>
            <c:strRef>
              <c:f>'Web Repeat Visitors'!$A$12</c:f>
              <c:strCache>
                <c:ptCount val="1"/>
                <c:pt idx="0">
                  <c:v>NSIDC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Visitors'!$B$12:$K$12</c:f>
              <c:numCache>
                <c:formatCode>#,##0</c:formatCode>
                <c:ptCount val="10"/>
                <c:pt idx="0">
                  <c:v>482064.0</c:v>
                </c:pt>
                <c:pt idx="1">
                  <c:v>49376.0</c:v>
                </c:pt>
                <c:pt idx="2">
                  <c:v>23994.0</c:v>
                </c:pt>
                <c:pt idx="3">
                  <c:v>7146.0</c:v>
                </c:pt>
                <c:pt idx="4">
                  <c:v>4526.0</c:v>
                </c:pt>
                <c:pt idx="5">
                  <c:v>2755.0</c:v>
                </c:pt>
                <c:pt idx="6">
                  <c:v>1122.0</c:v>
                </c:pt>
                <c:pt idx="7">
                  <c:v>959.0</c:v>
                </c:pt>
                <c:pt idx="8">
                  <c:v>343.0</c:v>
                </c:pt>
                <c:pt idx="9">
                  <c:v>164.0</c:v>
                </c:pt>
              </c:numCache>
            </c:numRef>
          </c:val>
        </c:ser>
        <c:ser>
          <c:idx val="8"/>
          <c:order val="8"/>
          <c:tx>
            <c:strRef>
              <c:f>'Web Repeat Visitors'!$A$13</c:f>
              <c:strCache>
                <c:ptCount val="1"/>
                <c:pt idx="0">
                  <c:v>ORNL</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Visitors'!$B$13:$K$13</c:f>
              <c:numCache>
                <c:formatCode>#,##0</c:formatCode>
                <c:ptCount val="10"/>
                <c:pt idx="0">
                  <c:v>28143.0</c:v>
                </c:pt>
                <c:pt idx="1">
                  <c:v>3382.0</c:v>
                </c:pt>
                <c:pt idx="2">
                  <c:v>1314.0</c:v>
                </c:pt>
                <c:pt idx="3">
                  <c:v>313.0</c:v>
                </c:pt>
                <c:pt idx="4">
                  <c:v>172.0</c:v>
                </c:pt>
                <c:pt idx="5">
                  <c:v>103.0</c:v>
                </c:pt>
                <c:pt idx="6">
                  <c:v>50.0</c:v>
                </c:pt>
                <c:pt idx="7">
                  <c:v>33.0</c:v>
                </c:pt>
                <c:pt idx="8">
                  <c:v>23.0</c:v>
                </c:pt>
                <c:pt idx="9">
                  <c:v>5.0</c:v>
                </c:pt>
              </c:numCache>
            </c:numRef>
          </c:val>
        </c:ser>
        <c:ser>
          <c:idx val="9"/>
          <c:order val="9"/>
          <c:tx>
            <c:strRef>
              <c:f>'Web Repeat Visitors'!$A$14</c:f>
              <c:strCache>
                <c:ptCount val="1"/>
                <c:pt idx="0">
                  <c:v>PO DAAC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Visitors'!$B$14:$K$14</c:f>
              <c:numCache>
                <c:formatCode>#,##0</c:formatCode>
                <c:ptCount val="10"/>
                <c:pt idx="0">
                  <c:v>22774.0</c:v>
                </c:pt>
                <c:pt idx="1">
                  <c:v>2680.0</c:v>
                </c:pt>
                <c:pt idx="2">
                  <c:v>1130.0</c:v>
                </c:pt>
                <c:pt idx="3">
                  <c:v>287.0</c:v>
                </c:pt>
                <c:pt idx="4">
                  <c:v>137.0</c:v>
                </c:pt>
                <c:pt idx="5">
                  <c:v>67.0</c:v>
                </c:pt>
                <c:pt idx="6">
                  <c:v>24.0</c:v>
                </c:pt>
                <c:pt idx="7">
                  <c:v>11.0</c:v>
                </c:pt>
                <c:pt idx="8">
                  <c:v>13.0</c:v>
                </c:pt>
                <c:pt idx="9">
                  <c:v>15.0</c:v>
                </c:pt>
              </c:numCache>
            </c:numRef>
          </c:val>
        </c:ser>
        <c:ser>
          <c:idx val="10"/>
          <c:order val="10"/>
          <c:tx>
            <c:strRef>
              <c:f>'Web Repeat Visitors'!$A$15</c:f>
              <c:strCache>
                <c:ptCount val="1"/>
                <c:pt idx="0">
                  <c:v>SEDAC</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Visitors'!$B$15:$K$15</c:f>
              <c:numCache>
                <c:formatCode>#,##0</c:formatCode>
                <c:ptCount val="10"/>
                <c:pt idx="0">
                  <c:v>68979.0</c:v>
                </c:pt>
                <c:pt idx="1">
                  <c:v>6227.0</c:v>
                </c:pt>
                <c:pt idx="2">
                  <c:v>2183.0</c:v>
                </c:pt>
                <c:pt idx="3">
                  <c:v>423.0</c:v>
                </c:pt>
                <c:pt idx="4">
                  <c:v>164.0</c:v>
                </c:pt>
                <c:pt idx="5">
                  <c:v>71.0</c:v>
                </c:pt>
                <c:pt idx="6">
                  <c:v>18.0</c:v>
                </c:pt>
                <c:pt idx="7">
                  <c:v>21.0</c:v>
                </c:pt>
                <c:pt idx="8">
                  <c:v>4.0</c:v>
                </c:pt>
                <c:pt idx="9">
                  <c:v>2.0</c:v>
                </c:pt>
              </c:numCache>
            </c:numRef>
          </c:val>
        </c:ser>
        <c:ser>
          <c:idx val="11"/>
          <c:order val="11"/>
          <c:tx>
            <c:strRef>
              <c:f>'Web Repeat Visitors'!$A$16</c:f>
              <c:strCache>
                <c:ptCount val="1"/>
                <c:pt idx="0">
                  <c:v>Earthdata</c:v>
                </c:pt>
              </c:strCache>
            </c:strRef>
          </c:tx>
          <c:invertIfNegative val="0"/>
          <c:cat>
            <c:strRef>
              <c:f>'Web Repeat Visitors'!$B$4:$K$4</c:f>
              <c:strCache>
                <c:ptCount val="10"/>
                <c:pt idx="0">
                  <c:v>1</c:v>
                </c:pt>
                <c:pt idx="1">
                  <c:v>2</c:v>
                </c:pt>
                <c:pt idx="2">
                  <c:v>3 - 4</c:v>
                </c:pt>
                <c:pt idx="3">
                  <c:v>5 - 6</c:v>
                </c:pt>
                <c:pt idx="4">
                  <c:v>7 - 9</c:v>
                </c:pt>
                <c:pt idx="5">
                  <c:v>10 - 14</c:v>
                </c:pt>
                <c:pt idx="6">
                  <c:v>15 - 19</c:v>
                </c:pt>
                <c:pt idx="7">
                  <c:v>20 - 29</c:v>
                </c:pt>
                <c:pt idx="8">
                  <c:v>30 - 39</c:v>
                </c:pt>
                <c:pt idx="9">
                  <c:v>40 - 49</c:v>
                </c:pt>
              </c:strCache>
            </c:strRef>
          </c:cat>
          <c:val>
            <c:numRef>
              <c:f>'Web Repeat Visitors'!$B$16:$K$16</c:f>
              <c:numCache>
                <c:formatCode>#,##0</c:formatCode>
                <c:ptCount val="10"/>
                <c:pt idx="0">
                  <c:v>397921.0</c:v>
                </c:pt>
                <c:pt idx="1">
                  <c:v>46894.0</c:v>
                </c:pt>
                <c:pt idx="2">
                  <c:v>20504.0</c:v>
                </c:pt>
                <c:pt idx="3">
                  <c:v>5473.0</c:v>
                </c:pt>
                <c:pt idx="4">
                  <c:v>2957.0</c:v>
                </c:pt>
                <c:pt idx="5">
                  <c:v>1721.0</c:v>
                </c:pt>
                <c:pt idx="6">
                  <c:v>697.0</c:v>
                </c:pt>
                <c:pt idx="7">
                  <c:v>545.0</c:v>
                </c:pt>
                <c:pt idx="8">
                  <c:v>223.0</c:v>
                </c:pt>
                <c:pt idx="9">
                  <c:v>128.0</c:v>
                </c:pt>
              </c:numCache>
            </c:numRef>
          </c:val>
        </c:ser>
        <c:dLbls>
          <c:showLegendKey val="0"/>
          <c:showVal val="0"/>
          <c:showCatName val="0"/>
          <c:showSerName val="0"/>
          <c:showPercent val="0"/>
          <c:showBubbleSize val="0"/>
        </c:dLbls>
        <c:gapWidth val="75"/>
        <c:overlap val="100"/>
        <c:axId val="1123151968"/>
        <c:axId val="1123153872"/>
      </c:barChart>
      <c:catAx>
        <c:axId val="112315196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123153872"/>
        <c:crosses val="autoZero"/>
        <c:auto val="1"/>
        <c:lblAlgn val="ctr"/>
        <c:lblOffset val="100"/>
        <c:noMultiLvlLbl val="0"/>
      </c:catAx>
      <c:valAx>
        <c:axId val="1123153872"/>
        <c:scaling>
          <c:orientation val="minMax"/>
        </c:scaling>
        <c:delete val="0"/>
        <c:axPos val="l"/>
        <c:majorGridlines/>
        <c:numFmt formatCode="#,##0" sourceLinked="1"/>
        <c:majorTickMark val="none"/>
        <c:minorTickMark val="none"/>
        <c:tickLblPos val="nextTo"/>
        <c:txPr>
          <a:bodyPr rot="0" vert="horz"/>
          <a:lstStyle/>
          <a:p>
            <a:pPr>
              <a:defRPr/>
            </a:pPr>
            <a:endParaRPr lang="en-US"/>
          </a:p>
        </c:txPr>
        <c:crossAx val="1123151968"/>
        <c:crosses val="autoZero"/>
        <c:crossBetween val="between"/>
      </c:valAx>
      <c:spPr>
        <a:ln>
          <a:solidFill>
            <a:schemeClr val="tx1"/>
          </a:solidFill>
        </a:ln>
      </c:spPr>
    </c:plotArea>
    <c:legend>
      <c:legendPos val="b"/>
      <c:overlay val="0"/>
    </c:legend>
    <c:plotVisOnly val="1"/>
    <c:dispBlanksAs val="gap"/>
    <c:showDLblsOverMax val="0"/>
  </c:chart>
  <c:spPr>
    <a:solidFill>
      <a:schemeClr val="lt1"/>
    </a:solidFill>
    <a:ln w="12700"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alignWithMargins="0"/>
    <c:pageMargins b="1.0" l="0.750000000000015" r="0.750000000000015" t="1.0"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647757305360392"/>
          <c:y val="0.014446951911178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55284213352977"/>
          <c:y val="0.226294931940964"/>
          <c:w val="0.82380750137509"/>
          <c:h val="0.75487033063734"/>
        </c:manualLayout>
      </c:layout>
      <c:pie3DChart>
        <c:varyColors val="1"/>
        <c:ser>
          <c:idx val="0"/>
          <c:order val="0"/>
          <c:tx>
            <c:strRef>
              <c:f>'Web Activity by Domain'!$C$3</c:f>
              <c:strCache>
                <c:ptCount val="1"/>
                <c:pt idx="0">
                  <c:v>Visitors</c:v>
                </c:pt>
              </c:strCache>
            </c:strRef>
          </c:tx>
          <c:dLbls>
            <c:dLbl>
              <c:idx val="0"/>
              <c:layout>
                <c:manualLayout>
                  <c:x val="-0.179860992270549"/>
                  <c:y val="0.0461911703008635"/>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128259127352173"/>
                  <c:y val="-0.194164355398985"/>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52768519919836"/>
                  <c:y val="-0.140127194519727"/>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0320010201864263"/>
                  <c:y val="0.223003655654486"/>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000131347576883483"/>
                  <c:y val="0.111254133795077"/>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0494473440523755"/>
                  <c:y val="0.00523858009034966"/>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0.0106747150876319"/>
                  <c:y val="-0.0214290055115178"/>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0.0659607120882875"/>
                  <c:y val="-0.0612942094002777"/>
                </c:manualLayout>
              </c:layout>
              <c:showLegendKey val="0"/>
              <c:showVal val="1"/>
              <c:showCatName val="1"/>
              <c:showSerName val="0"/>
              <c:showPercent val="0"/>
              <c:showBubbleSize val="0"/>
              <c:extLst>
                <c:ext xmlns:c15="http://schemas.microsoft.com/office/drawing/2012/chart" uri="{CE6537A1-D6FC-4f65-9D91-7224C49458BB}"/>
              </c:extLst>
            </c:dLbl>
            <c:dLbl>
              <c:idx val="8"/>
              <c:layout>
                <c:manualLayout>
                  <c:x val="-0.0539466475282729"/>
                  <c:y val="-0.0744475626687776"/>
                </c:manualLayout>
              </c:layout>
              <c:showLegendKey val="0"/>
              <c:showVal val="1"/>
              <c:showCatName val="1"/>
              <c:showSerName val="0"/>
              <c:showPercent val="0"/>
              <c:showBubbleSize val="0"/>
              <c:extLst>
                <c:ext xmlns:c15="http://schemas.microsoft.com/office/drawing/2012/chart" uri="{CE6537A1-D6FC-4f65-9D91-7224C49458BB}"/>
              </c:extLst>
            </c:dLbl>
            <c:dLbl>
              <c:idx val="10"/>
              <c:layout>
                <c:manualLayout>
                  <c:x val="-0.107185277979816"/>
                  <c:y val="-0.117696697663066"/>
                </c:manualLayout>
              </c:layout>
              <c:showLegendKey val="0"/>
              <c:showVal val="1"/>
              <c:showCatName val="1"/>
              <c:showSerName val="0"/>
              <c:showPercent val="0"/>
              <c:showBubbleSize val="0"/>
              <c:extLst>
                <c:ext xmlns:c15="http://schemas.microsoft.com/office/drawing/2012/chart" uri="{CE6537A1-D6FC-4f65-9D91-7224C49458BB}"/>
              </c:extLst>
            </c:dLbl>
            <c:dLbl>
              <c:idx val="12"/>
              <c:layout>
                <c:manualLayout>
                  <c:x val="-0.0662514197971459"/>
                  <c:y val="-0.163557835097009"/>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0.0740434011637601"/>
                  <c:y val="-0.226715560351602"/>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0.00623141888363611"/>
                  <c:y val="-0.251968655839281"/>
                </c:manualLayout>
              </c:layout>
              <c:showLegendKey val="0"/>
              <c:showVal val="1"/>
              <c:showCatName val="1"/>
              <c:showSerName val="0"/>
              <c:showPercent val="0"/>
              <c:showBubbleSize val="0"/>
              <c:extLst>
                <c:ext xmlns:c15="http://schemas.microsoft.com/office/drawing/2012/chart" uri="{CE6537A1-D6FC-4f65-9D91-7224C49458BB}"/>
              </c:extLst>
            </c:dLbl>
            <c:dLbl>
              <c:idx val="15"/>
              <c:layout>
                <c:manualLayout>
                  <c:x val="0.177082438299932"/>
                  <c:y val="-0.218533836397779"/>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162056833618367"/>
                  <c:y val="-0.0955106239793228"/>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'Web Activity by Domain'!$B$4:$B$23</c:f>
              <c:strCache>
                <c:ptCount val="20"/>
                <c:pt idx="0">
                  <c:v>Unresolved</c:v>
                </c:pt>
                <c:pt idx="1">
                  <c:v>Network (.net)</c:v>
                </c:pt>
                <c:pt idx="2">
                  <c:v>Other</c:v>
                </c:pt>
                <c:pt idx="3">
                  <c:v>Commercial (.com)</c:v>
                </c:pt>
                <c:pt idx="4">
                  <c:v>United States Educational</c:v>
                </c:pt>
                <c:pt idx="5">
                  <c:v>United States Government</c:v>
                </c:pt>
                <c:pt idx="6">
                  <c:v>Germany</c:v>
                </c:pt>
                <c:pt idx="7">
                  <c:v>Canada</c:v>
                </c:pt>
                <c:pt idx="8">
                  <c:v>Russian Federation</c:v>
                </c:pt>
                <c:pt idx="9">
                  <c:v>Australia</c:v>
                </c:pt>
                <c:pt idx="10">
                  <c:v>Italy</c:v>
                </c:pt>
                <c:pt idx="11">
                  <c:v>United Kingdom</c:v>
                </c:pt>
                <c:pt idx="12">
                  <c:v>Netherlands</c:v>
                </c:pt>
                <c:pt idx="13">
                  <c:v>France</c:v>
                </c:pt>
                <c:pt idx="14">
                  <c:v>Finland</c:v>
                </c:pt>
                <c:pt idx="15">
                  <c:v>Japan</c:v>
                </c:pt>
                <c:pt idx="16">
                  <c:v>Colombia</c:v>
                </c:pt>
                <c:pt idx="17">
                  <c:v>Brazil</c:v>
                </c:pt>
                <c:pt idx="18">
                  <c:v>Argentina</c:v>
                </c:pt>
                <c:pt idx="19">
                  <c:v>Mexico</c:v>
                </c:pt>
              </c:strCache>
            </c:strRef>
          </c:cat>
          <c:val>
            <c:numRef>
              <c:f>'Web Activity by Domain'!$C$4:$C$23</c:f>
              <c:numCache>
                <c:formatCode>#,##0</c:formatCode>
                <c:ptCount val="20"/>
                <c:pt idx="0">
                  <c:v>391534.0</c:v>
                </c:pt>
                <c:pt idx="1">
                  <c:v>201420.0</c:v>
                </c:pt>
                <c:pt idx="2">
                  <c:v>145833.0</c:v>
                </c:pt>
                <c:pt idx="3">
                  <c:v>97311.0</c:v>
                </c:pt>
                <c:pt idx="4">
                  <c:v>40497.0</c:v>
                </c:pt>
                <c:pt idx="5">
                  <c:v>14602.0</c:v>
                </c:pt>
                <c:pt idx="6">
                  <c:v>28667.0</c:v>
                </c:pt>
                <c:pt idx="7">
                  <c:v>17576.0</c:v>
                </c:pt>
                <c:pt idx="8">
                  <c:v>15862.0</c:v>
                </c:pt>
                <c:pt idx="9">
                  <c:v>15487.0</c:v>
                </c:pt>
                <c:pt idx="10">
                  <c:v>16414.0</c:v>
                </c:pt>
                <c:pt idx="11">
                  <c:v>12388.0</c:v>
                </c:pt>
                <c:pt idx="12">
                  <c:v>8697.0</c:v>
                </c:pt>
                <c:pt idx="13">
                  <c:v>11772.0</c:v>
                </c:pt>
                <c:pt idx="14">
                  <c:v>11871.0</c:v>
                </c:pt>
                <c:pt idx="15">
                  <c:v>8654.0</c:v>
                </c:pt>
                <c:pt idx="16">
                  <c:v>11994.0</c:v>
                </c:pt>
                <c:pt idx="17">
                  <c:v>11510.0</c:v>
                </c:pt>
                <c:pt idx="18">
                  <c:v>10262.0</c:v>
                </c:pt>
                <c:pt idx="19">
                  <c:v>11774.0</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5" l="0.700000000000001" r="0.700000000000001" t="0.75000000000001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880962493124597"/>
          <c:y val="0.233849265072746"/>
          <c:w val="0.82380750137509"/>
          <c:h val="0.75487033063734"/>
        </c:manualLayout>
      </c:layout>
      <c:pie3DChart>
        <c:varyColors val="1"/>
        <c:ser>
          <c:idx val="0"/>
          <c:order val="0"/>
          <c:tx>
            <c:strRef>
              <c:f>'Earthdata WebMetrics'!$C$34</c:f>
              <c:strCache>
                <c:ptCount val="1"/>
                <c:pt idx="0">
                  <c:v>Visitors</c:v>
                </c:pt>
              </c:strCache>
            </c:strRef>
          </c:tx>
          <c:dLbls>
            <c:dLbl>
              <c:idx val="0"/>
              <c:layout>
                <c:manualLayout>
                  <c:x val="-0.179860992270549"/>
                  <c:y val="0.0461911703008635"/>
                </c:manualLayout>
              </c:layout>
              <c:showLegendKey val="0"/>
              <c:showVal val="1"/>
              <c:showCatName val="1"/>
              <c:showSerName val="0"/>
              <c:showPercent val="0"/>
              <c:showBubbleSize val="0"/>
              <c:extLst>
                <c:ext xmlns:c15="http://schemas.microsoft.com/office/drawing/2012/chart" uri="{CE6537A1-D6FC-4f65-9D91-7224C49458BB}"/>
              </c:extLst>
            </c:dLbl>
            <c:dLbl>
              <c:idx val="1"/>
              <c:layout>
                <c:manualLayout>
                  <c:x val="-0.128259127352173"/>
                  <c:y val="-0.194164355398985"/>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52768519919836"/>
                  <c:y val="-0.140127194519727"/>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0320010201864263"/>
                  <c:y val="0.223003655654486"/>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030250139890865"/>
                  <c:y val="0.0130482212546194"/>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0494473440523755"/>
                  <c:y val="0.00523858009034966"/>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0.0659607873171491"/>
                  <c:y val="-0.0983998947288477"/>
                </c:manualLayout>
              </c:layout>
              <c:showLegendKey val="0"/>
              <c:showVal val="1"/>
              <c:showCatName val="1"/>
              <c:showSerName val="0"/>
              <c:showPercent val="0"/>
              <c:showBubbleSize val="0"/>
              <c:extLst>
                <c:ext xmlns:c15="http://schemas.microsoft.com/office/drawing/2012/chart" uri="{CE6537A1-D6FC-4f65-9D91-7224C49458BB}"/>
              </c:extLst>
            </c:dLbl>
            <c:dLbl>
              <c:idx val="9"/>
              <c:layout>
                <c:manualLayout>
                  <c:x val="-0.0522602003269825"/>
                  <c:y val="-0.230721276749772"/>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0.0740434011637601"/>
                  <c:y val="-0.226715560351602"/>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0.00623141888363611"/>
                  <c:y val="-0.251968655839281"/>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162056833618367"/>
                  <c:y val="-0.0955106239793228"/>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'Earthdata WebMetrics'!$B$35:$B$54</c:f>
              <c:strCache>
                <c:ptCount val="20"/>
                <c:pt idx="0">
                  <c:v>Unresolved</c:v>
                </c:pt>
                <c:pt idx="1">
                  <c:v>Network (.net)</c:v>
                </c:pt>
                <c:pt idx="2">
                  <c:v>Other</c:v>
                </c:pt>
                <c:pt idx="3">
                  <c:v>Commercial (.com)</c:v>
                </c:pt>
                <c:pt idx="4">
                  <c:v>United States Government</c:v>
                </c:pt>
                <c:pt idx="5">
                  <c:v>United States Educational</c:v>
                </c:pt>
                <c:pt idx="6">
                  <c:v>Germany</c:v>
                </c:pt>
                <c:pt idx="7">
                  <c:v>Canada</c:v>
                </c:pt>
                <c:pt idx="8">
                  <c:v>Italy</c:v>
                </c:pt>
                <c:pt idx="9">
                  <c:v>Argentina</c:v>
                </c:pt>
                <c:pt idx="10">
                  <c:v>Colombia</c:v>
                </c:pt>
                <c:pt idx="11">
                  <c:v>Mexico</c:v>
                </c:pt>
                <c:pt idx="12">
                  <c:v>Russian Federation</c:v>
                </c:pt>
                <c:pt idx="13">
                  <c:v>Brazil</c:v>
                </c:pt>
                <c:pt idx="14">
                  <c:v>Japan</c:v>
                </c:pt>
                <c:pt idx="15">
                  <c:v>Chile</c:v>
                </c:pt>
                <c:pt idx="16">
                  <c:v>India</c:v>
                </c:pt>
                <c:pt idx="17">
                  <c:v>France</c:v>
                </c:pt>
                <c:pt idx="18">
                  <c:v>United Kingdom</c:v>
                </c:pt>
                <c:pt idx="19">
                  <c:v>Australia</c:v>
                </c:pt>
              </c:strCache>
            </c:strRef>
          </c:cat>
          <c:val>
            <c:numRef>
              <c:f>'Earthdata WebMetrics'!$C$35:$C$54</c:f>
              <c:numCache>
                <c:formatCode>#,##0</c:formatCode>
                <c:ptCount val="20"/>
                <c:pt idx="0">
                  <c:v>169550.0</c:v>
                </c:pt>
                <c:pt idx="1">
                  <c:v>70544.0</c:v>
                </c:pt>
                <c:pt idx="2">
                  <c:v>46437.0</c:v>
                </c:pt>
                <c:pt idx="3">
                  <c:v>30038.0</c:v>
                </c:pt>
                <c:pt idx="4">
                  <c:v>10690.0</c:v>
                </c:pt>
                <c:pt idx="5">
                  <c:v>13834.0</c:v>
                </c:pt>
                <c:pt idx="6">
                  <c:v>8743.0</c:v>
                </c:pt>
                <c:pt idx="7">
                  <c:v>6351.0</c:v>
                </c:pt>
                <c:pt idx="8">
                  <c:v>9031.0</c:v>
                </c:pt>
                <c:pt idx="9">
                  <c:v>7180.0</c:v>
                </c:pt>
                <c:pt idx="10">
                  <c:v>7621.0</c:v>
                </c:pt>
                <c:pt idx="11">
                  <c:v>6304.0</c:v>
                </c:pt>
                <c:pt idx="12">
                  <c:v>5391.0</c:v>
                </c:pt>
                <c:pt idx="13">
                  <c:v>6040.0</c:v>
                </c:pt>
                <c:pt idx="14">
                  <c:v>4303.0</c:v>
                </c:pt>
                <c:pt idx="15">
                  <c:v>5474.0</c:v>
                </c:pt>
                <c:pt idx="16">
                  <c:v>3504.0</c:v>
                </c:pt>
                <c:pt idx="17">
                  <c:v>3943.0</c:v>
                </c:pt>
                <c:pt idx="18">
                  <c:v>3623.0</c:v>
                </c:pt>
                <c:pt idx="19">
                  <c:v>3857.0</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5" l="0.700000000000001" r="0.700000000000001" t="0.75000000000001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strRef>
              <c:f>'Earthdata WebMetrics'!$D$10</c:f>
              <c:strCache>
                <c:ptCount val="1"/>
                <c:pt idx="0">
                  <c:v># Unique Visitors</c:v>
                </c:pt>
              </c:strCache>
            </c:strRef>
          </c:tx>
          <c:cat>
            <c:numRef>
              <c:f>'Earthdata WebMetrics'!$A$11:$A$22</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'Earthdata WebMetrics'!$D$11:$D$22</c:f>
              <c:numCache>
                <c:formatCode>#,##0</c:formatCode>
                <c:ptCount val="12"/>
                <c:pt idx="0">
                  <c:v>60735.0</c:v>
                </c:pt>
                <c:pt idx="1">
                  <c:v>52284.0</c:v>
                </c:pt>
                <c:pt idx="2">
                  <c:v>42117.0</c:v>
                </c:pt>
                <c:pt idx="3">
                  <c:v>40374.0</c:v>
                </c:pt>
                <c:pt idx="4">
                  <c:v>42576.0</c:v>
                </c:pt>
                <c:pt idx="5">
                  <c:v>56387.0</c:v>
                </c:pt>
                <c:pt idx="6">
                  <c:v>42934.0</c:v>
                </c:pt>
                <c:pt idx="7">
                  <c:v>34107.0</c:v>
                </c:pt>
                <c:pt idx="8">
                  <c:v>37816.0</c:v>
                </c:pt>
                <c:pt idx="9">
                  <c:v>29626.0</c:v>
                </c:pt>
                <c:pt idx="10">
                  <c:v>37604.0</c:v>
                </c:pt>
                <c:pt idx="11">
                  <c:v>30906.0</c:v>
                </c:pt>
              </c:numCache>
            </c:numRef>
          </c:val>
        </c:ser>
        <c:ser>
          <c:idx val="0"/>
          <c:order val="1"/>
          <c:tx>
            <c:strRef>
              <c:f>'Earthdata WebMetrics'!$B$10</c:f>
              <c:strCache>
                <c:ptCount val="1"/>
                <c:pt idx="0">
                  <c:v># Visits </c:v>
                </c:pt>
              </c:strCache>
            </c:strRef>
          </c:tx>
          <c:spPr>
            <a:ln w="25400">
              <a:noFill/>
            </a:ln>
          </c:spPr>
          <c:cat>
            <c:numRef>
              <c:f>'Earthdata WebMetrics'!$A$11:$A$22</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'Earthdata WebMetrics'!$B$11:$B$22</c:f>
              <c:numCache>
                <c:formatCode>#,##0</c:formatCode>
                <c:ptCount val="12"/>
                <c:pt idx="0">
                  <c:v>79734.0</c:v>
                </c:pt>
                <c:pt idx="1">
                  <c:v>71103.0</c:v>
                </c:pt>
                <c:pt idx="2">
                  <c:v>59815.0</c:v>
                </c:pt>
                <c:pt idx="3">
                  <c:v>56951.0</c:v>
                </c:pt>
                <c:pt idx="4">
                  <c:v>59181.0</c:v>
                </c:pt>
                <c:pt idx="5">
                  <c:v>73787.0</c:v>
                </c:pt>
                <c:pt idx="6">
                  <c:v>59613.0</c:v>
                </c:pt>
                <c:pt idx="7">
                  <c:v>46518.0</c:v>
                </c:pt>
                <c:pt idx="8">
                  <c:v>52202.0</c:v>
                </c:pt>
                <c:pt idx="9">
                  <c:v>39479.0</c:v>
                </c:pt>
                <c:pt idx="10">
                  <c:v>48952.0</c:v>
                </c:pt>
                <c:pt idx="11">
                  <c:v>41445.0</c:v>
                </c:pt>
              </c:numCache>
            </c:numRef>
          </c:val>
        </c:ser>
        <c:ser>
          <c:idx val="1"/>
          <c:order val="2"/>
          <c:tx>
            <c:strRef>
              <c:f>'Earthdata WebMetrics'!$C$10</c:f>
              <c:strCache>
                <c:ptCount val="1"/>
                <c:pt idx="0">
                  <c:v># Views</c:v>
                </c:pt>
              </c:strCache>
            </c:strRef>
          </c:tx>
          <c:spPr>
            <a:ln w="25400">
              <a:noFill/>
            </a:ln>
          </c:spPr>
          <c:cat>
            <c:numRef>
              <c:f>'Earthdata WebMetrics'!$A$11:$A$22</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'Earthdata WebMetrics'!$C$11:$C$22</c:f>
              <c:numCache>
                <c:formatCode>#,##0</c:formatCode>
                <c:ptCount val="12"/>
                <c:pt idx="0">
                  <c:v>825125.0</c:v>
                </c:pt>
                <c:pt idx="1">
                  <c:v>684365.0</c:v>
                </c:pt>
                <c:pt idx="2">
                  <c:v>464078.0</c:v>
                </c:pt>
                <c:pt idx="3">
                  <c:v>466368.0</c:v>
                </c:pt>
                <c:pt idx="4">
                  <c:v>507838.0</c:v>
                </c:pt>
                <c:pt idx="5">
                  <c:v>609284.0</c:v>
                </c:pt>
                <c:pt idx="6">
                  <c:v>521488.0</c:v>
                </c:pt>
                <c:pt idx="7">
                  <c:v>404354.0</c:v>
                </c:pt>
                <c:pt idx="8">
                  <c:v>397218.0</c:v>
                </c:pt>
                <c:pt idx="9">
                  <c:v>339010.0</c:v>
                </c:pt>
                <c:pt idx="10">
                  <c:v>405661.0</c:v>
                </c:pt>
                <c:pt idx="11">
                  <c:v>373838.0</c:v>
                </c:pt>
              </c:numCache>
            </c:numRef>
          </c:val>
        </c:ser>
        <c:dLbls>
          <c:showLegendKey val="0"/>
          <c:showVal val="0"/>
          <c:showCatName val="0"/>
          <c:showSerName val="0"/>
          <c:showPercent val="0"/>
          <c:showBubbleSize val="0"/>
        </c:dLbls>
        <c:gapDepth val="6"/>
        <c:axId val="1123265568"/>
        <c:axId val="1123267888"/>
        <c:axId val="1123270720"/>
      </c:area3DChart>
      <c:dateAx>
        <c:axId val="1123265568"/>
        <c:scaling>
          <c:orientation val="minMax"/>
        </c:scaling>
        <c:delete val="0"/>
        <c:axPos val="b"/>
        <c:numFmt formatCode="mmm\-yy" sourceLinked="1"/>
        <c:majorTickMark val="out"/>
        <c:minorTickMark val="none"/>
        <c:tickLblPos val="nextTo"/>
        <c:crossAx val="1123267888"/>
        <c:crosses val="autoZero"/>
        <c:auto val="1"/>
        <c:lblOffset val="100"/>
        <c:baseTimeUnit val="months"/>
      </c:dateAx>
      <c:valAx>
        <c:axId val="1123267888"/>
        <c:scaling>
          <c:orientation val="minMax"/>
        </c:scaling>
        <c:delete val="0"/>
        <c:axPos val="l"/>
        <c:majorGridlines/>
        <c:numFmt formatCode="#,##0" sourceLinked="1"/>
        <c:majorTickMark val="out"/>
        <c:minorTickMark val="none"/>
        <c:tickLblPos val="nextTo"/>
        <c:crossAx val="1123265568"/>
        <c:crosses val="autoZero"/>
        <c:crossBetween val="midCat"/>
      </c:valAx>
      <c:serAx>
        <c:axId val="1123270720"/>
        <c:scaling>
          <c:orientation val="minMax"/>
        </c:scaling>
        <c:delete val="1"/>
        <c:axPos val="b"/>
        <c:majorTickMark val="out"/>
        <c:minorTickMark val="none"/>
        <c:tickLblPos val="none"/>
        <c:crossAx val="1123267888"/>
        <c:crosses val="autoZero"/>
      </c:serAx>
    </c:plotArea>
    <c:legend>
      <c:legendPos val="t"/>
      <c:overlay val="0"/>
    </c:legend>
    <c:plotVisOnly val="1"/>
    <c:dispBlanksAs val="zero"/>
    <c:showDLblsOverMax val="0"/>
  </c:chart>
  <c:spPr>
    <a:ln>
      <a:solidFill>
        <a:schemeClr val="tx1"/>
      </a:solidFill>
    </a:ln>
  </c:spPr>
  <c:printSettings>
    <c:headerFooter/>
    <c:pageMargins b="0.750000000000015" l="0.700000000000001" r="0.700000000000001" t="0.75000000000001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FY2017</a:t>
            </a:r>
            <a:r>
              <a:rPr lang="en-US" baseline="0"/>
              <a:t> </a:t>
            </a:r>
            <a:r>
              <a:rPr lang="en-US"/>
              <a:t>Repeat Web Visitors for Earthdata Website</a:t>
            </a:r>
          </a:p>
        </c:rich>
      </c:tx>
      <c:overlay val="0"/>
    </c:title>
    <c:autoTitleDeleted val="0"/>
    <c:plotArea>
      <c:layout/>
      <c:barChart>
        <c:barDir val="col"/>
        <c:grouping val="stacked"/>
        <c:varyColors val="0"/>
        <c:ser>
          <c:idx val="0"/>
          <c:order val="0"/>
          <c:tx>
            <c:v>Earthdata</c:v>
          </c:tx>
          <c:invertIfNegative val="0"/>
          <c:cat>
            <c:strRef>
              <c:f>'Earthdata WebMetrics'!$C$27:$L$27</c:f>
              <c:strCache>
                <c:ptCount val="10"/>
                <c:pt idx="0">
                  <c:v>2</c:v>
                </c:pt>
                <c:pt idx="1">
                  <c:v>3 - 4</c:v>
                </c:pt>
                <c:pt idx="2">
                  <c:v>5 - 6</c:v>
                </c:pt>
                <c:pt idx="3">
                  <c:v>7 - 9</c:v>
                </c:pt>
                <c:pt idx="4">
                  <c:v>10 - 14</c:v>
                </c:pt>
                <c:pt idx="5">
                  <c:v>15 - 19</c:v>
                </c:pt>
                <c:pt idx="6">
                  <c:v>20 - 29</c:v>
                </c:pt>
                <c:pt idx="7">
                  <c:v>30 - 39</c:v>
                </c:pt>
                <c:pt idx="8">
                  <c:v>40 - 49</c:v>
                </c:pt>
                <c:pt idx="9">
                  <c:v>50 - 59</c:v>
                </c:pt>
              </c:strCache>
            </c:strRef>
          </c:cat>
          <c:val>
            <c:numRef>
              <c:f>'Earthdata WebMetrics'!$C$28:$L$28</c:f>
              <c:numCache>
                <c:formatCode>#,##0</c:formatCode>
                <c:ptCount val="10"/>
                <c:pt idx="0">
                  <c:v>46894.0</c:v>
                </c:pt>
                <c:pt idx="1">
                  <c:v>20504.0</c:v>
                </c:pt>
                <c:pt idx="2">
                  <c:v>5473.0</c:v>
                </c:pt>
                <c:pt idx="3">
                  <c:v>2957.0</c:v>
                </c:pt>
                <c:pt idx="4">
                  <c:v>1721.0</c:v>
                </c:pt>
                <c:pt idx="5">
                  <c:v>697.0</c:v>
                </c:pt>
                <c:pt idx="6">
                  <c:v>545.0</c:v>
                </c:pt>
                <c:pt idx="7">
                  <c:v>223.0</c:v>
                </c:pt>
                <c:pt idx="8">
                  <c:v>128.0</c:v>
                </c:pt>
                <c:pt idx="9">
                  <c:v>81.0</c:v>
                </c:pt>
              </c:numCache>
            </c:numRef>
          </c:val>
        </c:ser>
        <c:dLbls>
          <c:showLegendKey val="0"/>
          <c:showVal val="0"/>
          <c:showCatName val="0"/>
          <c:showSerName val="0"/>
          <c:showPercent val="0"/>
          <c:showBubbleSize val="0"/>
        </c:dLbls>
        <c:gapWidth val="150"/>
        <c:overlap val="100"/>
        <c:axId val="1123040304"/>
        <c:axId val="1123042624"/>
      </c:barChart>
      <c:catAx>
        <c:axId val="1123040304"/>
        <c:scaling>
          <c:orientation val="minMax"/>
        </c:scaling>
        <c:delete val="0"/>
        <c:axPos val="b"/>
        <c:numFmt formatCode="General" sourceLinked="0"/>
        <c:majorTickMark val="out"/>
        <c:minorTickMark val="none"/>
        <c:tickLblPos val="nextTo"/>
        <c:crossAx val="1123042624"/>
        <c:crosses val="autoZero"/>
        <c:auto val="1"/>
        <c:lblAlgn val="ctr"/>
        <c:lblOffset val="100"/>
        <c:noMultiLvlLbl val="0"/>
      </c:catAx>
      <c:valAx>
        <c:axId val="1123042624"/>
        <c:scaling>
          <c:orientation val="minMax"/>
        </c:scaling>
        <c:delete val="0"/>
        <c:axPos val="l"/>
        <c:majorGridlines/>
        <c:numFmt formatCode="#,##0" sourceLinked="1"/>
        <c:majorTickMark val="out"/>
        <c:minorTickMark val="none"/>
        <c:tickLblPos val="nextTo"/>
        <c:crossAx val="1123040304"/>
        <c:crosses val="autoZero"/>
        <c:crossBetween val="between"/>
      </c:valAx>
      <c:spPr>
        <a:ln w="12700">
          <a:solidFill>
            <a:schemeClr val="tx1"/>
          </a:solidFill>
        </a:ln>
      </c:spPr>
    </c:plotArea>
    <c:plotVisOnly val="1"/>
    <c:dispBlanksAs val="gap"/>
    <c:showDLblsOverMax val="0"/>
  </c:chart>
  <c:printSettings>
    <c:headerFooter/>
    <c:pageMargins b="0.750000000000007" l="0.700000000000001" r="0.700000000000001" t="0.750000000000007"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FY2017</a:t>
            </a:r>
            <a:r>
              <a:rPr lang="en-US" baseline="0"/>
              <a:t> </a:t>
            </a:r>
            <a:r>
              <a:rPr lang="en-US"/>
              <a:t>Repeat Web Visitors for LANCE</a:t>
            </a:r>
          </a:p>
        </c:rich>
      </c:tx>
      <c:overlay val="0"/>
    </c:title>
    <c:autoTitleDeleted val="0"/>
    <c:plotArea>
      <c:layout/>
      <c:barChart>
        <c:barDir val="col"/>
        <c:grouping val="stacked"/>
        <c:varyColors val="0"/>
        <c:ser>
          <c:idx val="0"/>
          <c:order val="0"/>
          <c:invertIfNegative val="0"/>
          <c:cat>
            <c:strRef>
              <c:f>LANCE_WebMetrics!$C$28:$L$28</c:f>
              <c:strCache>
                <c:ptCount val="10"/>
                <c:pt idx="0">
                  <c:v>2</c:v>
                </c:pt>
                <c:pt idx="1">
                  <c:v>3 - 4</c:v>
                </c:pt>
                <c:pt idx="2">
                  <c:v>5 - 6</c:v>
                </c:pt>
                <c:pt idx="3">
                  <c:v>7 - 9</c:v>
                </c:pt>
                <c:pt idx="4">
                  <c:v>10 - 14</c:v>
                </c:pt>
                <c:pt idx="5">
                  <c:v>15 - 19</c:v>
                </c:pt>
                <c:pt idx="6">
                  <c:v>20 - 29</c:v>
                </c:pt>
                <c:pt idx="7">
                  <c:v>30 - 39</c:v>
                </c:pt>
                <c:pt idx="8">
                  <c:v>40 - 49</c:v>
                </c:pt>
                <c:pt idx="9">
                  <c:v>50 - 59</c:v>
                </c:pt>
              </c:strCache>
            </c:strRef>
          </c:cat>
          <c:val>
            <c:numRef>
              <c:f>LANCE_WebMetrics!$C$29:$L$29</c:f>
              <c:numCache>
                <c:formatCode>#,##0</c:formatCode>
                <c:ptCount val="10"/>
                <c:pt idx="0">
                  <c:v>17704.0</c:v>
                </c:pt>
                <c:pt idx="1">
                  <c:v>8737.0</c:v>
                </c:pt>
                <c:pt idx="2">
                  <c:v>2833.0</c:v>
                </c:pt>
                <c:pt idx="3">
                  <c:v>1802.0</c:v>
                </c:pt>
                <c:pt idx="4">
                  <c:v>1113.0</c:v>
                </c:pt>
                <c:pt idx="5">
                  <c:v>487.0</c:v>
                </c:pt>
                <c:pt idx="6">
                  <c:v>436.0</c:v>
                </c:pt>
                <c:pt idx="7">
                  <c:v>164.0</c:v>
                </c:pt>
                <c:pt idx="8">
                  <c:v>99.0</c:v>
                </c:pt>
                <c:pt idx="9">
                  <c:v>50.0</c:v>
                </c:pt>
              </c:numCache>
            </c:numRef>
          </c:val>
        </c:ser>
        <c:dLbls>
          <c:showLegendKey val="0"/>
          <c:showVal val="0"/>
          <c:showCatName val="0"/>
          <c:showSerName val="0"/>
          <c:showPercent val="0"/>
          <c:showBubbleSize val="0"/>
        </c:dLbls>
        <c:gapWidth val="150"/>
        <c:overlap val="100"/>
        <c:axId val="1123071152"/>
        <c:axId val="1123073472"/>
      </c:barChart>
      <c:catAx>
        <c:axId val="1123071152"/>
        <c:scaling>
          <c:orientation val="minMax"/>
        </c:scaling>
        <c:delete val="0"/>
        <c:axPos val="b"/>
        <c:numFmt formatCode="General" sourceLinked="0"/>
        <c:majorTickMark val="out"/>
        <c:minorTickMark val="none"/>
        <c:tickLblPos val="nextTo"/>
        <c:crossAx val="1123073472"/>
        <c:crosses val="autoZero"/>
        <c:auto val="1"/>
        <c:lblAlgn val="ctr"/>
        <c:lblOffset val="100"/>
        <c:noMultiLvlLbl val="0"/>
      </c:catAx>
      <c:valAx>
        <c:axId val="1123073472"/>
        <c:scaling>
          <c:orientation val="minMax"/>
        </c:scaling>
        <c:delete val="0"/>
        <c:axPos val="l"/>
        <c:majorGridlines/>
        <c:numFmt formatCode="#,##0" sourceLinked="1"/>
        <c:majorTickMark val="out"/>
        <c:minorTickMark val="none"/>
        <c:tickLblPos val="nextTo"/>
        <c:crossAx val="1123071152"/>
        <c:crosses val="autoZero"/>
        <c:crossBetween val="between"/>
      </c:valAx>
      <c:spPr>
        <a:ln w="12700">
          <a:solidFill>
            <a:schemeClr val="tx1"/>
          </a:solidFill>
        </a:ln>
      </c:spPr>
    </c:plotArea>
    <c:plotVisOnly val="1"/>
    <c:dispBlanksAs val="gap"/>
    <c:showDLblsOverMax val="0"/>
  </c:chart>
  <c:printSettings>
    <c:headerFooter/>
    <c:pageMargins b="0.750000000000007" l="0.700000000000001" r="0.700000000000001" t="0.750000000000007"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2"/>
          <c:y val="0.630225080385872"/>
          <c:w val="0.201613432494946"/>
          <c:h val="0.241157556270096"/>
        </c:manualLayout>
      </c:layout>
      <c:pieChart>
        <c:varyColors val="1"/>
        <c:ser>
          <c:idx val="0"/>
          <c:order val="0"/>
          <c:tx>
            <c:strRef>
              <c:f>'Total Archive Size'!$B$4</c:f>
              <c:strCache>
                <c:ptCount val="1"/>
                <c:pt idx="0">
                  <c:v>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10"/>
            <c:bubble3D val="0"/>
            <c:spPr>
              <a:solidFill>
                <a:schemeClr val="tx1"/>
              </a:solidFill>
              <a:ln w="25400">
                <a:noFill/>
              </a:ln>
              <a:effectLst>
                <a:outerShdw dist="35921" dir="2700000" algn="br">
                  <a:srgbClr val="000000"/>
                </a:outerShdw>
              </a:effectLst>
            </c:spPr>
          </c:dPt>
          <c:dLbls>
            <c:dLbl>
              <c:idx val="0"/>
              <c:layout>
                <c:manualLayout>
                  <c:x val="0.0714279062657784"/>
                  <c:y val="0.03606093304382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0828356752958182"/>
                  <c:y val="-0.0426374330873604"/>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0371976709752598"/>
                  <c:y val="0.0545630441592151"/>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0604714134262482"/>
                  <c:y val="0.01911380163071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6794931576334"/>
                  <c:y val="-0.00946109767068856"/>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129930369136476"/>
                  <c:y val="-0.0239111278786616"/>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125509249822772"/>
                  <c:y val="-0.0506475576393867"/>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142946550470626"/>
                  <c:y val="-0.143158421692755"/>
                </c:manualLayout>
              </c:layout>
              <c:showLegendKey val="0"/>
              <c:showVal val="0"/>
              <c:showCatName val="1"/>
              <c:showSerName val="0"/>
              <c:showPercent val="1"/>
              <c:showBubbleSize val="0"/>
              <c:extLs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'Total Archive Size'!$B$5:$B$16</c:f>
              <c:numCache>
                <c:formatCode>#,##0.00</c:formatCode>
                <c:ptCount val="12"/>
                <c:pt idx="0">
                  <c:v>4179.5</c:v>
                </c:pt>
                <c:pt idx="1">
                  <c:v>5230.002034044266</c:v>
                </c:pt>
                <c:pt idx="2">
                  <c:v>20.16</c:v>
                </c:pt>
                <c:pt idx="3">
                  <c:v>1682.993828125</c:v>
                </c:pt>
                <c:pt idx="4">
                  <c:v>16.09703125</c:v>
                </c:pt>
                <c:pt idx="5">
                  <c:v>3104.99</c:v>
                </c:pt>
                <c:pt idx="6">
                  <c:v>5817.73478515625</c:v>
                </c:pt>
                <c:pt idx="7">
                  <c:v>428.189697265625</c:v>
                </c:pt>
                <c:pt idx="8">
                  <c:v>3445.943410873413</c:v>
                </c:pt>
                <c:pt idx="9">
                  <c:v>202.5</c:v>
                </c:pt>
                <c:pt idx="10">
                  <c:v>245.705283203125</c:v>
                </c:pt>
                <c:pt idx="11">
                  <c:v>3.88087890625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0"/>
    </c:view3D>
    <c:floor>
      <c:thickness val="0"/>
    </c:floor>
    <c:sideWall>
      <c:thickness val="0"/>
    </c:sideWall>
    <c:backWall>
      <c:thickness val="0"/>
    </c:backWall>
    <c:plotArea>
      <c:layout/>
      <c:area3DChart>
        <c:grouping val="standard"/>
        <c:varyColors val="0"/>
        <c:ser>
          <c:idx val="2"/>
          <c:order val="0"/>
          <c:tx>
            <c:v># Unique Visitors</c:v>
          </c:tx>
          <c:spPr>
            <a:solidFill>
              <a:srgbClr val="C00000"/>
            </a:solidFill>
          </c:spPr>
          <c:cat>
            <c:numRef>
              <c:f>LANCE_WebMetrics!$A$10:$A$21</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Lit>
              <c:formatCode>General</c:formatCode>
              <c:ptCount val="12"/>
              <c:pt idx="0">
                <c:v>18955.0</c:v>
              </c:pt>
              <c:pt idx="1">
                <c:v>21224.0</c:v>
              </c:pt>
              <c:pt idx="2">
                <c:v>20340.0</c:v>
              </c:pt>
              <c:pt idx="3">
                <c:v>27878.0</c:v>
              </c:pt>
              <c:pt idx="4">
                <c:v>23402.0</c:v>
              </c:pt>
              <c:pt idx="5">
                <c:v>28505.0</c:v>
              </c:pt>
              <c:pt idx="6">
                <c:v>20410.0</c:v>
              </c:pt>
              <c:pt idx="7">
                <c:v>20716.0</c:v>
              </c:pt>
              <c:pt idx="8">
                <c:v>16123.0</c:v>
              </c:pt>
              <c:pt idx="9">
                <c:v>18032.0</c:v>
              </c:pt>
              <c:pt idx="10">
                <c:v>16040.0</c:v>
              </c:pt>
              <c:pt idx="11">
                <c:v>14821.0</c:v>
              </c:pt>
            </c:numLit>
          </c:val>
        </c:ser>
        <c:ser>
          <c:idx val="0"/>
          <c:order val="1"/>
          <c:tx>
            <c:v># Visits </c:v>
          </c:tx>
          <c:cat>
            <c:numRef>
              <c:f>LANCE_WebMetrics!$A$10:$A$21</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Lit>
              <c:formatCode>General</c:formatCode>
              <c:ptCount val="12"/>
              <c:pt idx="0">
                <c:v>30798.0</c:v>
              </c:pt>
              <c:pt idx="1">
                <c:v>31813.0</c:v>
              </c:pt>
              <c:pt idx="2">
                <c:v>31397.0</c:v>
              </c:pt>
              <c:pt idx="3">
                <c:v>43117.0</c:v>
              </c:pt>
              <c:pt idx="4">
                <c:v>36981.0</c:v>
              </c:pt>
              <c:pt idx="5">
                <c:v>46161.0</c:v>
              </c:pt>
              <c:pt idx="6">
                <c:v>33767.0</c:v>
              </c:pt>
              <c:pt idx="7">
                <c:v>34893.0</c:v>
              </c:pt>
              <c:pt idx="8">
                <c:v>28300.0</c:v>
              </c:pt>
              <c:pt idx="9">
                <c:v>31612.0</c:v>
              </c:pt>
              <c:pt idx="10">
                <c:v>27099.0</c:v>
              </c:pt>
              <c:pt idx="11">
                <c:v>23098.0</c:v>
              </c:pt>
            </c:numLit>
          </c:val>
        </c:ser>
        <c:ser>
          <c:idx val="1"/>
          <c:order val="2"/>
          <c:tx>
            <c:strRef>
              <c:f>LANCE_WebMetrics!$C$9</c:f>
              <c:strCache>
                <c:ptCount val="1"/>
                <c:pt idx="0">
                  <c:v># Views</c:v>
                </c:pt>
              </c:strCache>
            </c:strRef>
          </c:tx>
          <c:spPr>
            <a:solidFill>
              <a:srgbClr val="92D050"/>
            </a:solidFill>
          </c:spPr>
          <c:cat>
            <c:numRef>
              <c:f>LANCE_WebMetrics!$A$10:$A$21</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LANCE_WebMetrics!$C$10:$C$21</c:f>
              <c:numCache>
                <c:formatCode>#,##0</c:formatCode>
                <c:ptCount val="12"/>
                <c:pt idx="0">
                  <c:v>182294.0</c:v>
                </c:pt>
                <c:pt idx="1">
                  <c:v>213460.0</c:v>
                </c:pt>
                <c:pt idx="2">
                  <c:v>221366.0</c:v>
                </c:pt>
                <c:pt idx="3">
                  <c:v>304482.0</c:v>
                </c:pt>
                <c:pt idx="4">
                  <c:v>262178.0</c:v>
                </c:pt>
                <c:pt idx="5">
                  <c:v>291058.0</c:v>
                </c:pt>
                <c:pt idx="6">
                  <c:v>253756.0</c:v>
                </c:pt>
                <c:pt idx="7">
                  <c:v>231241.0</c:v>
                </c:pt>
                <c:pt idx="8">
                  <c:v>223434.0</c:v>
                </c:pt>
                <c:pt idx="9">
                  <c:v>225302.0</c:v>
                </c:pt>
                <c:pt idx="10">
                  <c:v>252638.0</c:v>
                </c:pt>
                <c:pt idx="11">
                  <c:v>264690.0</c:v>
                </c:pt>
              </c:numCache>
            </c:numRef>
          </c:val>
        </c:ser>
        <c:dLbls>
          <c:showLegendKey val="0"/>
          <c:showVal val="0"/>
          <c:showCatName val="0"/>
          <c:showSerName val="0"/>
          <c:showPercent val="0"/>
          <c:showBubbleSize val="0"/>
        </c:dLbls>
        <c:axId val="1123103088"/>
        <c:axId val="1123105408"/>
        <c:axId val="1123108240"/>
      </c:area3DChart>
      <c:dateAx>
        <c:axId val="1123103088"/>
        <c:scaling>
          <c:orientation val="minMax"/>
        </c:scaling>
        <c:delete val="0"/>
        <c:axPos val="b"/>
        <c:numFmt formatCode="mmm\-yy" sourceLinked="1"/>
        <c:majorTickMark val="out"/>
        <c:minorTickMark val="none"/>
        <c:tickLblPos val="nextTo"/>
        <c:crossAx val="1123105408"/>
        <c:crosses val="autoZero"/>
        <c:auto val="1"/>
        <c:lblOffset val="100"/>
        <c:baseTimeUnit val="months"/>
      </c:dateAx>
      <c:valAx>
        <c:axId val="1123105408"/>
        <c:scaling>
          <c:orientation val="minMax"/>
        </c:scaling>
        <c:delete val="0"/>
        <c:axPos val="l"/>
        <c:majorGridlines/>
        <c:numFmt formatCode="General" sourceLinked="1"/>
        <c:majorTickMark val="out"/>
        <c:minorTickMark val="none"/>
        <c:tickLblPos val="nextTo"/>
        <c:crossAx val="1123103088"/>
        <c:crosses val="autoZero"/>
        <c:crossBetween val="midCat"/>
      </c:valAx>
      <c:serAx>
        <c:axId val="1123108240"/>
        <c:scaling>
          <c:orientation val="minMax"/>
        </c:scaling>
        <c:delete val="1"/>
        <c:axPos val="b"/>
        <c:majorTickMark val="out"/>
        <c:minorTickMark val="none"/>
        <c:tickLblPos val="none"/>
        <c:crossAx val="1123105408"/>
        <c:crosses val="autoZero"/>
      </c:serAx>
    </c:plotArea>
    <c:legend>
      <c:legendPos val="t"/>
      <c:overlay val="0"/>
    </c:legend>
    <c:plotVisOnly val="1"/>
    <c:dispBlanksAs val="zero"/>
    <c:showDLblsOverMax val="0"/>
  </c:chart>
  <c:printSettings>
    <c:headerFooter/>
    <c:pageMargins b="0.750000000000006" l="0.700000000000001" r="0.700000000000001" t="0.75000000000000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73086637029588"/>
          <c:y val="0.0309423347398031"/>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0880962493124599"/>
          <c:y val="0.233849265072747"/>
          <c:w val="0.82380750137509"/>
          <c:h val="0.75487033063734"/>
        </c:manualLayout>
      </c:layout>
      <c:pie3DChart>
        <c:varyColors val="1"/>
        <c:ser>
          <c:idx val="0"/>
          <c:order val="0"/>
          <c:tx>
            <c:strRef>
              <c:f>LANCE_WebMetrics!$C$35</c:f>
              <c:strCache>
                <c:ptCount val="1"/>
                <c:pt idx="0">
                  <c:v>Visitors</c:v>
                </c:pt>
              </c:strCache>
            </c:strRef>
          </c:tx>
          <c:dLbls>
            <c:dLbl>
              <c:idx val="0"/>
              <c:layout>
                <c:manualLayout>
                  <c:x val="-0.163480898221056"/>
                  <c:y val="0.0609467345993516"/>
                </c:manualLayout>
              </c:layout>
              <c:showLegendKey val="0"/>
              <c:showVal val="1"/>
              <c:showCatName val="1"/>
              <c:showSerName val="0"/>
              <c:showPercent val="0"/>
              <c:showBubbleSize val="0"/>
              <c:extLst>
                <c:ext xmlns:c15="http://schemas.microsoft.com/office/drawing/2012/chart" uri="{CE6537A1-D6FC-4f65-9D91-7224C49458BB}"/>
              </c:extLst>
            </c:dLbl>
            <c:dLbl>
              <c:idx val="2"/>
              <c:layout>
                <c:manualLayout>
                  <c:x val="0.126169818516275"/>
                  <c:y val="-0.225882599969121"/>
                </c:manualLayout>
              </c:layout>
              <c:showLegendKey val="0"/>
              <c:showVal val="1"/>
              <c:showCatName val="1"/>
              <c:showSerName val="0"/>
              <c:showPercent val="0"/>
              <c:showBubbleSize val="0"/>
              <c:extLst>
                <c:ext xmlns:c15="http://schemas.microsoft.com/office/drawing/2012/chart" uri="{CE6537A1-D6FC-4f65-9D91-7224C49458BB}"/>
              </c:extLst>
            </c:dLbl>
            <c:dLbl>
              <c:idx val="3"/>
              <c:layout>
                <c:manualLayout>
                  <c:x val="0.161438409942348"/>
                  <c:y val="-0.193644465030107"/>
                </c:manualLayout>
              </c:layout>
              <c:showLegendKey val="0"/>
              <c:showVal val="1"/>
              <c:showCatName val="1"/>
              <c:showSerName val="0"/>
              <c:showPercent val="0"/>
              <c:showBubbleSize val="0"/>
              <c:extLst>
                <c:ext xmlns:c15="http://schemas.microsoft.com/office/drawing/2012/chart" uri="{CE6537A1-D6FC-4f65-9D91-7224C49458BB}"/>
              </c:extLst>
            </c:dLbl>
            <c:dLbl>
              <c:idx val="4"/>
              <c:layout>
                <c:manualLayout>
                  <c:x val="0.0980532561634931"/>
                  <c:y val="-0.148839030415317"/>
                </c:manualLayout>
              </c:layout>
              <c:showLegendKey val="0"/>
              <c:showVal val="1"/>
              <c:showCatName val="1"/>
              <c:showSerName val="0"/>
              <c:showPercent val="0"/>
              <c:showBubbleSize val="0"/>
              <c:extLst>
                <c:ext xmlns:c15="http://schemas.microsoft.com/office/drawing/2012/chart" uri="{CE6537A1-D6FC-4f65-9D91-7224C49458BB}"/>
              </c:extLst>
            </c:dLbl>
            <c:dLbl>
              <c:idx val="5"/>
              <c:layout>
                <c:manualLayout>
                  <c:x val="0.0437642899862481"/>
                  <c:y val="0.00667308991439361"/>
                </c:manualLayout>
              </c:layout>
              <c:showLegendKey val="0"/>
              <c:showVal val="1"/>
              <c:showCatName val="1"/>
              <c:showSerName val="0"/>
              <c:showPercent val="0"/>
              <c:showBubbleSize val="0"/>
              <c:extLst>
                <c:ext xmlns:c15="http://schemas.microsoft.com/office/drawing/2012/chart" uri="{CE6537A1-D6FC-4f65-9D91-7224C49458BB}"/>
              </c:extLst>
            </c:dLbl>
            <c:dLbl>
              <c:idx val="6"/>
              <c:layout>
                <c:manualLayout>
                  <c:x val="0.000404709933754652"/>
                  <c:y val="-0.0303637994617761"/>
                </c:manualLayout>
              </c:layout>
              <c:showLegendKey val="0"/>
              <c:showVal val="1"/>
              <c:showCatName val="1"/>
              <c:showSerName val="0"/>
              <c:showPercent val="0"/>
              <c:showBubbleSize val="0"/>
              <c:extLst>
                <c:ext xmlns:c15="http://schemas.microsoft.com/office/drawing/2012/chart" uri="{CE6537A1-D6FC-4f65-9D91-7224C49458BB}"/>
              </c:extLst>
            </c:dLbl>
            <c:dLbl>
              <c:idx val="7"/>
              <c:layout>
                <c:manualLayout>
                  <c:x val="-0.0219756376606772"/>
                  <c:y val="-0.0387920333487726"/>
                </c:manualLayout>
              </c:layout>
              <c:showLegendKey val="0"/>
              <c:showVal val="1"/>
              <c:showCatName val="1"/>
              <c:showSerName val="0"/>
              <c:showPercent val="0"/>
              <c:showBubbleSize val="0"/>
              <c:extLst>
                <c:ext xmlns:c15="http://schemas.microsoft.com/office/drawing/2012/chart" uri="{CE6537A1-D6FC-4f65-9D91-7224C49458BB}"/>
              </c:extLst>
            </c:dLbl>
            <c:dLbl>
              <c:idx val="9"/>
              <c:layout>
                <c:manualLayout>
                  <c:x val="-0.0857238418492318"/>
                  <c:y val="-0.0782652801311228"/>
                </c:manualLayout>
              </c:layout>
              <c:showLegendKey val="0"/>
              <c:showVal val="1"/>
              <c:showCatName val="1"/>
              <c:showSerName val="0"/>
              <c:showPercent val="0"/>
              <c:showBubbleSize val="0"/>
              <c:extLst>
                <c:ext xmlns:c15="http://schemas.microsoft.com/office/drawing/2012/chart" uri="{CE6537A1-D6FC-4f65-9D91-7224C49458BB}"/>
              </c:extLst>
            </c:dLbl>
            <c:dLbl>
              <c:idx val="10"/>
              <c:layout>
                <c:manualLayout>
                  <c:x val="-0.0845340921644592"/>
                  <c:y val="-0.10884614106781"/>
                </c:manualLayout>
              </c:layout>
              <c:showLegendKey val="0"/>
              <c:showVal val="1"/>
              <c:showCatName val="1"/>
              <c:showSerName val="0"/>
              <c:showPercent val="0"/>
              <c:showBubbleSize val="0"/>
              <c:extLst>
                <c:ext xmlns:c15="http://schemas.microsoft.com/office/drawing/2012/chart" uri="{CE6537A1-D6FC-4f65-9D91-7224C49458BB}"/>
              </c:extLst>
            </c:dLbl>
            <c:dLbl>
              <c:idx val="11"/>
              <c:layout>
                <c:manualLayout>
                  <c:x val="-0.124338289353889"/>
                  <c:y val="-0.14759250030455"/>
                </c:manualLayout>
              </c:layout>
              <c:showLegendKey val="0"/>
              <c:showVal val="1"/>
              <c:showCatName val="1"/>
              <c:showSerName val="0"/>
              <c:showPercent val="0"/>
              <c:showBubbleSize val="0"/>
              <c:extLst>
                <c:ext xmlns:c15="http://schemas.microsoft.com/office/drawing/2012/chart" uri="{CE6537A1-D6FC-4f65-9D91-7224C49458BB}"/>
              </c:extLst>
            </c:dLbl>
            <c:dLbl>
              <c:idx val="12"/>
              <c:layout>
                <c:manualLayout>
                  <c:x val="-0.147076862126632"/>
                  <c:y val="-0.183874325835853"/>
                </c:manualLayout>
              </c:layout>
              <c:showLegendKey val="0"/>
              <c:showVal val="1"/>
              <c:showCatName val="1"/>
              <c:showSerName val="0"/>
              <c:showPercent val="0"/>
              <c:showBubbleSize val="0"/>
              <c:extLst>
                <c:ext xmlns:c15="http://schemas.microsoft.com/office/drawing/2012/chart" uri="{CE6537A1-D6FC-4f65-9D91-7224C49458BB}"/>
              </c:extLst>
            </c:dLbl>
            <c:dLbl>
              <c:idx val="13"/>
              <c:layout>
                <c:manualLayout>
                  <c:x val="0.00556339020757384"/>
                  <c:y val="-0.153180504335692"/>
                </c:manualLayout>
              </c:layout>
              <c:showLegendKey val="0"/>
              <c:showVal val="1"/>
              <c:showCatName val="1"/>
              <c:showSerName val="0"/>
              <c:showPercent val="0"/>
              <c:showBubbleSize val="0"/>
              <c:extLst>
                <c:ext xmlns:c15="http://schemas.microsoft.com/office/drawing/2012/chart" uri="{CE6537A1-D6FC-4f65-9D91-7224C49458BB}"/>
              </c:extLst>
            </c:dLbl>
            <c:dLbl>
              <c:idx val="14"/>
              <c:layout>
                <c:manualLayout>
                  <c:x val="0.0139691972465706"/>
                  <c:y val="-0.20424798166052"/>
                </c:manualLayout>
              </c:layout>
              <c:showLegendKey val="0"/>
              <c:showVal val="1"/>
              <c:showCatName val="1"/>
              <c:showSerName val="0"/>
              <c:showPercent val="0"/>
              <c:showBubbleSize val="0"/>
              <c:extLst>
                <c:ext xmlns:c15="http://schemas.microsoft.com/office/drawing/2012/chart" uri="{CE6537A1-D6FC-4f65-9D91-7224C49458BB}"/>
              </c:extLst>
            </c:dLbl>
            <c:dLbl>
              <c:idx val="15"/>
              <c:layout>
                <c:manualLayout>
                  <c:x val="0.156667085699919"/>
                  <c:y val="-0.173530239099859"/>
                </c:manualLayout>
              </c:layout>
              <c:showLegendKey val="0"/>
              <c:showVal val="1"/>
              <c:showCatName val="1"/>
              <c:showSerName val="0"/>
              <c:showPercent val="0"/>
              <c:showBubbleSize val="0"/>
              <c:extLst>
                <c:ext xmlns:c15="http://schemas.microsoft.com/office/drawing/2012/chart" uri="{CE6537A1-D6FC-4f65-9D91-7224C49458BB}"/>
              </c:extLst>
            </c:dLbl>
            <c:dLbl>
              <c:idx val="16"/>
              <c:layout>
                <c:manualLayout>
                  <c:x val="0.321916581907668"/>
                  <c:y val="-0.17019546607307"/>
                </c:manualLayout>
              </c:layout>
              <c:showLegendKey val="0"/>
              <c:showVal val="1"/>
              <c:showCatName val="1"/>
              <c:showSerName val="0"/>
              <c:showPercent val="0"/>
              <c:showBubbleSize val="0"/>
              <c:extLst>
                <c:ext xmlns:c15="http://schemas.microsoft.com/office/drawing/2012/chart" uri="{CE6537A1-D6FC-4f65-9D91-7224C49458BB}"/>
              </c:extLst>
            </c:dLbl>
            <c:dLbl>
              <c:idx val="17"/>
              <c:layout>
                <c:manualLayout>
                  <c:x val="0.333420339874062"/>
                  <c:y val="-0.114873805331296"/>
                </c:manualLayout>
              </c:layout>
              <c:showLegendKey val="0"/>
              <c:showVal val="1"/>
              <c:showCatName val="1"/>
              <c:showSerName val="0"/>
              <c:showPercent val="0"/>
              <c:showBubbleSize val="0"/>
              <c:extLst>
                <c:ext xmlns:c15="http://schemas.microsoft.com/office/drawing/2012/chart" uri="{CE6537A1-D6FC-4f65-9D91-7224C49458BB}"/>
              </c:extLst>
            </c:dLbl>
            <c:dLbl>
              <c:idx val="18"/>
              <c:layout>
                <c:manualLayout>
                  <c:x val="0.289058889409506"/>
                  <c:y val="-0.0665895876939433"/>
                </c:manualLayout>
              </c:layout>
              <c:showLegendKey val="0"/>
              <c:showVal val="1"/>
              <c:showCatName val="1"/>
              <c:showSerName val="0"/>
              <c:showPercent val="0"/>
              <c:showBubbleSize val="0"/>
              <c:extLst>
                <c:ext xmlns:c15="http://schemas.microsoft.com/office/drawing/2012/chart" uri="{CE6537A1-D6FC-4f65-9D91-7224C49458BB}"/>
              </c:extLst>
            </c:dLbl>
            <c:dLbl>
              <c:idx val="19"/>
              <c:layout>
                <c:manualLayout>
                  <c:x val="0.278724919907508"/>
                  <c:y val="-0.00171234924748331"/>
                </c:manualLayout>
              </c:layout>
              <c:showLegendKey val="0"/>
              <c:showVal val="1"/>
              <c:showCatName val="1"/>
              <c:showSerName val="0"/>
              <c:showPercent val="0"/>
              <c:showBubbleSize val="0"/>
              <c:extLst>
                <c:ext xmlns:c15="http://schemas.microsoft.com/office/drawing/2012/chart" uri="{CE6537A1-D6FC-4f65-9D91-7224C49458BB}"/>
              </c:extLst>
            </c:dLbl>
            <c:numFmt formatCode="#,##0" sourceLinked="0"/>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LANCE_WebMetrics!$A$36:$B$55</c:f>
              <c:multiLvlStrCache>
                <c:ptCount val="20"/>
                <c:lvl>
                  <c:pt idx="0">
                    <c:v>Unresolved</c:v>
                  </c:pt>
                  <c:pt idx="1">
                    <c:v>Network (.net)</c:v>
                  </c:pt>
                  <c:pt idx="2">
                    <c:v>Commercial (.com)</c:v>
                  </c:pt>
                  <c:pt idx="3">
                    <c:v>Russian Federation</c:v>
                  </c:pt>
                  <c:pt idx="4">
                    <c:v>Other</c:v>
                  </c:pt>
                  <c:pt idx="5">
                    <c:v>Italy</c:v>
                  </c:pt>
                  <c:pt idx="6">
                    <c:v>Finland</c:v>
                  </c:pt>
                  <c:pt idx="7">
                    <c:v>Argentina</c:v>
                  </c:pt>
                  <c:pt idx="8">
                    <c:v>Germany</c:v>
                  </c:pt>
                  <c:pt idx="9">
                    <c:v>Canada</c:v>
                  </c:pt>
                  <c:pt idx="10">
                    <c:v>Japan</c:v>
                  </c:pt>
                  <c:pt idx="11">
                    <c:v>United States Government</c:v>
                  </c:pt>
                  <c:pt idx="12">
                    <c:v>Mexico</c:v>
                  </c:pt>
                  <c:pt idx="13">
                    <c:v>Greece</c:v>
                  </c:pt>
                  <c:pt idx="14">
                    <c:v>Portugal</c:v>
                  </c:pt>
                  <c:pt idx="15">
                    <c:v>Australia</c:v>
                  </c:pt>
                  <c:pt idx="16">
                    <c:v>United States Educational</c:v>
                  </c:pt>
                  <c:pt idx="17">
                    <c:v>Spain</c:v>
                  </c:pt>
                  <c:pt idx="18">
                    <c:v>France</c:v>
                  </c:pt>
                  <c:pt idx="19">
                    <c:v>Chile</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lvl>
              </c:multiLvlStrCache>
            </c:multiLvlStrRef>
          </c:cat>
          <c:val>
            <c:numRef>
              <c:f>LANCE_WebMetrics!$C$36:$C$55</c:f>
              <c:numCache>
                <c:formatCode>_(* #,##0_);_(* \(#,##0\);_(* "-"??_);_(@_)</c:formatCode>
                <c:ptCount val="20"/>
                <c:pt idx="0">
                  <c:v>60689.0</c:v>
                </c:pt>
                <c:pt idx="1">
                  <c:v>26379.0</c:v>
                </c:pt>
                <c:pt idx="2">
                  <c:v>11319.0</c:v>
                </c:pt>
                <c:pt idx="3">
                  <c:v>11190.0</c:v>
                </c:pt>
                <c:pt idx="4">
                  <c:v>15257.0</c:v>
                </c:pt>
                <c:pt idx="5">
                  <c:v>6619.0</c:v>
                </c:pt>
                <c:pt idx="6">
                  <c:v>4499.0</c:v>
                </c:pt>
                <c:pt idx="7">
                  <c:v>4287.0</c:v>
                </c:pt>
                <c:pt idx="8">
                  <c:v>4089.0</c:v>
                </c:pt>
                <c:pt idx="9">
                  <c:v>2149.0</c:v>
                </c:pt>
                <c:pt idx="10">
                  <c:v>1807.0</c:v>
                </c:pt>
                <c:pt idx="11">
                  <c:v>1981.0</c:v>
                </c:pt>
                <c:pt idx="12">
                  <c:v>1924.0</c:v>
                </c:pt>
                <c:pt idx="13">
                  <c:v>2062.0</c:v>
                </c:pt>
                <c:pt idx="14">
                  <c:v>1618.0</c:v>
                </c:pt>
                <c:pt idx="15">
                  <c:v>1509.0</c:v>
                </c:pt>
                <c:pt idx="16">
                  <c:v>1774.0</c:v>
                </c:pt>
                <c:pt idx="17">
                  <c:v>1568.0</c:v>
                </c:pt>
                <c:pt idx="18">
                  <c:v>1762.0</c:v>
                </c:pt>
                <c:pt idx="19">
                  <c:v>1749.0</c:v>
                </c:pt>
              </c:numCache>
            </c:numRef>
          </c:val>
        </c:ser>
        <c:dLbls>
          <c:showLegendKey val="0"/>
          <c:showVal val="1"/>
          <c:showCatName val="0"/>
          <c:showSerName val="0"/>
          <c:showPercent val="0"/>
          <c:showBubbleSize val="0"/>
          <c:showLeaderLines val="1"/>
        </c:dLbls>
      </c:pie3DChart>
    </c:plotArea>
    <c:plotVisOnly val="1"/>
    <c:dispBlanksAs val="gap"/>
    <c:showDLblsOverMax val="0"/>
  </c:chart>
  <c:spPr>
    <a:ln>
      <a:solidFill>
        <a:schemeClr val="tx1"/>
      </a:solidFill>
    </a:ln>
  </c:spPr>
  <c:printSettings>
    <c:headerFooter/>
    <c:pageMargins b="0.750000000000015" l="0.700000000000001" r="0.700000000000001" t="0.75000000000001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2017 Monthly Number of Visitors Accessing Worldview</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Worldview_WebMetrics!$D$5</c:f>
              <c:strCache>
                <c:ptCount val="1"/>
                <c:pt idx="0">
                  <c:v>Unique Visitors</c:v>
                </c:pt>
              </c:strCache>
            </c:strRef>
          </c:tx>
          <c:spPr>
            <a:solidFill>
              <a:schemeClr val="accent1"/>
            </a:solidFill>
            <a:ln>
              <a:noFill/>
            </a:ln>
            <a:effectLst/>
            <a:sp3d/>
          </c:spPr>
          <c:invertIfNegative val="0"/>
          <c:cat>
            <c:numRef>
              <c:f>Worldview_WebMetrics!$C$6:$C$17</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Worldview_WebMetrics!$D$6:$D$17</c:f>
              <c:numCache>
                <c:formatCode>#,##0</c:formatCode>
                <c:ptCount val="12"/>
                <c:pt idx="0">
                  <c:v>42537.0</c:v>
                </c:pt>
                <c:pt idx="1">
                  <c:v>64846.0</c:v>
                </c:pt>
                <c:pt idx="2">
                  <c:v>47462.0</c:v>
                </c:pt>
                <c:pt idx="3">
                  <c:v>80556.0</c:v>
                </c:pt>
                <c:pt idx="4">
                  <c:v>49993.0</c:v>
                </c:pt>
                <c:pt idx="5">
                  <c:v>60384.0</c:v>
                </c:pt>
                <c:pt idx="6">
                  <c:v>144376.0</c:v>
                </c:pt>
                <c:pt idx="7">
                  <c:v>60268.0</c:v>
                </c:pt>
                <c:pt idx="8">
                  <c:v>73200.0</c:v>
                </c:pt>
                <c:pt idx="9">
                  <c:v>80936.0</c:v>
                </c:pt>
                <c:pt idx="10">
                  <c:v>149372.0</c:v>
                </c:pt>
                <c:pt idx="11">
                  <c:v>161486.0</c:v>
                </c:pt>
              </c:numCache>
            </c:numRef>
          </c:val>
        </c:ser>
        <c:dLbls>
          <c:showLegendKey val="0"/>
          <c:showVal val="0"/>
          <c:showCatName val="0"/>
          <c:showSerName val="0"/>
          <c:showPercent val="0"/>
          <c:showBubbleSize val="0"/>
        </c:dLbls>
        <c:gapWidth val="150"/>
        <c:shape val="box"/>
        <c:axId val="1013881744"/>
        <c:axId val="1013884864"/>
        <c:axId val="0"/>
      </c:bar3DChart>
      <c:dateAx>
        <c:axId val="10138817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84864"/>
        <c:crosses val="autoZero"/>
        <c:auto val="1"/>
        <c:lblOffset val="100"/>
        <c:baseTimeUnit val="months"/>
      </c:dateAx>
      <c:valAx>
        <c:axId val="101388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Unique Visitors</a:t>
                </a:r>
              </a:p>
            </c:rich>
          </c:tx>
          <c:layout>
            <c:manualLayout>
              <c:xMode val="edge"/>
              <c:yMode val="edge"/>
              <c:x val="0.0173956692913386"/>
              <c:y val="0.1938980023330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81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2017 Monthly Users (Visits) and Events of Data</a:t>
            </a:r>
            <a:r>
              <a:rPr lang="en-US" b="1" baseline="0"/>
              <a:t> Download  from </a:t>
            </a:r>
            <a:r>
              <a:rPr lang="en-US" sz="1400" b="1" i="0" u="none" strike="noStrike" baseline="0">
                <a:effectLst/>
              </a:rPr>
              <a:t>Worldview </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Worldview_WebMetrics!$D$25</c:f>
              <c:strCache>
                <c:ptCount val="1"/>
                <c:pt idx="0">
                  <c:v>Events</c:v>
                </c:pt>
              </c:strCache>
            </c:strRef>
          </c:tx>
          <c:spPr>
            <a:solidFill>
              <a:schemeClr val="accent1"/>
            </a:solidFill>
            <a:ln>
              <a:noFill/>
            </a:ln>
            <a:effectLst/>
            <a:sp3d/>
          </c:spPr>
          <c:invertIfNegative val="0"/>
          <c:cat>
            <c:numRef>
              <c:f>Worldview_WebMetrics!$C$26:$C$37</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Worldview_WebMetrics!$D$26:$D$37</c:f>
              <c:numCache>
                <c:formatCode>#,##0</c:formatCode>
                <c:ptCount val="12"/>
                <c:pt idx="0">
                  <c:v>4188.0</c:v>
                </c:pt>
                <c:pt idx="1">
                  <c:v>5109.0</c:v>
                </c:pt>
                <c:pt idx="2">
                  <c:v>3496.0</c:v>
                </c:pt>
                <c:pt idx="3">
                  <c:v>6819.0</c:v>
                </c:pt>
                <c:pt idx="4">
                  <c:v>5024.0</c:v>
                </c:pt>
                <c:pt idx="5">
                  <c:v>6554.0</c:v>
                </c:pt>
                <c:pt idx="6">
                  <c:v>16595.0</c:v>
                </c:pt>
                <c:pt idx="7">
                  <c:v>7963.0</c:v>
                </c:pt>
                <c:pt idx="8">
                  <c:v>8356.0</c:v>
                </c:pt>
                <c:pt idx="9">
                  <c:v>9335.0</c:v>
                </c:pt>
                <c:pt idx="10">
                  <c:v>13555.0</c:v>
                </c:pt>
                <c:pt idx="11">
                  <c:v>16025.0</c:v>
                </c:pt>
              </c:numCache>
            </c:numRef>
          </c:val>
        </c:ser>
        <c:ser>
          <c:idx val="1"/>
          <c:order val="1"/>
          <c:tx>
            <c:strRef>
              <c:f>Worldview_WebMetrics!$E$25</c:f>
              <c:strCache>
                <c:ptCount val="1"/>
                <c:pt idx="0">
                  <c:v>Users (Visits)</c:v>
                </c:pt>
              </c:strCache>
            </c:strRef>
          </c:tx>
          <c:spPr>
            <a:solidFill>
              <a:schemeClr val="accent2"/>
            </a:solidFill>
            <a:ln>
              <a:noFill/>
            </a:ln>
            <a:effectLst/>
            <a:sp3d/>
          </c:spPr>
          <c:invertIfNegative val="0"/>
          <c:cat>
            <c:numRef>
              <c:f>Worldview_WebMetrics!$C$26:$C$37</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Worldview_WebMetrics!$E$26:$E$37</c:f>
              <c:numCache>
                <c:formatCode>_(* #,##0_);_(* \(#,##0\);_(* "-"??_);_(@_)</c:formatCode>
                <c:ptCount val="12"/>
                <c:pt idx="0">
                  <c:v>1159.0</c:v>
                </c:pt>
                <c:pt idx="1">
                  <c:v>1585.0</c:v>
                </c:pt>
                <c:pt idx="2">
                  <c:v>1001.0</c:v>
                </c:pt>
                <c:pt idx="3">
                  <c:v>1975.0</c:v>
                </c:pt>
                <c:pt idx="4">
                  <c:v>1222.0</c:v>
                </c:pt>
                <c:pt idx="5">
                  <c:v>1691.0</c:v>
                </c:pt>
                <c:pt idx="6">
                  <c:v>5210.0</c:v>
                </c:pt>
                <c:pt idx="7">
                  <c:v>1645.0</c:v>
                </c:pt>
                <c:pt idx="8">
                  <c:v>1828.0</c:v>
                </c:pt>
                <c:pt idx="9">
                  <c:v>2136.0</c:v>
                </c:pt>
                <c:pt idx="10">
                  <c:v>3323.0</c:v>
                </c:pt>
                <c:pt idx="11">
                  <c:v>3598.0</c:v>
                </c:pt>
              </c:numCache>
            </c:numRef>
          </c:val>
        </c:ser>
        <c:dLbls>
          <c:showLegendKey val="0"/>
          <c:showVal val="0"/>
          <c:showCatName val="0"/>
          <c:showSerName val="0"/>
          <c:showPercent val="0"/>
          <c:showBubbleSize val="0"/>
        </c:dLbls>
        <c:gapWidth val="150"/>
        <c:shape val="box"/>
        <c:axId val="1056979568"/>
        <c:axId val="1122817680"/>
        <c:axId val="0"/>
      </c:bar3DChart>
      <c:dateAx>
        <c:axId val="10569795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17680"/>
        <c:crosses val="autoZero"/>
        <c:auto val="1"/>
        <c:lblOffset val="100"/>
        <c:baseTimeUnit val="months"/>
      </c:dateAx>
      <c:valAx>
        <c:axId val="112281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Events/Visits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6979568"/>
        <c:crosses val="autoZero"/>
        <c:crossBetween val="between"/>
      </c:valAx>
      <c:spPr>
        <a:noFill/>
        <a:ln>
          <a:noFill/>
        </a:ln>
        <a:effectLst/>
      </c:spPr>
    </c:plotArea>
    <c:legend>
      <c:legendPos val="b"/>
      <c:layout>
        <c:manualLayout>
          <c:xMode val="edge"/>
          <c:yMode val="edge"/>
          <c:x val="0.655663823272091"/>
          <c:y val="0.18576334208224"/>
          <c:w val="0.303994750656168"/>
          <c:h val="0.0781255468066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 2017 Monthly Mobile</a:t>
            </a:r>
            <a:r>
              <a:rPr lang="en-US" b="1" baseline="0"/>
              <a:t> Devices Accessing Worldview</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Worldview_WebMetrics!$D$47</c:f>
              <c:strCache>
                <c:ptCount val="1"/>
                <c:pt idx="0">
                  <c:v>Unique Visitors</c:v>
                </c:pt>
              </c:strCache>
            </c:strRef>
          </c:tx>
          <c:spPr>
            <a:solidFill>
              <a:schemeClr val="accent1"/>
            </a:solidFill>
            <a:ln>
              <a:noFill/>
            </a:ln>
            <a:effectLst/>
            <a:sp3d/>
          </c:spPr>
          <c:invertIfNegative val="0"/>
          <c:cat>
            <c:numRef>
              <c:f>Worldview_WebMetrics!$C$48:$C$59</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Worldview_WebMetrics!$D$48:$D$59</c:f>
              <c:numCache>
                <c:formatCode>#,##0</c:formatCode>
                <c:ptCount val="12"/>
                <c:pt idx="0">
                  <c:v>11441.0</c:v>
                </c:pt>
                <c:pt idx="1">
                  <c:v>23206.0</c:v>
                </c:pt>
                <c:pt idx="2">
                  <c:v>14491.0</c:v>
                </c:pt>
                <c:pt idx="3">
                  <c:v>34008.0</c:v>
                </c:pt>
                <c:pt idx="4">
                  <c:v>13878.0</c:v>
                </c:pt>
                <c:pt idx="5">
                  <c:v>18108.0</c:v>
                </c:pt>
                <c:pt idx="6">
                  <c:v>47512.0</c:v>
                </c:pt>
                <c:pt idx="7">
                  <c:v>17876.0</c:v>
                </c:pt>
                <c:pt idx="8">
                  <c:v>25094.0</c:v>
                </c:pt>
                <c:pt idx="9">
                  <c:v>29329.0</c:v>
                </c:pt>
                <c:pt idx="10">
                  <c:v>65719.0</c:v>
                </c:pt>
                <c:pt idx="11">
                  <c:v>69590.0</c:v>
                </c:pt>
              </c:numCache>
            </c:numRef>
          </c:val>
        </c:ser>
        <c:ser>
          <c:idx val="1"/>
          <c:order val="1"/>
          <c:tx>
            <c:strRef>
              <c:f>Worldview_WebMetrics!$E$47</c:f>
              <c:strCache>
                <c:ptCount val="1"/>
                <c:pt idx="0">
                  <c:v>Visits</c:v>
                </c:pt>
              </c:strCache>
            </c:strRef>
          </c:tx>
          <c:spPr>
            <a:solidFill>
              <a:schemeClr val="accent2"/>
            </a:solidFill>
            <a:ln>
              <a:noFill/>
            </a:ln>
            <a:effectLst/>
            <a:sp3d/>
          </c:spPr>
          <c:invertIfNegative val="0"/>
          <c:cat>
            <c:numRef>
              <c:f>Worldview_WebMetrics!$C$48:$C$59</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Worldview_WebMetrics!$E$48:$E$59</c:f>
              <c:numCache>
                <c:formatCode>#,##0</c:formatCode>
                <c:ptCount val="12"/>
                <c:pt idx="0">
                  <c:v>14461.0</c:v>
                </c:pt>
                <c:pt idx="1">
                  <c:v>28449.0</c:v>
                </c:pt>
                <c:pt idx="2">
                  <c:v>19110.0</c:v>
                </c:pt>
                <c:pt idx="3">
                  <c:v>42027.0</c:v>
                </c:pt>
                <c:pt idx="4">
                  <c:v>19117.0</c:v>
                </c:pt>
                <c:pt idx="5">
                  <c:v>24524.0</c:v>
                </c:pt>
                <c:pt idx="6">
                  <c:v>57914.0</c:v>
                </c:pt>
                <c:pt idx="7">
                  <c:v>28777.0</c:v>
                </c:pt>
                <c:pt idx="8">
                  <c:v>33797.0</c:v>
                </c:pt>
                <c:pt idx="9">
                  <c:v>38615.0</c:v>
                </c:pt>
                <c:pt idx="10">
                  <c:v>83263.0</c:v>
                </c:pt>
                <c:pt idx="11">
                  <c:v>87325.0</c:v>
                </c:pt>
              </c:numCache>
            </c:numRef>
          </c:val>
        </c:ser>
        <c:ser>
          <c:idx val="2"/>
          <c:order val="2"/>
          <c:tx>
            <c:strRef>
              <c:f>Worldview_WebMetrics!$F$47</c:f>
              <c:strCache>
                <c:ptCount val="1"/>
                <c:pt idx="0">
                  <c:v>Views</c:v>
                </c:pt>
              </c:strCache>
            </c:strRef>
          </c:tx>
          <c:spPr>
            <a:solidFill>
              <a:schemeClr val="accent3"/>
            </a:solidFill>
            <a:ln>
              <a:noFill/>
            </a:ln>
            <a:effectLst/>
            <a:sp3d/>
          </c:spPr>
          <c:invertIfNegative val="0"/>
          <c:cat>
            <c:numRef>
              <c:f>Worldview_WebMetrics!$C$48:$C$59</c:f>
              <c:numCache>
                <c:formatCode>mmm\-yy</c:formatCode>
                <c:ptCount val="12"/>
                <c:pt idx="0">
                  <c:v>42644.0</c:v>
                </c:pt>
                <c:pt idx="1">
                  <c:v>42675.0</c:v>
                </c:pt>
                <c:pt idx="2">
                  <c:v>42705.0</c:v>
                </c:pt>
                <c:pt idx="3">
                  <c:v>42736.0</c:v>
                </c:pt>
                <c:pt idx="4">
                  <c:v>42767.0</c:v>
                </c:pt>
                <c:pt idx="5">
                  <c:v>42795.0</c:v>
                </c:pt>
                <c:pt idx="6">
                  <c:v>42826.0</c:v>
                </c:pt>
                <c:pt idx="7">
                  <c:v>42856.0</c:v>
                </c:pt>
                <c:pt idx="8">
                  <c:v>42887.0</c:v>
                </c:pt>
                <c:pt idx="9">
                  <c:v>42917.0</c:v>
                </c:pt>
                <c:pt idx="10">
                  <c:v>42948.0</c:v>
                </c:pt>
                <c:pt idx="11">
                  <c:v>42979.0</c:v>
                </c:pt>
              </c:numCache>
            </c:numRef>
          </c:cat>
          <c:val>
            <c:numRef>
              <c:f>Worldview_WebMetrics!$F$48:$F$59</c:f>
              <c:numCache>
                <c:formatCode>#,##0</c:formatCode>
                <c:ptCount val="12"/>
                <c:pt idx="0">
                  <c:v>18377.0</c:v>
                </c:pt>
                <c:pt idx="1">
                  <c:v>35880.0</c:v>
                </c:pt>
                <c:pt idx="2">
                  <c:v>23882.0</c:v>
                </c:pt>
                <c:pt idx="3">
                  <c:v>50695.0</c:v>
                </c:pt>
                <c:pt idx="4">
                  <c:v>23610.0</c:v>
                </c:pt>
                <c:pt idx="5">
                  <c:v>29974.0</c:v>
                </c:pt>
                <c:pt idx="6">
                  <c:v>70670.0</c:v>
                </c:pt>
                <c:pt idx="7">
                  <c:v>35880.0</c:v>
                </c:pt>
                <c:pt idx="8">
                  <c:v>41775.0</c:v>
                </c:pt>
                <c:pt idx="9">
                  <c:v>46745.0</c:v>
                </c:pt>
                <c:pt idx="10">
                  <c:v>98374.0</c:v>
                </c:pt>
                <c:pt idx="11">
                  <c:v>111451.0</c:v>
                </c:pt>
              </c:numCache>
            </c:numRef>
          </c:val>
        </c:ser>
        <c:dLbls>
          <c:showLegendKey val="0"/>
          <c:showVal val="0"/>
          <c:showCatName val="0"/>
          <c:showSerName val="0"/>
          <c:showPercent val="0"/>
          <c:showBubbleSize val="0"/>
        </c:dLbls>
        <c:gapWidth val="150"/>
        <c:shape val="box"/>
        <c:axId val="1122331536"/>
        <c:axId val="1122334928"/>
        <c:axId val="0"/>
      </c:bar3DChart>
      <c:dateAx>
        <c:axId val="1122331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Month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334928"/>
        <c:crosses val="autoZero"/>
        <c:auto val="1"/>
        <c:lblOffset val="100"/>
        <c:baseTimeUnit val="months"/>
      </c:dateAx>
      <c:valAx>
        <c:axId val="1122334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331536"/>
        <c:crosses val="autoZero"/>
        <c:crossBetween val="between"/>
      </c:valAx>
      <c:spPr>
        <a:noFill/>
        <a:ln>
          <a:noFill/>
        </a:ln>
        <a:effectLst/>
      </c:spPr>
    </c:plotArea>
    <c:legend>
      <c:legendPos val="b"/>
      <c:layout>
        <c:manualLayout>
          <c:xMode val="edge"/>
          <c:yMode val="edge"/>
          <c:x val="0.239541338582677"/>
          <c:y val="0.269096675415573"/>
          <c:w val="0.420917322834646"/>
          <c:h val="0.0781255468066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0.0934963288666915"/>
          <c:y val="0.0973109772579805"/>
          <c:w val="0.880435913187188"/>
          <c:h val="0.799354268727856"/>
        </c:manualLayout>
      </c:layout>
      <c:barChart>
        <c:barDir val="col"/>
        <c:grouping val="clustered"/>
        <c:varyColors val="0"/>
        <c:ser>
          <c:idx val="0"/>
          <c:order val="0"/>
          <c:tx>
            <c:strRef>
              <c:f>'Total Archive Trend'!$B$5</c:f>
              <c:strCache>
                <c:ptCount val="1"/>
                <c:pt idx="0">
                  <c:v>Total Volume (PBs)</c:v>
                </c:pt>
              </c:strCache>
            </c:strRef>
          </c:tx>
          <c:invertIfNegative val="0"/>
          <c:cat>
            <c:numRef>
              <c:f>'Total Archive Trend'!$A$6:$A$23</c:f>
              <c:numCache>
                <c:formatCode>General</c:formatCode>
                <c:ptCount val="18"/>
                <c:pt idx="0">
                  <c:v>2000.0</c:v>
                </c:pt>
                <c:pt idx="1">
                  <c:v>2001.0</c:v>
                </c:pt>
                <c:pt idx="2">
                  <c:v>2002.0</c:v>
                </c:pt>
                <c:pt idx="3">
                  <c:v>2003.0</c:v>
                </c:pt>
                <c:pt idx="4">
                  <c:v>2004.0</c:v>
                </c:pt>
                <c:pt idx="5">
                  <c:v>2005.0</c:v>
                </c:pt>
                <c:pt idx="6">
                  <c:v>2006.0</c:v>
                </c:pt>
                <c:pt idx="7">
                  <c:v>2007.0</c:v>
                </c:pt>
                <c:pt idx="8">
                  <c:v>2008.0</c:v>
                </c:pt>
                <c:pt idx="9">
                  <c:v>2009.0</c:v>
                </c:pt>
                <c:pt idx="10">
                  <c:v>2010.0</c:v>
                </c:pt>
                <c:pt idx="11">
                  <c:v>2011.0</c:v>
                </c:pt>
                <c:pt idx="12">
                  <c:v>2012.0</c:v>
                </c:pt>
                <c:pt idx="13">
                  <c:v>2013.0</c:v>
                </c:pt>
                <c:pt idx="14">
                  <c:v>2014.0</c:v>
                </c:pt>
                <c:pt idx="15">
                  <c:v>2015.0</c:v>
                </c:pt>
                <c:pt idx="16">
                  <c:v>2016.0</c:v>
                </c:pt>
                <c:pt idx="17">
                  <c:v>2017.0</c:v>
                </c:pt>
              </c:numCache>
            </c:numRef>
          </c:cat>
          <c:val>
            <c:numRef>
              <c:f>'Total Archive Trend'!$B$6:$B$23</c:f>
              <c:numCache>
                <c:formatCode>#,##0.00</c:formatCode>
                <c:ptCount val="18"/>
                <c:pt idx="0">
                  <c:v>0.51354472568512</c:v>
                </c:pt>
                <c:pt idx="1">
                  <c:v>0.991954961144348</c:v>
                </c:pt>
                <c:pt idx="2">
                  <c:v>1.922691838783438</c:v>
                </c:pt>
                <c:pt idx="3">
                  <c:v>3.550380695421436</c:v>
                </c:pt>
                <c:pt idx="4">
                  <c:v>3.935546875</c:v>
                </c:pt>
                <c:pt idx="5">
                  <c:v>4.063515625</c:v>
                </c:pt>
                <c:pt idx="6">
                  <c:v>4.6174499885111</c:v>
                </c:pt>
                <c:pt idx="7">
                  <c:v>4.90685380518502</c:v>
                </c:pt>
                <c:pt idx="8">
                  <c:v>4.294005685806274</c:v>
                </c:pt>
                <c:pt idx="9">
                  <c:v>4.203599609375</c:v>
                </c:pt>
                <c:pt idx="10">
                  <c:v>4.504242941631555</c:v>
                </c:pt>
                <c:pt idx="11">
                  <c:v>5.762622545242308</c:v>
                </c:pt>
                <c:pt idx="12">
                  <c:v>7.397060546875</c:v>
                </c:pt>
                <c:pt idx="13">
                  <c:v>9.764924325942994</c:v>
                </c:pt>
                <c:pt idx="14">
                  <c:v>9.116240234375</c:v>
                </c:pt>
                <c:pt idx="15">
                  <c:v>14.6326953125</c:v>
                </c:pt>
                <c:pt idx="16">
                  <c:v>17.503115234375</c:v>
                </c:pt>
                <c:pt idx="17">
                  <c:v>23.80634467658587</c:v>
                </c:pt>
              </c:numCache>
            </c:numRef>
          </c:val>
        </c:ser>
        <c:dLbls>
          <c:showLegendKey val="0"/>
          <c:showVal val="0"/>
          <c:showCatName val="0"/>
          <c:showSerName val="0"/>
          <c:showPercent val="0"/>
          <c:showBubbleSize val="0"/>
        </c:dLbls>
        <c:gapWidth val="150"/>
        <c:axId val="1122373328"/>
        <c:axId val="1122376720"/>
      </c:barChart>
      <c:catAx>
        <c:axId val="11223733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a:lstStyle/>
          <a:p>
            <a:pPr>
              <a:defRPr sz="1050" b="1" baseline="0"/>
            </a:pPr>
            <a:endParaRPr lang="en-US"/>
          </a:p>
        </c:txPr>
        <c:crossAx val="1122376720"/>
        <c:crosses val="autoZero"/>
        <c:auto val="1"/>
        <c:lblAlgn val="ctr"/>
        <c:lblOffset val="100"/>
        <c:noMultiLvlLbl val="0"/>
      </c:catAx>
      <c:valAx>
        <c:axId val="1122376720"/>
        <c:scaling>
          <c:orientation val="minMax"/>
        </c:scaling>
        <c:delete val="0"/>
        <c:axPos val="l"/>
        <c:majorGridlines/>
        <c:title>
          <c:tx>
            <c:rich>
              <a:bodyPr/>
              <a:lstStyle/>
              <a:p>
                <a:pPr>
                  <a:defRPr sz="1200"/>
                </a:pPr>
                <a:r>
                  <a:rPr lang="en-US" sz="1200"/>
                  <a:t>Volume (Petabytes)</a:t>
                </a:r>
              </a:p>
            </c:rich>
          </c:tx>
          <c:layout>
            <c:manualLayout>
              <c:xMode val="edge"/>
              <c:yMode val="edge"/>
              <c:x val="0.0220710327095582"/>
              <c:y val="0.366672871224439"/>
            </c:manualLayout>
          </c:layout>
          <c:overlay val="0"/>
        </c:title>
        <c:numFmt formatCode="#,##0" sourceLinked="0"/>
        <c:majorTickMark val="out"/>
        <c:minorTickMark val="none"/>
        <c:tickLblPos val="nextTo"/>
        <c:crossAx val="11223733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1" r="0.700000000000001" t="0.750000000000004"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0.0666803887491869"/>
          <c:y val="0.09658543139146"/>
          <c:w val="0.90346352009636"/>
          <c:h val="0.798896006372147"/>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0.0353167015351484"/>
                  <c:y val="-0.036563071297989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0.0395431985385622"/>
                  <c:y val="-0.0341255332114564"/>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0.058252322995963"/>
                  <c:y val="-0.0010915180392214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'Total Archive Trend'!$A$6:$A$23</c:f>
              <c:numCache>
                <c:formatCode>General</c:formatCode>
                <c:ptCount val="18"/>
                <c:pt idx="0">
                  <c:v>2000.0</c:v>
                </c:pt>
                <c:pt idx="1">
                  <c:v>2001.0</c:v>
                </c:pt>
                <c:pt idx="2">
                  <c:v>2002.0</c:v>
                </c:pt>
                <c:pt idx="3">
                  <c:v>2003.0</c:v>
                </c:pt>
                <c:pt idx="4">
                  <c:v>2004.0</c:v>
                </c:pt>
                <c:pt idx="5">
                  <c:v>2005.0</c:v>
                </c:pt>
                <c:pt idx="6">
                  <c:v>2006.0</c:v>
                </c:pt>
                <c:pt idx="7">
                  <c:v>2007.0</c:v>
                </c:pt>
                <c:pt idx="8">
                  <c:v>2008.0</c:v>
                </c:pt>
                <c:pt idx="9">
                  <c:v>2009.0</c:v>
                </c:pt>
                <c:pt idx="10">
                  <c:v>2010.0</c:v>
                </c:pt>
                <c:pt idx="11">
                  <c:v>2011.0</c:v>
                </c:pt>
                <c:pt idx="12">
                  <c:v>2012.0</c:v>
                </c:pt>
                <c:pt idx="13">
                  <c:v>2013.0</c:v>
                </c:pt>
                <c:pt idx="14">
                  <c:v>2014.0</c:v>
                </c:pt>
                <c:pt idx="15">
                  <c:v>2015.0</c:v>
                </c:pt>
                <c:pt idx="16">
                  <c:v>2016.0</c:v>
                </c:pt>
                <c:pt idx="17">
                  <c:v>2017.0</c:v>
                </c:pt>
              </c:numCache>
            </c:numRef>
          </c:xVal>
          <c:yVal>
            <c:numRef>
              <c:f>'Total Archive Trend'!$B$6:$B$23</c:f>
              <c:numCache>
                <c:formatCode>#,##0.00</c:formatCode>
                <c:ptCount val="18"/>
                <c:pt idx="0">
                  <c:v>0.51354472568512</c:v>
                </c:pt>
                <c:pt idx="1">
                  <c:v>0.991954961144348</c:v>
                </c:pt>
                <c:pt idx="2">
                  <c:v>1.922691838783438</c:v>
                </c:pt>
                <c:pt idx="3">
                  <c:v>3.550380695421436</c:v>
                </c:pt>
                <c:pt idx="4">
                  <c:v>3.935546875</c:v>
                </c:pt>
                <c:pt idx="5">
                  <c:v>4.063515625</c:v>
                </c:pt>
                <c:pt idx="6">
                  <c:v>4.6174499885111</c:v>
                </c:pt>
                <c:pt idx="7">
                  <c:v>4.90685380518502</c:v>
                </c:pt>
                <c:pt idx="8">
                  <c:v>4.294005685806274</c:v>
                </c:pt>
                <c:pt idx="9">
                  <c:v>4.203599609375</c:v>
                </c:pt>
                <c:pt idx="10">
                  <c:v>4.504242941631555</c:v>
                </c:pt>
                <c:pt idx="11">
                  <c:v>5.762622545242308</c:v>
                </c:pt>
                <c:pt idx="12">
                  <c:v>7.397060546875</c:v>
                </c:pt>
                <c:pt idx="13">
                  <c:v>9.764924325942994</c:v>
                </c:pt>
                <c:pt idx="14">
                  <c:v>9.116240234375</c:v>
                </c:pt>
                <c:pt idx="15">
                  <c:v>14.6326953125</c:v>
                </c:pt>
                <c:pt idx="16">
                  <c:v>17.503115234375</c:v>
                </c:pt>
                <c:pt idx="17">
                  <c:v>23.80634467658587</c:v>
                </c:pt>
              </c:numCache>
            </c:numRef>
          </c:yVal>
          <c:bubbleSize>
            <c:numRef>
              <c:f>'Total Archive Trend'!$C$6:$C$23</c:f>
              <c:numCache>
                <c:formatCode>#,##0.00</c:formatCode>
                <c:ptCount val="18"/>
                <c:pt idx="0">
                  <c:v>0.51354472568512</c:v>
                </c:pt>
                <c:pt idx="1">
                  <c:v>0.991954961144348</c:v>
                </c:pt>
                <c:pt idx="2">
                  <c:v>1.922691838783438</c:v>
                </c:pt>
                <c:pt idx="3">
                  <c:v>3.550380695421436</c:v>
                </c:pt>
                <c:pt idx="4">
                  <c:v>3.935546875</c:v>
                </c:pt>
                <c:pt idx="5">
                  <c:v>4.063515625</c:v>
                </c:pt>
                <c:pt idx="6">
                  <c:v>4.6174499885111</c:v>
                </c:pt>
                <c:pt idx="7">
                  <c:v>4.90685380518502</c:v>
                </c:pt>
                <c:pt idx="8">
                  <c:v>4.294005685806274</c:v>
                </c:pt>
                <c:pt idx="9">
                  <c:v>4.203599609375</c:v>
                </c:pt>
                <c:pt idx="10">
                  <c:v>4.504242941631555</c:v>
                </c:pt>
                <c:pt idx="11">
                  <c:v>5.762622545242308</c:v>
                </c:pt>
                <c:pt idx="12">
                  <c:v>7.397060546875</c:v>
                </c:pt>
                <c:pt idx="13">
                  <c:v>9.764924325942994</c:v>
                </c:pt>
                <c:pt idx="14">
                  <c:v>9.116240234375</c:v>
                </c:pt>
                <c:pt idx="15">
                  <c:v>14.6326953125</c:v>
                </c:pt>
                <c:pt idx="16">
                  <c:v>17.503115234375</c:v>
                </c:pt>
                <c:pt idx="17">
                  <c:v>23.80634467658587</c:v>
                </c:pt>
              </c:numCache>
            </c:numRef>
          </c:bubbleSize>
          <c:bubble3D val="1"/>
        </c:ser>
        <c:dLbls>
          <c:showLegendKey val="0"/>
          <c:showVal val="0"/>
          <c:showCatName val="0"/>
          <c:showSerName val="0"/>
          <c:showPercent val="0"/>
          <c:showBubbleSize val="0"/>
        </c:dLbls>
        <c:bubbleScale val="100"/>
        <c:showNegBubbles val="0"/>
        <c:axId val="1122403328"/>
        <c:axId val="1122406720"/>
      </c:bubbleChart>
      <c:valAx>
        <c:axId val="1122403328"/>
        <c:scaling>
          <c:orientation val="minMax"/>
          <c:max val="2019.0"/>
          <c:min val="1999.0"/>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4"/>
              <c:y val="0.945497039798921"/>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1122406720"/>
        <c:crosses val="autoZero"/>
        <c:crossBetween val="midCat"/>
        <c:majorUnit val="1.0"/>
      </c:valAx>
      <c:valAx>
        <c:axId val="1122406720"/>
        <c:scaling>
          <c:orientation val="minMax"/>
          <c:min val="0.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1122403328"/>
        <c:crossesAt val="-1.0"/>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Trend'!$A$28:$A$45</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Trend'!$B$28:$B$45</c:f>
              <c:numCache>
                <c:formatCode>#,##0.00</c:formatCode>
                <c:ptCount val="18"/>
                <c:pt idx="0">
                  <c:v>5.523817999999999</c:v>
                </c:pt>
                <c:pt idx="1">
                  <c:v>8.493732999999998</c:v>
                </c:pt>
                <c:pt idx="2">
                  <c:v>19.305639</c:v>
                </c:pt>
                <c:pt idx="3">
                  <c:v>35.211089</c:v>
                </c:pt>
                <c:pt idx="4">
                  <c:v>47.027518</c:v>
                </c:pt>
                <c:pt idx="5">
                  <c:v>68.05894100000002</c:v>
                </c:pt>
                <c:pt idx="6">
                  <c:v>90.638565</c:v>
                </c:pt>
                <c:pt idx="7">
                  <c:v>127.538301</c:v>
                </c:pt>
                <c:pt idx="8">
                  <c:v>155.661196</c:v>
                </c:pt>
                <c:pt idx="9">
                  <c:v>254.663829</c:v>
                </c:pt>
                <c:pt idx="10">
                  <c:v>412.799733</c:v>
                </c:pt>
                <c:pt idx="11">
                  <c:v>501.380189</c:v>
                </c:pt>
                <c:pt idx="12">
                  <c:v>570.282349</c:v>
                </c:pt>
                <c:pt idx="13">
                  <c:v>749.4001400000001</c:v>
                </c:pt>
                <c:pt idx="14">
                  <c:v>958.306139</c:v>
                </c:pt>
                <c:pt idx="15">
                  <c:v>1350.863392</c:v>
                </c:pt>
                <c:pt idx="16">
                  <c:v>1436.547502</c:v>
                </c:pt>
                <c:pt idx="17">
                  <c:v>1270.486274</c:v>
                </c:pt>
              </c:numCache>
            </c:numRef>
          </c:val>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Trend'!$A$28:$A$45</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Trend'!$C$28:$C$45</c:f>
              <c:numCache>
                <c:formatCode>#,##0.00</c:formatCode>
                <c:ptCount val="18"/>
                <c:pt idx="0">
                  <c:v>0.0</c:v>
                </c:pt>
                <c:pt idx="10">
                  <c:v>17.264522</c:v>
                </c:pt>
                <c:pt idx="11">
                  <c:v>22.105112</c:v>
                </c:pt>
                <c:pt idx="12">
                  <c:v>65.958473</c:v>
                </c:pt>
                <c:pt idx="13">
                  <c:v>89.748705</c:v>
                </c:pt>
                <c:pt idx="14">
                  <c:v>69.865531</c:v>
                </c:pt>
                <c:pt idx="15">
                  <c:v>72.539675</c:v>
                </c:pt>
                <c:pt idx="16">
                  <c:v>76.33455</c:v>
                </c:pt>
                <c:pt idx="17">
                  <c:v>123.179919</c:v>
                </c:pt>
              </c:numCache>
            </c:numRef>
          </c:val>
        </c:ser>
        <c:dLbls>
          <c:showLegendKey val="0"/>
          <c:showVal val="0"/>
          <c:showCatName val="0"/>
          <c:showSerName val="0"/>
          <c:showPercent val="0"/>
          <c:showBubbleSize val="0"/>
        </c:dLbls>
        <c:gapWidth val="150"/>
        <c:overlap val="100"/>
        <c:axId val="1122443680"/>
        <c:axId val="1122446000"/>
      </c:barChart>
      <c:catAx>
        <c:axId val="1122443680"/>
        <c:scaling>
          <c:orientation val="minMax"/>
        </c:scaling>
        <c:delete val="0"/>
        <c:axPos val="b"/>
        <c:numFmt formatCode="General" sourceLinked="1"/>
        <c:majorTickMark val="none"/>
        <c:minorTickMark val="none"/>
        <c:tickLblPos val="nextTo"/>
        <c:txPr>
          <a:bodyPr rot="0" vert="horz"/>
          <a:lstStyle/>
          <a:p>
            <a:pPr>
              <a:defRPr/>
            </a:pPr>
            <a:endParaRPr lang="en-US"/>
          </a:p>
        </c:txPr>
        <c:crossAx val="1122446000"/>
        <c:crosses val="autoZero"/>
        <c:auto val="1"/>
        <c:lblAlgn val="ctr"/>
        <c:lblOffset val="100"/>
        <c:noMultiLvlLbl val="0"/>
      </c:catAx>
      <c:valAx>
        <c:axId val="1122446000"/>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1122443680"/>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0" l="0.750000000000015" r="0.750000000000015" t="1.0"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Trend'!$B$53</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Trend'!$B$54:$B$71</c:f>
              <c:numCache>
                <c:formatCode>#,##0.00</c:formatCode>
                <c:ptCount val="18"/>
                <c:pt idx="0">
                  <c:v>0.220287</c:v>
                </c:pt>
                <c:pt idx="1">
                  <c:v>0.966778</c:v>
                </c:pt>
                <c:pt idx="2">
                  <c:v>3.681108</c:v>
                </c:pt>
                <c:pt idx="3">
                  <c:v>4.15219</c:v>
                </c:pt>
                <c:pt idx="4">
                  <c:v>6.772356</c:v>
                </c:pt>
                <c:pt idx="5">
                  <c:v>5.697017</c:v>
                </c:pt>
                <c:pt idx="6">
                  <c:v>7.778267</c:v>
                </c:pt>
                <c:pt idx="7">
                  <c:v>7.324192</c:v>
                </c:pt>
                <c:pt idx="8">
                  <c:v>3.571884</c:v>
                </c:pt>
                <c:pt idx="9">
                  <c:v>5.1073</c:v>
                </c:pt>
                <c:pt idx="10">
                  <c:v>4.406202</c:v>
                </c:pt>
                <c:pt idx="11">
                  <c:v>5.042249</c:v>
                </c:pt>
                <c:pt idx="12">
                  <c:v>10.626249</c:v>
                </c:pt>
                <c:pt idx="13">
                  <c:v>10.212371</c:v>
                </c:pt>
                <c:pt idx="14">
                  <c:v>15.472293</c:v>
                </c:pt>
                <c:pt idx="15">
                  <c:v>15.943277</c:v>
                </c:pt>
                <c:pt idx="16">
                  <c:v>18.483862</c:v>
                </c:pt>
                <c:pt idx="17">
                  <c:v>31.037472</c:v>
                </c:pt>
              </c:numCache>
            </c:numRef>
          </c:val>
        </c:ser>
        <c:ser>
          <c:idx val="1"/>
          <c:order val="1"/>
          <c:tx>
            <c:strRef>
              <c:f>'Product Distribution Trend'!$C$53</c:f>
              <c:strCache>
                <c:ptCount val="1"/>
                <c:pt idx="0">
                  <c:v>ASF</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Trend'!$C$54:$C$71</c:f>
              <c:numCache>
                <c:formatCode>#,##0.00</c:formatCode>
                <c:ptCount val="18"/>
                <c:pt idx="0">
                  <c:v>0.000103</c:v>
                </c:pt>
                <c:pt idx="1">
                  <c:v>0.002129</c:v>
                </c:pt>
                <c:pt idx="2">
                  <c:v>0.002994</c:v>
                </c:pt>
                <c:pt idx="3">
                  <c:v>0.027172</c:v>
                </c:pt>
                <c:pt idx="4">
                  <c:v>0.06191</c:v>
                </c:pt>
                <c:pt idx="5">
                  <c:v>0.057356</c:v>
                </c:pt>
                <c:pt idx="6">
                  <c:v>0.035497</c:v>
                </c:pt>
                <c:pt idx="7">
                  <c:v>0.04891</c:v>
                </c:pt>
                <c:pt idx="8">
                  <c:v>0.30387</c:v>
                </c:pt>
                <c:pt idx="9">
                  <c:v>0.472857</c:v>
                </c:pt>
                <c:pt idx="10">
                  <c:v>0.101671</c:v>
                </c:pt>
                <c:pt idx="11">
                  <c:v>0.368609</c:v>
                </c:pt>
                <c:pt idx="12">
                  <c:v>0.846248</c:v>
                </c:pt>
                <c:pt idx="13">
                  <c:v>0.673608</c:v>
                </c:pt>
                <c:pt idx="14">
                  <c:v>1.110146</c:v>
                </c:pt>
                <c:pt idx="15">
                  <c:v>2.00086</c:v>
                </c:pt>
                <c:pt idx="16">
                  <c:v>5.180425</c:v>
                </c:pt>
                <c:pt idx="17">
                  <c:v>6.667925</c:v>
                </c:pt>
              </c:numCache>
            </c:numRef>
          </c:val>
        </c:ser>
        <c:ser>
          <c:idx val="2"/>
          <c:order val="2"/>
          <c:tx>
            <c:strRef>
              <c:f>'Product Distribution Trend'!$D$53</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Trend'!$D$54:$D$71</c:f>
              <c:numCache>
                <c:formatCode>#,##0.00</c:formatCode>
                <c:ptCount val="18"/>
                <c:pt idx="0">
                  <c:v>0.0</c:v>
                </c:pt>
                <c:pt idx="1">
                  <c:v>0.0</c:v>
                </c:pt>
                <c:pt idx="2">
                  <c:v>0.0</c:v>
                </c:pt>
                <c:pt idx="3">
                  <c:v>0.0</c:v>
                </c:pt>
                <c:pt idx="4">
                  <c:v>0.0</c:v>
                </c:pt>
                <c:pt idx="5">
                  <c:v>0.0</c:v>
                </c:pt>
                <c:pt idx="6">
                  <c:v>0.0</c:v>
                </c:pt>
                <c:pt idx="7">
                  <c:v>0.0</c:v>
                </c:pt>
                <c:pt idx="8">
                  <c:v>0.0</c:v>
                </c:pt>
                <c:pt idx="9">
                  <c:v>37.05806</c:v>
                </c:pt>
                <c:pt idx="10">
                  <c:v>52.599871</c:v>
                </c:pt>
                <c:pt idx="11">
                  <c:v>112.330657</c:v>
                </c:pt>
                <c:pt idx="12">
                  <c:v>120.025964</c:v>
                </c:pt>
                <c:pt idx="13">
                  <c:v>120.930572</c:v>
                </c:pt>
                <c:pt idx="14">
                  <c:v>144.293748</c:v>
                </c:pt>
                <c:pt idx="15">
                  <c:v>172.036391</c:v>
                </c:pt>
                <c:pt idx="16">
                  <c:v>316.508622</c:v>
                </c:pt>
                <c:pt idx="17">
                  <c:v>384.034918</c:v>
                </c:pt>
              </c:numCache>
            </c:numRef>
          </c:val>
        </c:ser>
        <c:ser>
          <c:idx val="3"/>
          <c:order val="3"/>
          <c:tx>
            <c:strRef>
              <c:f>'Product Distribution Trend'!$E$53</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Trend'!$E$54:$E$71</c:f>
              <c:numCache>
                <c:formatCode>#,##0.00</c:formatCode>
                <c:ptCount val="18"/>
                <c:pt idx="0">
                  <c:v>2.335225</c:v>
                </c:pt>
                <c:pt idx="1">
                  <c:v>2.635491</c:v>
                </c:pt>
                <c:pt idx="2">
                  <c:v>5.276495</c:v>
                </c:pt>
                <c:pt idx="3">
                  <c:v>10.918177</c:v>
                </c:pt>
                <c:pt idx="4">
                  <c:v>15.665039</c:v>
                </c:pt>
                <c:pt idx="5">
                  <c:v>26.55315</c:v>
                </c:pt>
                <c:pt idx="6">
                  <c:v>41.413795</c:v>
                </c:pt>
                <c:pt idx="7">
                  <c:v>30.983453</c:v>
                </c:pt>
                <c:pt idx="8">
                  <c:v>38.74758</c:v>
                </c:pt>
                <c:pt idx="9">
                  <c:v>54.500664</c:v>
                </c:pt>
                <c:pt idx="10">
                  <c:v>84.223158</c:v>
                </c:pt>
                <c:pt idx="11">
                  <c:v>133.841386</c:v>
                </c:pt>
                <c:pt idx="12">
                  <c:v>168.676747</c:v>
                </c:pt>
                <c:pt idx="13">
                  <c:v>209.906859</c:v>
                </c:pt>
                <c:pt idx="14">
                  <c:v>283.255958</c:v>
                </c:pt>
                <c:pt idx="15">
                  <c:v>405.060654</c:v>
                </c:pt>
                <c:pt idx="16">
                  <c:v>409.163992</c:v>
                </c:pt>
                <c:pt idx="17">
                  <c:v>257.503303</c:v>
                </c:pt>
              </c:numCache>
            </c:numRef>
          </c:val>
        </c:ser>
        <c:ser>
          <c:idx val="4"/>
          <c:order val="4"/>
          <c:tx>
            <c:strRef>
              <c:f>'Product Distribution Trend'!$F$53</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Trend'!$F$54:$F$71</c:f>
              <c:numCache>
                <c:formatCode>#,##0.00</c:formatCode>
                <c:ptCount val="18"/>
                <c:pt idx="0">
                  <c:v>0.970138</c:v>
                </c:pt>
                <c:pt idx="1">
                  <c:v>1.03323</c:v>
                </c:pt>
                <c:pt idx="2">
                  <c:v>1.416162</c:v>
                </c:pt>
                <c:pt idx="3">
                  <c:v>4.682841</c:v>
                </c:pt>
                <c:pt idx="4">
                  <c:v>3.396452</c:v>
                </c:pt>
                <c:pt idx="5">
                  <c:v>3.58404</c:v>
                </c:pt>
                <c:pt idx="6">
                  <c:v>4.052853</c:v>
                </c:pt>
                <c:pt idx="7">
                  <c:v>9.288319</c:v>
                </c:pt>
                <c:pt idx="8">
                  <c:v>10.177527</c:v>
                </c:pt>
                <c:pt idx="9">
                  <c:v>5.677475</c:v>
                </c:pt>
                <c:pt idx="10">
                  <c:v>0.659405</c:v>
                </c:pt>
                <c:pt idx="11">
                  <c:v>0.720133</c:v>
                </c:pt>
                <c:pt idx="12">
                  <c:v>0.791085</c:v>
                </c:pt>
                <c:pt idx="13">
                  <c:v>4.434948</c:v>
                </c:pt>
                <c:pt idx="14">
                  <c:v>4.498352</c:v>
                </c:pt>
                <c:pt idx="15">
                  <c:v>6.384325</c:v>
                </c:pt>
                <c:pt idx="16">
                  <c:v>3.932989</c:v>
                </c:pt>
                <c:pt idx="17">
                  <c:v>6.87018</c:v>
                </c:pt>
              </c:numCache>
            </c:numRef>
          </c:val>
        </c:ser>
        <c:ser>
          <c:idx val="5"/>
          <c:order val="5"/>
          <c:tx>
            <c:strRef>
              <c:f>'Product Distribution Trend'!$G$53</c:f>
              <c:strCache>
                <c:ptCount val="1"/>
                <c:pt idx="0">
                  <c:v>LPDAAC</c:v>
                </c:pt>
              </c:strCache>
            </c:strRef>
          </c:tx>
          <c:spPr>
            <a:gradFill rotWithShape="0">
              <a:gsLst>
                <a:gs pos="0">
                  <a:srgbClr val="FFB885"/>
                </a:gs>
                <a:gs pos="100000">
                  <a:srgbClr val="F28225"/>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Trend'!$G$54:$G$71</c:f>
              <c:numCache>
                <c:formatCode>#,##0.00</c:formatCode>
                <c:ptCount val="18"/>
                <c:pt idx="0">
                  <c:v>0.615499</c:v>
                </c:pt>
                <c:pt idx="1">
                  <c:v>1.23713</c:v>
                </c:pt>
                <c:pt idx="2">
                  <c:v>4.633516</c:v>
                </c:pt>
                <c:pt idx="3">
                  <c:v>3.717675</c:v>
                </c:pt>
                <c:pt idx="4">
                  <c:v>8.904432</c:v>
                </c:pt>
                <c:pt idx="5">
                  <c:v>15.084555</c:v>
                </c:pt>
                <c:pt idx="6">
                  <c:v>11.929659</c:v>
                </c:pt>
                <c:pt idx="7">
                  <c:v>24.321784</c:v>
                </c:pt>
                <c:pt idx="8">
                  <c:v>16.757476</c:v>
                </c:pt>
                <c:pt idx="9">
                  <c:v>38.827043</c:v>
                </c:pt>
                <c:pt idx="10">
                  <c:v>51.945273</c:v>
                </c:pt>
                <c:pt idx="11">
                  <c:v>63.965963</c:v>
                </c:pt>
                <c:pt idx="12">
                  <c:v>70.588599</c:v>
                </c:pt>
                <c:pt idx="13">
                  <c:v>111.743424</c:v>
                </c:pt>
                <c:pt idx="14">
                  <c:v>127.080485</c:v>
                </c:pt>
                <c:pt idx="15">
                  <c:v>163.276446</c:v>
                </c:pt>
                <c:pt idx="16">
                  <c:v>174.590976</c:v>
                </c:pt>
                <c:pt idx="17">
                  <c:v>208.186137</c:v>
                </c:pt>
              </c:numCache>
            </c:numRef>
          </c:val>
        </c:ser>
        <c:ser>
          <c:idx val="6"/>
          <c:order val="6"/>
          <c:tx>
            <c:strRef>
              <c:f>'Product Distribution Trend'!$H$53</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Trend'!$H$54:$H$71</c:f>
              <c:numCache>
                <c:formatCode>#,##0.00</c:formatCode>
                <c:ptCount val="18"/>
                <c:pt idx="0">
                  <c:v>0.0</c:v>
                </c:pt>
                <c:pt idx="1">
                  <c:v>0.0</c:v>
                </c:pt>
                <c:pt idx="2">
                  <c:v>0.0</c:v>
                </c:pt>
                <c:pt idx="3">
                  <c:v>0.0</c:v>
                </c:pt>
                <c:pt idx="4">
                  <c:v>0.0</c:v>
                </c:pt>
                <c:pt idx="5">
                  <c:v>0.0</c:v>
                </c:pt>
                <c:pt idx="6">
                  <c:v>1.668191</c:v>
                </c:pt>
                <c:pt idx="7">
                  <c:v>33.357463</c:v>
                </c:pt>
                <c:pt idx="8">
                  <c:v>47.73614</c:v>
                </c:pt>
                <c:pt idx="9">
                  <c:v>47.205446</c:v>
                </c:pt>
                <c:pt idx="10">
                  <c:v>79.756398</c:v>
                </c:pt>
                <c:pt idx="11">
                  <c:v>98.766037</c:v>
                </c:pt>
                <c:pt idx="12">
                  <c:v>95.24611</c:v>
                </c:pt>
                <c:pt idx="13">
                  <c:v>135.286498</c:v>
                </c:pt>
                <c:pt idx="14">
                  <c:v>196.137679</c:v>
                </c:pt>
                <c:pt idx="15">
                  <c:v>360.644547</c:v>
                </c:pt>
                <c:pt idx="16">
                  <c:v>230.713118</c:v>
                </c:pt>
                <c:pt idx="17">
                  <c:v>107.761906</c:v>
                </c:pt>
              </c:numCache>
            </c:numRef>
          </c:val>
        </c:ser>
        <c:ser>
          <c:idx val="7"/>
          <c:order val="7"/>
          <c:tx>
            <c:strRef>
              <c:f>'Product Distribution Trend'!$I$53</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Trend'!$I$54:$I$71</c:f>
              <c:numCache>
                <c:formatCode>#,##0.00</c:formatCode>
                <c:ptCount val="18"/>
                <c:pt idx="0">
                  <c:v>0.127682</c:v>
                </c:pt>
                <c:pt idx="1">
                  <c:v>0.24507</c:v>
                </c:pt>
                <c:pt idx="2">
                  <c:v>0.399496</c:v>
                </c:pt>
                <c:pt idx="3">
                  <c:v>0.858167</c:v>
                </c:pt>
                <c:pt idx="4">
                  <c:v>0.959229</c:v>
                </c:pt>
                <c:pt idx="5">
                  <c:v>1.798149</c:v>
                </c:pt>
                <c:pt idx="6">
                  <c:v>4.687343</c:v>
                </c:pt>
                <c:pt idx="7">
                  <c:v>8.132041</c:v>
                </c:pt>
                <c:pt idx="8">
                  <c:v>10.732725</c:v>
                </c:pt>
                <c:pt idx="9">
                  <c:v>17.247733</c:v>
                </c:pt>
                <c:pt idx="10">
                  <c:v>22.897913</c:v>
                </c:pt>
                <c:pt idx="11">
                  <c:v>20.180632</c:v>
                </c:pt>
                <c:pt idx="12">
                  <c:v>24.339347</c:v>
                </c:pt>
                <c:pt idx="13">
                  <c:v>38.223085</c:v>
                </c:pt>
                <c:pt idx="14">
                  <c:v>67.730322</c:v>
                </c:pt>
                <c:pt idx="15">
                  <c:v>70.647366</c:v>
                </c:pt>
                <c:pt idx="16">
                  <c:v>82.18543200000001</c:v>
                </c:pt>
                <c:pt idx="17">
                  <c:v>102.272879</c:v>
                </c:pt>
              </c:numCache>
            </c:numRef>
          </c:val>
        </c:ser>
        <c:ser>
          <c:idx val="8"/>
          <c:order val="8"/>
          <c:tx>
            <c:strRef>
              <c:f>'Product Distribution Trend'!$J$53</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Trend'!$J$54:$J$71</c:f>
              <c:numCache>
                <c:formatCode>#,##0.00</c:formatCode>
                <c:ptCount val="18"/>
                <c:pt idx="0">
                  <c:v>0.0</c:v>
                </c:pt>
                <c:pt idx="1">
                  <c:v>0.0</c:v>
                </c:pt>
                <c:pt idx="2">
                  <c:v>0.0</c:v>
                </c:pt>
                <c:pt idx="3">
                  <c:v>0.0</c:v>
                </c:pt>
                <c:pt idx="4">
                  <c:v>0.294784</c:v>
                </c:pt>
                <c:pt idx="5">
                  <c:v>1.705891</c:v>
                </c:pt>
                <c:pt idx="6">
                  <c:v>4.9097</c:v>
                </c:pt>
                <c:pt idx="7">
                  <c:v>7.039274</c:v>
                </c:pt>
                <c:pt idx="8">
                  <c:v>10.672894</c:v>
                </c:pt>
                <c:pt idx="9">
                  <c:v>8.655132</c:v>
                </c:pt>
                <c:pt idx="10">
                  <c:v>12.42596</c:v>
                </c:pt>
                <c:pt idx="11">
                  <c:v>20.538207</c:v>
                </c:pt>
                <c:pt idx="12">
                  <c:v>16.768246</c:v>
                </c:pt>
                <c:pt idx="13">
                  <c:v>18.29376</c:v>
                </c:pt>
                <c:pt idx="14">
                  <c:v>27.464272</c:v>
                </c:pt>
                <c:pt idx="15">
                  <c:v>56.956518</c:v>
                </c:pt>
                <c:pt idx="16">
                  <c:v>65.432243</c:v>
                </c:pt>
                <c:pt idx="17">
                  <c:v>47.917738</c:v>
                </c:pt>
              </c:numCache>
            </c:numRef>
          </c:val>
        </c:ser>
        <c:ser>
          <c:idx val="9"/>
          <c:order val="9"/>
          <c:tx>
            <c:strRef>
              <c:f>'Product Distribution Trend'!$K$53</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Trend'!$K$54:$K$71</c:f>
              <c:numCache>
                <c:formatCode>#,##0.00</c:formatCode>
                <c:ptCount val="18"/>
                <c:pt idx="0">
                  <c:v>0.012243</c:v>
                </c:pt>
                <c:pt idx="1">
                  <c:v>0.033465</c:v>
                </c:pt>
                <c:pt idx="2">
                  <c:v>0.085667</c:v>
                </c:pt>
                <c:pt idx="3">
                  <c:v>0.108466</c:v>
                </c:pt>
                <c:pt idx="4">
                  <c:v>0.419958</c:v>
                </c:pt>
                <c:pt idx="5">
                  <c:v>0.487377</c:v>
                </c:pt>
                <c:pt idx="6">
                  <c:v>0.361331</c:v>
                </c:pt>
                <c:pt idx="7">
                  <c:v>1.215012</c:v>
                </c:pt>
                <c:pt idx="8">
                  <c:v>0.399323</c:v>
                </c:pt>
                <c:pt idx="9">
                  <c:v>7.69942</c:v>
                </c:pt>
                <c:pt idx="10">
                  <c:v>49.882875</c:v>
                </c:pt>
                <c:pt idx="11">
                  <c:v>3.194725</c:v>
                </c:pt>
                <c:pt idx="12">
                  <c:v>6.706193</c:v>
                </c:pt>
                <c:pt idx="13">
                  <c:v>5.756697</c:v>
                </c:pt>
                <c:pt idx="14">
                  <c:v>13.607626</c:v>
                </c:pt>
                <c:pt idx="15">
                  <c:v>13.084823</c:v>
                </c:pt>
                <c:pt idx="16">
                  <c:v>31.550469</c:v>
                </c:pt>
                <c:pt idx="17">
                  <c:v>26.890238</c:v>
                </c:pt>
              </c:numCache>
            </c:numRef>
          </c:val>
        </c:ser>
        <c:ser>
          <c:idx val="10"/>
          <c:order val="10"/>
          <c:tx>
            <c:strRef>
              <c:f>'Product Distribution Trend'!$L$53</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Trend'!$L$54:$L$71</c:f>
              <c:numCache>
                <c:formatCode>#,##0.00</c:formatCode>
                <c:ptCount val="18"/>
                <c:pt idx="0">
                  <c:v>1.054471</c:v>
                </c:pt>
                <c:pt idx="1">
                  <c:v>2.083976</c:v>
                </c:pt>
                <c:pt idx="2">
                  <c:v>3.547814</c:v>
                </c:pt>
                <c:pt idx="3">
                  <c:v>10.448394</c:v>
                </c:pt>
                <c:pt idx="4">
                  <c:v>10.301456</c:v>
                </c:pt>
                <c:pt idx="5">
                  <c:v>12.834851</c:v>
                </c:pt>
                <c:pt idx="6">
                  <c:v>13.483576</c:v>
                </c:pt>
                <c:pt idx="7">
                  <c:v>5.713331</c:v>
                </c:pt>
                <c:pt idx="8">
                  <c:v>16.487646</c:v>
                </c:pt>
                <c:pt idx="9">
                  <c:v>31.722079</c:v>
                </c:pt>
                <c:pt idx="10">
                  <c:v>50.334622</c:v>
                </c:pt>
                <c:pt idx="11">
                  <c:v>38.27294</c:v>
                </c:pt>
                <c:pt idx="12">
                  <c:v>54.068234</c:v>
                </c:pt>
                <c:pt idx="13">
                  <c:v>89.251096</c:v>
                </c:pt>
                <c:pt idx="14">
                  <c:v>71.263045</c:v>
                </c:pt>
                <c:pt idx="15">
                  <c:v>77.176447</c:v>
                </c:pt>
                <c:pt idx="16">
                  <c:v>93.017982</c:v>
                </c:pt>
                <c:pt idx="17">
                  <c:v>87.788123</c:v>
                </c:pt>
              </c:numCache>
            </c:numRef>
          </c:val>
        </c:ser>
        <c:ser>
          <c:idx val="11"/>
          <c:order val="11"/>
          <c:tx>
            <c:strRef>
              <c:f>'Product Distribution Trend'!$M$53</c:f>
              <c:strCache>
                <c:ptCount val="1"/>
                <c:pt idx="0">
                  <c:v>SEDAC</c:v>
                </c:pt>
              </c:strCache>
            </c:strRef>
          </c:tx>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Trend'!$M$54:$M$71</c:f>
              <c:numCache>
                <c:formatCode>#,##0.00</c:formatCode>
                <c:ptCount val="18"/>
                <c:pt idx="0">
                  <c:v>0.18817</c:v>
                </c:pt>
                <c:pt idx="1">
                  <c:v>0.256464</c:v>
                </c:pt>
                <c:pt idx="2">
                  <c:v>0.262387</c:v>
                </c:pt>
                <c:pt idx="3">
                  <c:v>0.298007</c:v>
                </c:pt>
                <c:pt idx="4">
                  <c:v>0.251902</c:v>
                </c:pt>
                <c:pt idx="5">
                  <c:v>0.256555</c:v>
                </c:pt>
                <c:pt idx="6">
                  <c:v>0.318353</c:v>
                </c:pt>
                <c:pt idx="7">
                  <c:v>0.114522</c:v>
                </c:pt>
                <c:pt idx="8">
                  <c:v>0.074131</c:v>
                </c:pt>
                <c:pt idx="9">
                  <c:v>0.49062</c:v>
                </c:pt>
                <c:pt idx="10">
                  <c:v>3.566385</c:v>
                </c:pt>
                <c:pt idx="11">
                  <c:v>4.158651</c:v>
                </c:pt>
                <c:pt idx="12">
                  <c:v>1.599327</c:v>
                </c:pt>
                <c:pt idx="13">
                  <c:v>4.687222</c:v>
                </c:pt>
                <c:pt idx="14">
                  <c:v>6.392213</c:v>
                </c:pt>
                <c:pt idx="15">
                  <c:v>7.651738</c:v>
                </c:pt>
                <c:pt idx="16">
                  <c:v>5.787392</c:v>
                </c:pt>
                <c:pt idx="17">
                  <c:v>3.555455</c:v>
                </c:pt>
              </c:numCache>
            </c:numRef>
          </c:val>
        </c:ser>
        <c:ser>
          <c:idx val="13"/>
          <c:order val="13"/>
          <c:tx>
            <c:strRef>
              <c:f>'Product Distribution Trend'!$O$53</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 Distribution Trend'!$O$54:$O$71</c:f>
              <c:numCache>
                <c:formatCode>#,##0.00</c:formatCode>
                <c:ptCount val="18"/>
                <c:pt idx="10">
                  <c:v>17.264522</c:v>
                </c:pt>
                <c:pt idx="11">
                  <c:v>22.105112</c:v>
                </c:pt>
                <c:pt idx="12">
                  <c:v>65.958473</c:v>
                </c:pt>
                <c:pt idx="13">
                  <c:v>89.748705</c:v>
                </c:pt>
                <c:pt idx="14">
                  <c:v>69.865531</c:v>
                </c:pt>
                <c:pt idx="15">
                  <c:v>72.539675</c:v>
                </c:pt>
                <c:pt idx="16">
                  <c:v>76.33455</c:v>
                </c:pt>
                <c:pt idx="17">
                  <c:v>123.179919</c:v>
                </c:pt>
              </c:numCache>
            </c:numRef>
          </c:val>
        </c:ser>
        <c:dLbls>
          <c:showLegendKey val="0"/>
          <c:showVal val="0"/>
          <c:showCatName val="0"/>
          <c:showSerName val="0"/>
          <c:showPercent val="0"/>
          <c:showBubbleSize val="0"/>
        </c:dLbls>
        <c:gapWidth val="55"/>
        <c:overlap val="100"/>
        <c:axId val="1122106240"/>
        <c:axId val="1122108288"/>
        <c:extLst>
          <c:ext xmlns:c15="http://schemas.microsoft.com/office/drawing/2012/chart" uri="{02D57815-91ED-43cb-92C2-25804820EDAC}">
            <c15:filteredBarSeries>
              <c15:ser>
                <c:idx val="12"/>
                <c:order val="12"/>
                <c:tx>
                  <c:strRef>
                    <c:extLst>
                      <c:ext uri="{02D57815-91ED-43cb-92C2-25804820EDAC}">
                        <c15:formulaRef>
                          <c15:sqref>'Product Distribution Trend'!$N$53</c15:sqref>
                        </c15:formulaRef>
                      </c:ext>
                    </c:extLst>
                    <c:strCache>
                      <c:ptCount val="1"/>
                      <c:pt idx="0">
                        <c:v>Total Products</c:v>
                      </c:pt>
                    </c:strCache>
                  </c:strRef>
                </c:tx>
                <c:invertIfNegative val="0"/>
                <c:cat>
                  <c:strRef>
                    <c:extLst>
                      <c:ext uri="{02D57815-91ED-43cb-92C2-25804820EDAC}">
                        <c15:formulaRef>
                          <c15:sqref>'Product Distribution Trend'!$A$54:$A$71</c15:sqref>
                        </c15:formulaRef>
                      </c:ext>
                    </c:extLst>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extLst>
                      <c:ext uri="{02D57815-91ED-43cb-92C2-25804820EDAC}">
                        <c15:formulaRef>
                          <c15:sqref>'Product Distribution Trend'!$N$54:$N$71</c15:sqref>
                        </c15:formulaRef>
                      </c:ext>
                    </c:extLst>
                    <c:numCache>
                      <c:formatCode>#,##0.00</c:formatCode>
                      <c:ptCount val="18"/>
                      <c:pt idx="0">
                        <c:v>5.523817999999999</c:v>
                      </c:pt>
                      <c:pt idx="1">
                        <c:v>8.493732999999998</c:v>
                      </c:pt>
                      <c:pt idx="2">
                        <c:v>19.305639</c:v>
                      </c:pt>
                      <c:pt idx="3">
                        <c:v>35.211089</c:v>
                      </c:pt>
                      <c:pt idx="4">
                        <c:v>47.027518</c:v>
                      </c:pt>
                      <c:pt idx="5">
                        <c:v>68.05894100000002</c:v>
                      </c:pt>
                      <c:pt idx="6">
                        <c:v>90.638565</c:v>
                      </c:pt>
                      <c:pt idx="7">
                        <c:v>127.538301</c:v>
                      </c:pt>
                      <c:pt idx="8">
                        <c:v>155.661196</c:v>
                      </c:pt>
                      <c:pt idx="9">
                        <c:v>254.663829</c:v>
                      </c:pt>
                      <c:pt idx="10">
                        <c:v>412.799733</c:v>
                      </c:pt>
                      <c:pt idx="11">
                        <c:v>501.380189</c:v>
                      </c:pt>
                      <c:pt idx="12">
                        <c:v>570.282349</c:v>
                      </c:pt>
                      <c:pt idx="13">
                        <c:v>749.4001400000001</c:v>
                      </c:pt>
                      <c:pt idx="14">
                        <c:v>958.306139</c:v>
                      </c:pt>
                      <c:pt idx="15">
                        <c:v>1350.863392</c:v>
                      </c:pt>
                      <c:pt idx="16">
                        <c:v>1436.547502</c:v>
                      </c:pt>
                      <c:pt idx="17">
                        <c:v>1270.486274</c:v>
                      </c:pt>
                    </c:numCache>
                  </c:numRef>
                </c:val>
              </c15:ser>
            </c15:filteredBarSeries>
          </c:ext>
        </c:extLst>
      </c:barChart>
      <c:catAx>
        <c:axId val="11221062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1122108288"/>
        <c:crosses val="autoZero"/>
        <c:auto val="1"/>
        <c:lblAlgn val="ctr"/>
        <c:lblOffset val="100"/>
        <c:noMultiLvlLbl val="0"/>
      </c:catAx>
      <c:valAx>
        <c:axId val="112210828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11221062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Trend'!$A$30:$A$47</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Trend'!$B$30:$B$47</c:f>
              <c:numCache>
                <c:formatCode>#,##0.00</c:formatCode>
                <c:ptCount val="18"/>
                <c:pt idx="0">
                  <c:v>38.817490234375</c:v>
                </c:pt>
                <c:pt idx="1">
                  <c:v>105.872431640625</c:v>
                </c:pt>
                <c:pt idx="2">
                  <c:v>325.03173828125</c:v>
                </c:pt>
                <c:pt idx="3">
                  <c:v>444.9018359375</c:v>
                </c:pt>
                <c:pt idx="4">
                  <c:v>702.6802944946289</c:v>
                </c:pt>
                <c:pt idx="5">
                  <c:v>791.9683994293212</c:v>
                </c:pt>
                <c:pt idx="6">
                  <c:v>1173.500395202637</c:v>
                </c:pt>
                <c:pt idx="7">
                  <c:v>1544.53087562561</c:v>
                </c:pt>
                <c:pt idx="8">
                  <c:v>1964.475084457397</c:v>
                </c:pt>
                <c:pt idx="9">
                  <c:v>2429.211134267806</c:v>
                </c:pt>
                <c:pt idx="10">
                  <c:v>3629.3353515625</c:v>
                </c:pt>
                <c:pt idx="11">
                  <c:v>4729.703623046875</c:v>
                </c:pt>
                <c:pt idx="12">
                  <c:v>5407.313010742188</c:v>
                </c:pt>
                <c:pt idx="13">
                  <c:v>7173.732900390624</c:v>
                </c:pt>
                <c:pt idx="14">
                  <c:v>9280.673916015628</c:v>
                </c:pt>
                <c:pt idx="15">
                  <c:v>10946.92144953357</c:v>
                </c:pt>
                <c:pt idx="16">
                  <c:v>13886.82195345259</c:v>
                </c:pt>
                <c:pt idx="17">
                  <c:v>18508.15914971624</c:v>
                </c:pt>
              </c:numCache>
            </c:numRef>
          </c:val>
        </c:ser>
        <c:ser>
          <c:idx val="1"/>
          <c:order val="1"/>
          <c:tx>
            <c:strRef>
              <c:f>'Volume Distribution Trend'!$C$29</c:f>
              <c:strCache>
                <c:ptCount val="1"/>
                <c:pt idx="0">
                  <c:v>LANCE Volume</c:v>
                </c:pt>
              </c:strCache>
            </c:strRef>
          </c:tx>
          <c:spPr>
            <a:solidFill>
              <a:schemeClr val="accent3"/>
            </a:solidFill>
          </c:spPr>
          <c:invertIfNegative val="0"/>
          <c:cat>
            <c:strRef>
              <c:f>'Volume Distribution Trend'!$A$30:$A$47</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Trend'!$C$30:$C$47</c:f>
              <c:numCache>
                <c:formatCode>#,##0.00</c:formatCode>
                <c:ptCount val="18"/>
                <c:pt idx="0">
                  <c:v>0.0</c:v>
                </c:pt>
                <c:pt idx="10">
                  <c:v>239.357451171875</c:v>
                </c:pt>
                <c:pt idx="11">
                  <c:v>475.8489941406249</c:v>
                </c:pt>
                <c:pt idx="12">
                  <c:v>833.81921875</c:v>
                </c:pt>
                <c:pt idx="13">
                  <c:v>856.63578125</c:v>
                </c:pt>
                <c:pt idx="14">
                  <c:v>891.626412060547</c:v>
                </c:pt>
                <c:pt idx="15">
                  <c:v>786.3668250761989</c:v>
                </c:pt>
                <c:pt idx="16">
                  <c:v>763.0476392496306</c:v>
                </c:pt>
                <c:pt idx="17">
                  <c:v>889.1336167524994</c:v>
                </c:pt>
              </c:numCache>
            </c:numRef>
          </c:val>
        </c:ser>
        <c:dLbls>
          <c:showLegendKey val="0"/>
          <c:showVal val="0"/>
          <c:showCatName val="0"/>
          <c:showSerName val="0"/>
          <c:showPercent val="0"/>
          <c:showBubbleSize val="0"/>
        </c:dLbls>
        <c:gapWidth val="150"/>
        <c:overlap val="100"/>
        <c:axId val="1122130416"/>
        <c:axId val="1122132736"/>
      </c:barChart>
      <c:catAx>
        <c:axId val="1122130416"/>
        <c:scaling>
          <c:orientation val="minMax"/>
        </c:scaling>
        <c:delete val="0"/>
        <c:axPos val="b"/>
        <c:numFmt formatCode="General" sourceLinked="1"/>
        <c:majorTickMark val="none"/>
        <c:minorTickMark val="none"/>
        <c:tickLblPos val="nextTo"/>
        <c:txPr>
          <a:bodyPr rot="0" vert="horz"/>
          <a:lstStyle/>
          <a:p>
            <a:pPr>
              <a:defRPr/>
            </a:pPr>
            <a:endParaRPr lang="en-US"/>
          </a:p>
        </c:txPr>
        <c:crossAx val="1122132736"/>
        <c:crosses val="autoZero"/>
        <c:auto val="1"/>
        <c:lblAlgn val="ctr"/>
        <c:lblOffset val="100"/>
        <c:tickLblSkip val="1"/>
        <c:tickMarkSkip val="1"/>
        <c:noMultiLvlLbl val="0"/>
      </c:catAx>
      <c:valAx>
        <c:axId val="1122132736"/>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1122130416"/>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0" l="0.750000000000015" r="0.750000000000015" t="1.0"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2"/>
          <c:y val="0.630225080385872"/>
          <c:w val="0.201613432494946"/>
          <c:h val="0.241157556270096"/>
        </c:manualLayout>
      </c:layout>
      <c:pieChart>
        <c:varyColors val="1"/>
        <c:ser>
          <c:idx val="0"/>
          <c:order val="0"/>
          <c:tx>
            <c:strRef>
              <c:f>'Total Archive Size'!$C$4</c:f>
              <c:strCache>
                <c:ptCount val="1"/>
                <c:pt idx="0">
                  <c:v>Files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solidFill>
                <a:schemeClr val="tx1"/>
              </a:solidFill>
              <a:ln w="25400">
                <a:noFill/>
              </a:ln>
              <a:effectLst>
                <a:outerShdw dist="35921" dir="2700000" algn="br">
                  <a:srgbClr val="000000"/>
                </a:outerShdw>
              </a:effectLst>
            </c:spPr>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0399271412286469"/>
                  <c:y val="-0.00881385293570156"/>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0572975755795373"/>
                  <c:y val="0.022976597678767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0191718588658013"/>
                  <c:y val="0.041003171312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0685228726667945"/>
                  <c:y val="0.0380490807131738"/>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0198375263894479"/>
                  <c:y val="-0.0394019538536877"/>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0255388475548898"/>
                  <c:y val="-0.19727440969639"/>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0767933216718833"/>
                  <c:y val="-0.0733184879169381"/>
                </c:manualLayout>
              </c:layout>
              <c:showLegendKey val="0"/>
              <c:showVal val="0"/>
              <c:showCatName val="1"/>
              <c:showSerName val="0"/>
              <c:showPercent val="1"/>
              <c:showBubbleSize val="0"/>
              <c:extLst>
                <c:ext xmlns:c15="http://schemas.microsoft.com/office/drawing/2012/chart" uri="{CE6537A1-D6FC-4f65-9D91-7224C49458BB}"/>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Size'!$A$5:$A$16</c:f>
              <c:strCache>
                <c:ptCount val="12"/>
                <c:pt idx="0">
                  <c:v>ASDC</c:v>
                </c:pt>
                <c:pt idx="1">
                  <c:v>ASF </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'Total Archive Size'!$C$5:$C$16</c:f>
              <c:numCache>
                <c:formatCode>#,##0.00</c:formatCode>
                <c:ptCount val="12"/>
                <c:pt idx="0">
                  <c:v>148.354989</c:v>
                </c:pt>
                <c:pt idx="1">
                  <c:v>21.187198</c:v>
                </c:pt>
                <c:pt idx="2">
                  <c:v>213.4</c:v>
                </c:pt>
                <c:pt idx="3">
                  <c:v>94.70388</c:v>
                </c:pt>
                <c:pt idx="4">
                  <c:v>4.735857</c:v>
                </c:pt>
                <c:pt idx="5">
                  <c:v>194.209843</c:v>
                </c:pt>
                <c:pt idx="6">
                  <c:v>360.621801</c:v>
                </c:pt>
                <c:pt idx="7">
                  <c:v>88.13824099999999</c:v>
                </c:pt>
                <c:pt idx="8">
                  <c:v>37.288678</c:v>
                </c:pt>
                <c:pt idx="9">
                  <c:v>28.996</c:v>
                </c:pt>
                <c:pt idx="10">
                  <c:v>14.173302</c:v>
                </c:pt>
                <c:pt idx="11">
                  <c:v>0.000573</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Trend'!$B$53</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Trend'!$B$54:$B$71</c:f>
              <c:numCache>
                <c:formatCode>#,##0.00</c:formatCode>
                <c:ptCount val="18"/>
                <c:pt idx="0">
                  <c:v>6.317265625</c:v>
                </c:pt>
                <c:pt idx="1">
                  <c:v>30.381982421875</c:v>
                </c:pt>
                <c:pt idx="2">
                  <c:v>62.53375</c:v>
                </c:pt>
                <c:pt idx="3">
                  <c:v>107.8969921875</c:v>
                </c:pt>
                <c:pt idx="4">
                  <c:v>147.00599609375</c:v>
                </c:pt>
                <c:pt idx="5">
                  <c:v>127.368349609375</c:v>
                </c:pt>
                <c:pt idx="6">
                  <c:v>204.6998046875</c:v>
                </c:pt>
                <c:pt idx="7">
                  <c:v>225.239443359375</c:v>
                </c:pt>
                <c:pt idx="8">
                  <c:v>167.1374609375</c:v>
                </c:pt>
                <c:pt idx="9">
                  <c:v>187.9173743188773</c:v>
                </c:pt>
                <c:pt idx="10">
                  <c:v>232.709697265625</c:v>
                </c:pt>
                <c:pt idx="11">
                  <c:v>195.511943359375</c:v>
                </c:pt>
                <c:pt idx="12">
                  <c:v>643.9332226562501</c:v>
                </c:pt>
                <c:pt idx="13">
                  <c:v>624.5399218750001</c:v>
                </c:pt>
                <c:pt idx="14">
                  <c:v>1094.296884765625</c:v>
                </c:pt>
                <c:pt idx="15">
                  <c:v>1142.356098658133</c:v>
                </c:pt>
                <c:pt idx="16">
                  <c:v>1315.178235138271</c:v>
                </c:pt>
                <c:pt idx="17">
                  <c:v>2378.330091915208</c:v>
                </c:pt>
              </c:numCache>
            </c:numRef>
          </c:val>
        </c:ser>
        <c:ser>
          <c:idx val="1"/>
          <c:order val="1"/>
          <c:tx>
            <c:strRef>
              <c:f>'Volume Distribution Trend'!$C$53</c:f>
              <c:strCache>
                <c:ptCount val="1"/>
                <c:pt idx="0">
                  <c:v>ASF</c:v>
                </c:pt>
              </c:strCache>
            </c:strRef>
          </c:tx>
          <c:spPr>
            <a:gradFill rotWithShape="0">
              <a:gsLst>
                <a:gs pos="0">
                  <a:srgbClr val="FAA1A0"/>
                </a:gs>
                <a:gs pos="100000">
                  <a:srgbClr val="B93734"/>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Trend'!$C$54:$C$71</c:f>
              <c:numCache>
                <c:formatCode>#,##0.00</c:formatCode>
                <c:ptCount val="18"/>
                <c:pt idx="0">
                  <c:v>0.00529296875</c:v>
                </c:pt>
                <c:pt idx="1">
                  <c:v>0.135673828125</c:v>
                </c:pt>
                <c:pt idx="2">
                  <c:v>0.04810546875</c:v>
                </c:pt>
                <c:pt idx="3">
                  <c:v>1.35962890625</c:v>
                </c:pt>
                <c:pt idx="4">
                  <c:v>2.350791015625</c:v>
                </c:pt>
                <c:pt idx="5">
                  <c:v>2.3142578125</c:v>
                </c:pt>
                <c:pt idx="6">
                  <c:v>1.881201171875</c:v>
                </c:pt>
                <c:pt idx="7">
                  <c:v>2.158173828125</c:v>
                </c:pt>
                <c:pt idx="8">
                  <c:v>16.502802734375</c:v>
                </c:pt>
                <c:pt idx="9">
                  <c:v>41.982197265625</c:v>
                </c:pt>
                <c:pt idx="10">
                  <c:v>2.6634765625</c:v>
                </c:pt>
                <c:pt idx="11">
                  <c:v>103.1064453125</c:v>
                </c:pt>
                <c:pt idx="12">
                  <c:v>188.1790625</c:v>
                </c:pt>
                <c:pt idx="13">
                  <c:v>81.960302734375</c:v>
                </c:pt>
                <c:pt idx="14">
                  <c:v>349.9713671875</c:v>
                </c:pt>
                <c:pt idx="15">
                  <c:v>189.675585210906</c:v>
                </c:pt>
                <c:pt idx="16">
                  <c:v>625.9382838821411</c:v>
                </c:pt>
                <c:pt idx="17">
                  <c:v>1418.544475799517</c:v>
                </c:pt>
              </c:numCache>
            </c:numRef>
          </c:val>
        </c:ser>
        <c:ser>
          <c:idx val="2"/>
          <c:order val="2"/>
          <c:tx>
            <c:strRef>
              <c:f>'Volume Distribution Trend'!$D$53</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Trend'!$D$54:$D$71</c:f>
              <c:numCache>
                <c:formatCode>#,##0.00</c:formatCode>
                <c:ptCount val="18"/>
                <c:pt idx="0">
                  <c:v>0.0</c:v>
                </c:pt>
                <c:pt idx="1">
                  <c:v>0.0</c:v>
                </c:pt>
                <c:pt idx="2">
                  <c:v>0.0</c:v>
                </c:pt>
                <c:pt idx="3">
                  <c:v>0.0</c:v>
                </c:pt>
                <c:pt idx="4">
                  <c:v>0.0</c:v>
                </c:pt>
                <c:pt idx="5">
                  <c:v>0.0</c:v>
                </c:pt>
                <c:pt idx="6">
                  <c:v>0.0</c:v>
                </c:pt>
                <c:pt idx="7">
                  <c:v>0.0</c:v>
                </c:pt>
                <c:pt idx="8">
                  <c:v>0.0</c:v>
                </c:pt>
                <c:pt idx="9">
                  <c:v>9.201080330164556</c:v>
                </c:pt>
                <c:pt idx="10">
                  <c:v>17.431845703125</c:v>
                </c:pt>
                <c:pt idx="11">
                  <c:v>35.75986328125001</c:v>
                </c:pt>
                <c:pt idx="12">
                  <c:v>37.5161357421875</c:v>
                </c:pt>
                <c:pt idx="13">
                  <c:v>48.772626953125</c:v>
                </c:pt>
                <c:pt idx="14">
                  <c:v>72.33796874999998</c:v>
                </c:pt>
                <c:pt idx="15">
                  <c:v>93.66692852361747</c:v>
                </c:pt>
                <c:pt idx="16">
                  <c:v>143.0208383512266</c:v>
                </c:pt>
                <c:pt idx="17">
                  <c:v>151.5675746870041</c:v>
                </c:pt>
              </c:numCache>
            </c:numRef>
          </c:val>
        </c:ser>
        <c:ser>
          <c:idx val="3"/>
          <c:order val="3"/>
          <c:tx>
            <c:strRef>
              <c:f>'Volume Distribution Trend'!$E$53</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Trend'!$E$54:$E$71</c:f>
              <c:numCache>
                <c:formatCode>#,##0.00</c:formatCode>
                <c:ptCount val="18"/>
                <c:pt idx="0">
                  <c:v>20.989853515625</c:v>
                </c:pt>
                <c:pt idx="1">
                  <c:v>45.371953125</c:v>
                </c:pt>
                <c:pt idx="2">
                  <c:v>82.972685546875</c:v>
                </c:pt>
                <c:pt idx="3">
                  <c:v>185.015390625</c:v>
                </c:pt>
                <c:pt idx="4">
                  <c:v>278.126396484375</c:v>
                </c:pt>
                <c:pt idx="5">
                  <c:v>361.22099609375</c:v>
                </c:pt>
                <c:pt idx="6">
                  <c:v>493.29072265625</c:v>
                </c:pt>
                <c:pt idx="7">
                  <c:v>192.6494921875</c:v>
                </c:pt>
                <c:pt idx="8">
                  <c:v>302.79853515625</c:v>
                </c:pt>
                <c:pt idx="9">
                  <c:v>487.3197663891947</c:v>
                </c:pt>
                <c:pt idx="10">
                  <c:v>698.675234375</c:v>
                </c:pt>
                <c:pt idx="11">
                  <c:v>1042.452705078125</c:v>
                </c:pt>
                <c:pt idx="12">
                  <c:v>1327.66482421875</c:v>
                </c:pt>
                <c:pt idx="13">
                  <c:v>1942.47861328125</c:v>
                </c:pt>
                <c:pt idx="14">
                  <c:v>1770.654091796875</c:v>
                </c:pt>
                <c:pt idx="15">
                  <c:v>2071.416729490198</c:v>
                </c:pt>
                <c:pt idx="16">
                  <c:v>4058.966837270286</c:v>
                </c:pt>
                <c:pt idx="17">
                  <c:v>5627.29691629313</c:v>
                </c:pt>
              </c:numCache>
            </c:numRef>
          </c:val>
        </c:ser>
        <c:ser>
          <c:idx val="4"/>
          <c:order val="4"/>
          <c:tx>
            <c:strRef>
              <c:f>'Volume Distribution Trend'!$F$53</c:f>
              <c:strCache>
                <c:ptCount val="1"/>
                <c:pt idx="0">
                  <c:v>GHRC</c:v>
                </c:pt>
              </c:strCache>
            </c:strRef>
          </c:tx>
          <c:spPr>
            <a:gradFill rotWithShape="0">
              <a:gsLst>
                <a:gs pos="0">
                  <a:srgbClr val="9DE2FF"/>
                </a:gs>
                <a:gs pos="100000">
                  <a:srgbClr val="31A1C0"/>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Trend'!$F$54:$F$71</c:f>
              <c:numCache>
                <c:formatCode>#,##0.00</c:formatCode>
                <c:ptCount val="18"/>
                <c:pt idx="0">
                  <c:v>0.631953125</c:v>
                </c:pt>
                <c:pt idx="1">
                  <c:v>1.000390625</c:v>
                </c:pt>
                <c:pt idx="2">
                  <c:v>1.246279296875</c:v>
                </c:pt>
                <c:pt idx="3">
                  <c:v>6.4866796875</c:v>
                </c:pt>
                <c:pt idx="4">
                  <c:v>7.69998046875</c:v>
                </c:pt>
                <c:pt idx="5">
                  <c:v>7.556748046875</c:v>
                </c:pt>
                <c:pt idx="6">
                  <c:v>9.104130859375</c:v>
                </c:pt>
                <c:pt idx="7">
                  <c:v>8.008916015625</c:v>
                </c:pt>
                <c:pt idx="8">
                  <c:v>12.077255859375</c:v>
                </c:pt>
                <c:pt idx="9">
                  <c:v>8.627599381523388</c:v>
                </c:pt>
                <c:pt idx="10">
                  <c:v>12.410048828125</c:v>
                </c:pt>
                <c:pt idx="11">
                  <c:v>5.939228515625</c:v>
                </c:pt>
                <c:pt idx="12">
                  <c:v>7.28349609375</c:v>
                </c:pt>
                <c:pt idx="13">
                  <c:v>6.94921875</c:v>
                </c:pt>
                <c:pt idx="14">
                  <c:v>8.981152343749998</c:v>
                </c:pt>
                <c:pt idx="15">
                  <c:v>16.13087466312206</c:v>
                </c:pt>
                <c:pt idx="16">
                  <c:v>8.844316534697082</c:v>
                </c:pt>
                <c:pt idx="17">
                  <c:v>20.59110397774745</c:v>
                </c:pt>
              </c:numCache>
            </c:numRef>
          </c:val>
        </c:ser>
        <c:ser>
          <c:idx val="5"/>
          <c:order val="5"/>
          <c:tx>
            <c:strRef>
              <c:f>'Volume Distribution Trend'!$G$53</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Trend'!$G$54:$G$71</c:f>
              <c:numCache>
                <c:formatCode>#,##0.00</c:formatCode>
                <c:ptCount val="18"/>
                <c:pt idx="0">
                  <c:v>8.693583984375</c:v>
                </c:pt>
                <c:pt idx="1">
                  <c:v>25.714638671875</c:v>
                </c:pt>
                <c:pt idx="2">
                  <c:v>171.31546875</c:v>
                </c:pt>
                <c:pt idx="3">
                  <c:v>110.43490234375</c:v>
                </c:pt>
                <c:pt idx="4">
                  <c:v>209.817412109375</c:v>
                </c:pt>
                <c:pt idx="5">
                  <c:v>224.27232421875</c:v>
                </c:pt>
                <c:pt idx="6">
                  <c:v>328.996181640625</c:v>
                </c:pt>
                <c:pt idx="7">
                  <c:v>431.398486328125</c:v>
                </c:pt>
                <c:pt idx="8">
                  <c:v>448.119111328125</c:v>
                </c:pt>
                <c:pt idx="9">
                  <c:v>538.9353543940364</c:v>
                </c:pt>
                <c:pt idx="10">
                  <c:v>952.7052636718748</c:v>
                </c:pt>
                <c:pt idx="11">
                  <c:v>1178.546416015625</c:v>
                </c:pt>
                <c:pt idx="12">
                  <c:v>1200.866494140625</c:v>
                </c:pt>
                <c:pt idx="13">
                  <c:v>1456.16708984375</c:v>
                </c:pt>
                <c:pt idx="14">
                  <c:v>2132.946181640625</c:v>
                </c:pt>
                <c:pt idx="15">
                  <c:v>1801.234137745321</c:v>
                </c:pt>
                <c:pt idx="16">
                  <c:v>2501.025896297953</c:v>
                </c:pt>
                <c:pt idx="17">
                  <c:v>4255.623154638467</c:v>
                </c:pt>
              </c:numCache>
            </c:numRef>
          </c:val>
        </c:ser>
        <c:ser>
          <c:idx val="6"/>
          <c:order val="6"/>
          <c:tx>
            <c:strRef>
              <c:f>'Volume Distribution Trend'!$H$53</c:f>
              <c:strCache>
                <c:ptCount val="1"/>
                <c:pt idx="0">
                  <c:v>MODAPS</c:v>
                </c:pt>
              </c:strCache>
            </c:strRef>
          </c:tx>
          <c:spPr>
            <a:gradFill rotWithShape="0">
              <a:gsLst>
                <a:gs pos="0">
                  <a:srgbClr val="B6D1FF"/>
                </a:gs>
                <a:gs pos="100000">
                  <a:srgbClr val="8AA7D8"/>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Trend'!$H$54:$H$71</c:f>
              <c:numCache>
                <c:formatCode>#,##0.00</c:formatCode>
                <c:ptCount val="18"/>
                <c:pt idx="0">
                  <c:v>0.0</c:v>
                </c:pt>
                <c:pt idx="1">
                  <c:v>0.0</c:v>
                </c:pt>
                <c:pt idx="2">
                  <c:v>0.0</c:v>
                </c:pt>
                <c:pt idx="3">
                  <c:v>0.0</c:v>
                </c:pt>
                <c:pt idx="4">
                  <c:v>0.0</c:v>
                </c:pt>
                <c:pt idx="5">
                  <c:v>0.0</c:v>
                </c:pt>
                <c:pt idx="6">
                  <c:v>18.479091796875</c:v>
                </c:pt>
                <c:pt idx="7">
                  <c:v>564.212392578125</c:v>
                </c:pt>
                <c:pt idx="8">
                  <c:v>813.9431640625</c:v>
                </c:pt>
                <c:pt idx="9">
                  <c:v>866.7480039550908</c:v>
                </c:pt>
                <c:pt idx="10">
                  <c:v>1287.38052734375</c:v>
                </c:pt>
                <c:pt idx="11">
                  <c:v>1578.392802734375</c:v>
                </c:pt>
                <c:pt idx="12">
                  <c:v>1289.793115234375</c:v>
                </c:pt>
                <c:pt idx="13">
                  <c:v>2080.39251953125</c:v>
                </c:pt>
                <c:pt idx="14">
                  <c:v>3045.80861328125</c:v>
                </c:pt>
                <c:pt idx="15">
                  <c:v>3916.73408313444</c:v>
                </c:pt>
                <c:pt idx="16">
                  <c:v>2935.540587216782</c:v>
                </c:pt>
                <c:pt idx="17">
                  <c:v>2161.32157335604</c:v>
                </c:pt>
              </c:numCache>
            </c:numRef>
          </c:val>
        </c:ser>
        <c:ser>
          <c:idx val="7"/>
          <c:order val="7"/>
          <c:tx>
            <c:strRef>
              <c:f>'Volume Distribution Trend'!$I$53</c:f>
              <c:strCache>
                <c:ptCount val="1"/>
                <c:pt idx="0">
                  <c:v>NSIDC</c:v>
                </c:pt>
              </c:strCache>
            </c:strRef>
          </c:tx>
          <c:spPr>
            <a:gradFill rotWithShape="0">
              <a:gsLst>
                <a:gs pos="0">
                  <a:srgbClr val="FFB6B4"/>
                </a:gs>
                <a:gs pos="100000">
                  <a:srgbClr val="DA8A89"/>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Trend'!$I$54:$I$71</c:f>
              <c:numCache>
                <c:formatCode>#,##0.00</c:formatCode>
                <c:ptCount val="18"/>
                <c:pt idx="0">
                  <c:v>0.235986328125</c:v>
                </c:pt>
                <c:pt idx="1">
                  <c:v>0.40013671875</c:v>
                </c:pt>
                <c:pt idx="2">
                  <c:v>1.358203125</c:v>
                </c:pt>
                <c:pt idx="3">
                  <c:v>4.1982421875</c:v>
                </c:pt>
                <c:pt idx="4">
                  <c:v>15.91328125</c:v>
                </c:pt>
                <c:pt idx="5">
                  <c:v>27.1054296875</c:v>
                </c:pt>
                <c:pt idx="6">
                  <c:v>55.692490234375</c:v>
                </c:pt>
                <c:pt idx="7">
                  <c:v>69.53716796875</c:v>
                </c:pt>
                <c:pt idx="8">
                  <c:v>81.316923828125</c:v>
                </c:pt>
                <c:pt idx="9">
                  <c:v>119.9964958096323</c:v>
                </c:pt>
                <c:pt idx="10">
                  <c:v>140.17009765625</c:v>
                </c:pt>
                <c:pt idx="11">
                  <c:v>185.13568359375</c:v>
                </c:pt>
                <c:pt idx="12">
                  <c:v>168.339326171875</c:v>
                </c:pt>
                <c:pt idx="13">
                  <c:v>180.22646484375</c:v>
                </c:pt>
                <c:pt idx="14">
                  <c:v>169.879384765625</c:v>
                </c:pt>
                <c:pt idx="15">
                  <c:v>201.590953273753</c:v>
                </c:pt>
                <c:pt idx="16">
                  <c:v>262.9846577481169</c:v>
                </c:pt>
                <c:pt idx="17">
                  <c:v>383.6480041500203</c:v>
                </c:pt>
              </c:numCache>
            </c:numRef>
          </c:val>
        </c:ser>
        <c:ser>
          <c:idx val="8"/>
          <c:order val="8"/>
          <c:tx>
            <c:strRef>
              <c:f>'Volume Distribution Trend'!$J$53</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Trend'!$J$54:$J$71</c:f>
              <c:numCache>
                <c:formatCode>#,##0.00</c:formatCode>
                <c:ptCount val="18"/>
                <c:pt idx="0">
                  <c:v>0.0</c:v>
                </c:pt>
                <c:pt idx="1">
                  <c:v>0.0</c:v>
                </c:pt>
                <c:pt idx="2">
                  <c:v>0.0</c:v>
                </c:pt>
                <c:pt idx="3">
                  <c:v>0.0</c:v>
                </c:pt>
                <c:pt idx="4">
                  <c:v>2.895851135253906</c:v>
                </c:pt>
                <c:pt idx="5">
                  <c:v>8.692178726196289</c:v>
                </c:pt>
                <c:pt idx="6">
                  <c:v>23.70708465576172</c:v>
                </c:pt>
                <c:pt idx="7">
                  <c:v>36.01128578186035</c:v>
                </c:pt>
                <c:pt idx="8">
                  <c:v>59.60585594177247</c:v>
                </c:pt>
                <c:pt idx="9">
                  <c:v>73.955380859375</c:v>
                </c:pt>
                <c:pt idx="10">
                  <c:v>173.846396484375</c:v>
                </c:pt>
                <c:pt idx="11">
                  <c:v>282.97775390625</c:v>
                </c:pt>
                <c:pt idx="12">
                  <c:v>370.486376953125</c:v>
                </c:pt>
                <c:pt idx="13">
                  <c:v>500.983740234375</c:v>
                </c:pt>
                <c:pt idx="14">
                  <c:v>404.459365234375</c:v>
                </c:pt>
                <c:pt idx="15">
                  <c:v>1191.030830138284</c:v>
                </c:pt>
                <c:pt idx="16">
                  <c:v>1479.502662985731</c:v>
                </c:pt>
                <c:pt idx="17">
                  <c:v>1388.525031047518</c:v>
                </c:pt>
              </c:numCache>
            </c:numRef>
          </c:val>
        </c:ser>
        <c:ser>
          <c:idx val="9"/>
          <c:order val="9"/>
          <c:tx>
            <c:strRef>
              <c:f>'Volume Distribution Trend'!$K$53</c:f>
              <c:strCache>
                <c:ptCount val="1"/>
                <c:pt idx="0">
                  <c:v>ORNL</c:v>
                </c:pt>
              </c:strCache>
            </c:strRef>
          </c:tx>
          <c:spPr>
            <a:gradFill rotWithShape="0">
              <a:gsLst>
                <a:gs pos="0">
                  <a:srgbClr val="D6C5F1"/>
                </a:gs>
                <a:gs pos="100000">
                  <a:srgbClr val="A896C2"/>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Trend'!$K$54:$K$71</c:f>
              <c:numCache>
                <c:formatCode>#,##0.00</c:formatCode>
                <c:ptCount val="18"/>
                <c:pt idx="0">
                  <c:v>0.010458984375</c:v>
                </c:pt>
                <c:pt idx="1">
                  <c:v>0.020849609375</c:v>
                </c:pt>
                <c:pt idx="2">
                  <c:v>0.46712890625</c:v>
                </c:pt>
                <c:pt idx="3">
                  <c:v>1.212646484375</c:v>
                </c:pt>
                <c:pt idx="4">
                  <c:v>1.2292578125</c:v>
                </c:pt>
                <c:pt idx="5">
                  <c:v>1.89794921875</c:v>
                </c:pt>
                <c:pt idx="6">
                  <c:v>0.94814453125</c:v>
                </c:pt>
                <c:pt idx="7">
                  <c:v>1.1746484375</c:v>
                </c:pt>
                <c:pt idx="8">
                  <c:v>0.73626953125</c:v>
                </c:pt>
                <c:pt idx="9">
                  <c:v>2.859052655876436</c:v>
                </c:pt>
                <c:pt idx="10">
                  <c:v>4.992060546875</c:v>
                </c:pt>
                <c:pt idx="11">
                  <c:v>7.162421875</c:v>
                </c:pt>
                <c:pt idx="12">
                  <c:v>10.159755859375</c:v>
                </c:pt>
                <c:pt idx="13">
                  <c:v>16.330400390625</c:v>
                </c:pt>
                <c:pt idx="14">
                  <c:v>21.51076171875</c:v>
                </c:pt>
                <c:pt idx="15">
                  <c:v>20.42730084318639</c:v>
                </c:pt>
                <c:pt idx="16">
                  <c:v>71.65405064612854</c:v>
                </c:pt>
                <c:pt idx="17">
                  <c:v>169.0731827429349</c:v>
                </c:pt>
              </c:numCache>
            </c:numRef>
          </c:val>
        </c:ser>
        <c:ser>
          <c:idx val="10"/>
          <c:order val="10"/>
          <c:tx>
            <c:strRef>
              <c:f>'Volume Distribution Trend'!$L$53</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Trend'!$L$54:$L$71</c:f>
              <c:numCache>
                <c:formatCode>#,##0.00</c:formatCode>
                <c:ptCount val="18"/>
                <c:pt idx="0">
                  <c:v>1.853076171875</c:v>
                </c:pt>
                <c:pt idx="1">
                  <c:v>2.729267578125</c:v>
                </c:pt>
                <c:pt idx="2">
                  <c:v>4.920478515625</c:v>
                </c:pt>
                <c:pt idx="3">
                  <c:v>28.077333984375</c:v>
                </c:pt>
                <c:pt idx="4">
                  <c:v>37.485546875</c:v>
                </c:pt>
                <c:pt idx="5">
                  <c:v>31.37232421875</c:v>
                </c:pt>
                <c:pt idx="6">
                  <c:v>36.545048828125</c:v>
                </c:pt>
                <c:pt idx="7">
                  <c:v>14.05916015625</c:v>
                </c:pt>
                <c:pt idx="8">
                  <c:v>62.173291015625</c:v>
                </c:pt>
                <c:pt idx="9">
                  <c:v>91.35252567675154</c:v>
                </c:pt>
                <c:pt idx="10">
                  <c:v>104.921240234375</c:v>
                </c:pt>
                <c:pt idx="11">
                  <c:v>111.833515625</c:v>
                </c:pt>
                <c:pt idx="12">
                  <c:v>161.62029296875</c:v>
                </c:pt>
                <c:pt idx="13">
                  <c:v>232.359970703125</c:v>
                </c:pt>
                <c:pt idx="14">
                  <c:v>207.10779296875</c:v>
                </c:pt>
                <c:pt idx="15">
                  <c:v>300.985380814478</c:v>
                </c:pt>
                <c:pt idx="16">
                  <c:v>481.2802407324821</c:v>
                </c:pt>
                <c:pt idx="17">
                  <c:v>547.693270146636</c:v>
                </c:pt>
              </c:numCache>
            </c:numRef>
          </c:val>
        </c:ser>
        <c:ser>
          <c:idx val="11"/>
          <c:order val="11"/>
          <c:tx>
            <c:strRef>
              <c:f>'Volume Distribution Trend'!$M$53</c:f>
              <c:strCache>
                <c:ptCount val="1"/>
                <c:pt idx="0">
                  <c:v>SEDAC</c:v>
                </c:pt>
              </c:strCache>
            </c:strRef>
          </c:tx>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Trend'!$M$54:$M$71</c:f>
              <c:numCache>
                <c:formatCode>#,##0.00</c:formatCode>
                <c:ptCount val="18"/>
                <c:pt idx="0">
                  <c:v>0.08001953125</c:v>
                </c:pt>
                <c:pt idx="1">
                  <c:v>0.1175390625</c:v>
                </c:pt>
                <c:pt idx="2">
                  <c:v>0.169638671875</c:v>
                </c:pt>
                <c:pt idx="3">
                  <c:v>0.22001953125</c:v>
                </c:pt>
                <c:pt idx="4">
                  <c:v>0.15578125</c:v>
                </c:pt>
                <c:pt idx="5">
                  <c:v>0.167841796875</c:v>
                </c:pt>
                <c:pt idx="6">
                  <c:v>0.156494140625</c:v>
                </c:pt>
                <c:pt idx="7">
                  <c:v>0.081708984375</c:v>
                </c:pt>
                <c:pt idx="8">
                  <c:v>0.0644140625</c:v>
                </c:pt>
                <c:pt idx="9">
                  <c:v>0.316303231658821</c:v>
                </c:pt>
                <c:pt idx="10">
                  <c:v>1.429462890625</c:v>
                </c:pt>
                <c:pt idx="11">
                  <c:v>2.88484375</c:v>
                </c:pt>
                <c:pt idx="12">
                  <c:v>1.470908203125</c:v>
                </c:pt>
                <c:pt idx="13">
                  <c:v>2.57203125</c:v>
                </c:pt>
                <c:pt idx="14">
                  <c:v>2.7203515625</c:v>
                </c:pt>
                <c:pt idx="15">
                  <c:v>1.672547038133415</c:v>
                </c:pt>
                <c:pt idx="16">
                  <c:v>2.885346648782612</c:v>
                </c:pt>
                <c:pt idx="17">
                  <c:v>5.944770962020806</c:v>
                </c:pt>
              </c:numCache>
            </c:numRef>
          </c:val>
        </c:ser>
        <c:ser>
          <c:idx val="13"/>
          <c:order val="13"/>
          <c:tx>
            <c:strRef>
              <c:f>'Volume Distribution Trend'!$O$53</c:f>
              <c:strCache>
                <c:ptCount val="1"/>
                <c:pt idx="0">
                  <c:v>LANCE</c:v>
                </c:pt>
              </c:strCache>
            </c:strRef>
          </c:tx>
          <c:spPr>
            <a:solidFill>
              <a:schemeClr val="accent3"/>
            </a:solidFill>
          </c:spPr>
          <c:invertIfNegative val="0"/>
          <c:cat>
            <c:strRef>
              <c:f>'Volume Distribution Trend'!$A$54:$A$71</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'Volume Distribution Trend'!$O$54:$O$71</c:f>
              <c:numCache>
                <c:formatCode>#,##0.00</c:formatCode>
                <c:ptCount val="18"/>
                <c:pt idx="10">
                  <c:v>239.357451171875</c:v>
                </c:pt>
                <c:pt idx="11">
                  <c:v>475.8489941406249</c:v>
                </c:pt>
                <c:pt idx="12">
                  <c:v>833.81921875</c:v>
                </c:pt>
                <c:pt idx="13">
                  <c:v>856.63578125</c:v>
                </c:pt>
                <c:pt idx="14">
                  <c:v>891.626412060547</c:v>
                </c:pt>
                <c:pt idx="15">
                  <c:v>786.3668250761989</c:v>
                </c:pt>
                <c:pt idx="16">
                  <c:v>763.0476392496306</c:v>
                </c:pt>
                <c:pt idx="17">
                  <c:v>889.1336167524994</c:v>
                </c:pt>
              </c:numCache>
            </c:numRef>
          </c:val>
        </c:ser>
        <c:dLbls>
          <c:showLegendKey val="0"/>
          <c:showVal val="0"/>
          <c:showCatName val="0"/>
          <c:showSerName val="0"/>
          <c:showPercent val="0"/>
          <c:showBubbleSize val="0"/>
        </c:dLbls>
        <c:gapWidth val="55"/>
        <c:overlap val="100"/>
        <c:axId val="1122488400"/>
        <c:axId val="1122490448"/>
        <c:extLst>
          <c:ext xmlns:c15="http://schemas.microsoft.com/office/drawing/2012/chart" uri="{02D57815-91ED-43cb-92C2-25804820EDAC}">
            <c15:filteredBarSeries>
              <c15:ser>
                <c:idx val="12"/>
                <c:order val="12"/>
                <c:tx>
                  <c:strRef>
                    <c:extLst>
                      <c:ext uri="{02D57815-91ED-43cb-92C2-25804820EDAC}">
                        <c15:formulaRef>
                          <c15:sqref>'Volume Distribution Trend'!$N$53</c15:sqref>
                        </c15:formulaRef>
                      </c:ext>
                    </c:extLst>
                    <c:strCache>
                      <c:ptCount val="1"/>
                      <c:pt idx="0">
                        <c:v>Total</c:v>
                      </c:pt>
                    </c:strCache>
                  </c:strRef>
                </c:tx>
                <c:invertIfNegative val="0"/>
                <c:cat>
                  <c:strRef>
                    <c:extLst>
                      <c:ext uri="{02D57815-91ED-43cb-92C2-25804820EDAC}">
                        <c15:formulaRef>
                          <c15:sqref>'Volume Distribution Trend'!$A$54:$A$71</c15:sqref>
                        </c15:formulaRef>
                      </c:ext>
                    </c:extLst>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extLst>
                      <c:ext uri="{02D57815-91ED-43cb-92C2-25804820EDAC}">
                        <c15:formulaRef>
                          <c15:sqref>'Volume Distribution Trend'!$N$54:$N$71</c15:sqref>
                        </c15:formulaRef>
                      </c:ext>
                    </c:extLst>
                    <c:numCache>
                      <c:formatCode>#,##0.00</c:formatCode>
                      <c:ptCount val="18"/>
                      <c:pt idx="0">
                        <c:v>38.817490234375</c:v>
                      </c:pt>
                      <c:pt idx="1">
                        <c:v>105.872431640625</c:v>
                      </c:pt>
                      <c:pt idx="2">
                        <c:v>325.03173828125</c:v>
                      </c:pt>
                      <c:pt idx="3">
                        <c:v>444.9018359375</c:v>
                      </c:pt>
                      <c:pt idx="4">
                        <c:v>702.6802944946289</c:v>
                      </c:pt>
                      <c:pt idx="5">
                        <c:v>791.9683994293212</c:v>
                      </c:pt>
                      <c:pt idx="6">
                        <c:v>1173.500395202637</c:v>
                      </c:pt>
                      <c:pt idx="7">
                        <c:v>1544.53087562561</c:v>
                      </c:pt>
                      <c:pt idx="8">
                        <c:v>1964.475084457397</c:v>
                      </c:pt>
                      <c:pt idx="9">
                        <c:v>2429.211134267806</c:v>
                      </c:pt>
                      <c:pt idx="10">
                        <c:v>3629.3353515625</c:v>
                      </c:pt>
                      <c:pt idx="11">
                        <c:v>4729.703623046875</c:v>
                      </c:pt>
                      <c:pt idx="12">
                        <c:v>5407.313010742188</c:v>
                      </c:pt>
                      <c:pt idx="13">
                        <c:v>7173.732900390624</c:v>
                      </c:pt>
                      <c:pt idx="14">
                        <c:v>9280.673916015628</c:v>
                      </c:pt>
                      <c:pt idx="15">
                        <c:v>10946.92144953357</c:v>
                      </c:pt>
                      <c:pt idx="16">
                        <c:v>13886.82195345259</c:v>
                      </c:pt>
                      <c:pt idx="17">
                        <c:v>18508.15914971624</c:v>
                      </c:pt>
                    </c:numCache>
                  </c:numRef>
                </c:val>
              </c15:ser>
            </c15:filteredBarSeries>
          </c:ext>
        </c:extLst>
      </c:barChart>
      <c:catAx>
        <c:axId val="112248840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1122490448"/>
        <c:crosses val="autoZero"/>
        <c:auto val="1"/>
        <c:lblAlgn val="ctr"/>
        <c:lblOffset val="100"/>
        <c:noMultiLvlLbl val="0"/>
      </c:catAx>
      <c:valAx>
        <c:axId val="112249044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1122488400"/>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22958737789581"/>
          <c:y val="0.0202476524991703"/>
        </c:manualLayout>
      </c:layout>
      <c:overlay val="0"/>
    </c:title>
    <c:autoTitleDeleted val="0"/>
    <c:plotArea>
      <c:layout>
        <c:manualLayout>
          <c:layoutTarget val="inner"/>
          <c:xMode val="edge"/>
          <c:yMode val="edge"/>
          <c:x val="0.153159669407422"/>
          <c:y val="0.139100687675371"/>
          <c:w val="0.815520412102868"/>
          <c:h val="0.724416365525355"/>
        </c:manualLayout>
      </c:layout>
      <c:barChart>
        <c:barDir val="col"/>
        <c:grouping val="stacked"/>
        <c:varyColors val="0"/>
        <c:ser>
          <c:idx val="4"/>
          <c:order val="0"/>
          <c:tx>
            <c:strRef>
              <c:f>Product_level_Trend!$B$16</c:f>
              <c:strCache>
                <c:ptCount val="1"/>
                <c:pt idx="0">
                  <c:v>Level 0</c:v>
                </c:pt>
              </c:strCache>
            </c:strRef>
          </c:tx>
          <c:spPr>
            <a:ln w="6350">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Product_level_Trend!$B$17:$B$34</c:f>
              <c:numCache>
                <c:formatCode>_(* #,##0.0_);_(* \(#,##0.0\);_(* "-"??_);_(@_)</c:formatCode>
                <c:ptCount val="18"/>
                <c:pt idx="0">
                  <c:v>0.073847</c:v>
                </c:pt>
                <c:pt idx="1">
                  <c:v>0.38306</c:v>
                </c:pt>
                <c:pt idx="2">
                  <c:v>0.364468</c:v>
                </c:pt>
                <c:pt idx="3">
                  <c:v>0.931332</c:v>
                </c:pt>
                <c:pt idx="4">
                  <c:v>2.844518</c:v>
                </c:pt>
                <c:pt idx="5">
                  <c:v>0.985388</c:v>
                </c:pt>
                <c:pt idx="6">
                  <c:v>1.201684</c:v>
                </c:pt>
                <c:pt idx="7">
                  <c:v>1.530987</c:v>
                </c:pt>
                <c:pt idx="8">
                  <c:v>0.734409</c:v>
                </c:pt>
                <c:pt idx="9">
                  <c:v>1.38883</c:v>
                </c:pt>
                <c:pt idx="10">
                  <c:v>1.13025</c:v>
                </c:pt>
                <c:pt idx="11">
                  <c:v>1.725672</c:v>
                </c:pt>
                <c:pt idx="12">
                  <c:v>1.679283</c:v>
                </c:pt>
                <c:pt idx="13">
                  <c:v>2.581754</c:v>
                </c:pt>
                <c:pt idx="14">
                  <c:v>2.902457</c:v>
                </c:pt>
                <c:pt idx="15">
                  <c:v>4.210268</c:v>
                </c:pt>
                <c:pt idx="16">
                  <c:v>3.290146</c:v>
                </c:pt>
                <c:pt idx="17">
                  <c:v>2.202728</c:v>
                </c:pt>
              </c:numCache>
            </c:numRef>
          </c:val>
        </c:ser>
        <c:ser>
          <c:idx val="5"/>
          <c:order val="1"/>
          <c:tx>
            <c:strRef>
              <c:f>Product_level_Trend!$C$16</c:f>
              <c:strCache>
                <c:ptCount val="1"/>
                <c:pt idx="0">
                  <c:v>Level 1</c:v>
                </c:pt>
              </c:strCache>
            </c:strRef>
          </c:tx>
          <c:spPr>
            <a:ln w="6350">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Product_level_Trend!$C$17:$C$34</c:f>
              <c:numCache>
                <c:formatCode>_(* #,##0.0_);_(* \(#,##0.0\);_(* "-"??_);_(@_)</c:formatCode>
                <c:ptCount val="18"/>
                <c:pt idx="0">
                  <c:v>0.455897</c:v>
                </c:pt>
                <c:pt idx="1">
                  <c:v>1.666643</c:v>
                </c:pt>
                <c:pt idx="2">
                  <c:v>4.595684</c:v>
                </c:pt>
                <c:pt idx="3">
                  <c:v>7.467109</c:v>
                </c:pt>
                <c:pt idx="4">
                  <c:v>10.78206</c:v>
                </c:pt>
                <c:pt idx="5">
                  <c:v>9.976718</c:v>
                </c:pt>
                <c:pt idx="6">
                  <c:v>15.127182</c:v>
                </c:pt>
                <c:pt idx="7">
                  <c:v>22.666913</c:v>
                </c:pt>
                <c:pt idx="8">
                  <c:v>31.290271</c:v>
                </c:pt>
                <c:pt idx="9">
                  <c:v>58.51284</c:v>
                </c:pt>
                <c:pt idx="10">
                  <c:v>96.292954</c:v>
                </c:pt>
                <c:pt idx="11">
                  <c:v>127.444305</c:v>
                </c:pt>
                <c:pt idx="12">
                  <c:v>140.295471</c:v>
                </c:pt>
                <c:pt idx="13">
                  <c:v>160.098912</c:v>
                </c:pt>
                <c:pt idx="14">
                  <c:v>197.912322</c:v>
                </c:pt>
                <c:pt idx="15">
                  <c:v>243.10916</c:v>
                </c:pt>
                <c:pt idx="16">
                  <c:v>302.960568</c:v>
                </c:pt>
                <c:pt idx="17">
                  <c:v>280.238532</c:v>
                </c:pt>
              </c:numCache>
            </c:numRef>
          </c:val>
        </c:ser>
        <c:ser>
          <c:idx val="0"/>
          <c:order val="2"/>
          <c:tx>
            <c:strRef>
              <c:f>Product_level_Trend!$D$16</c:f>
              <c:strCache>
                <c:ptCount val="1"/>
                <c:pt idx="0">
                  <c:v>Level 2</c:v>
                </c:pt>
              </c:strCache>
            </c:strRef>
          </c:tx>
          <c:spPr>
            <a:ln w="6350">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Product_level_Trend!$D$17:$D$34</c:f>
              <c:numCache>
                <c:formatCode>_(* #,##0.0_);_(* \(#,##0.0\);_(* "-"??_);_(@_)</c:formatCode>
                <c:ptCount val="18"/>
                <c:pt idx="0">
                  <c:v>0.007028</c:v>
                </c:pt>
                <c:pt idx="1">
                  <c:v>0.404414</c:v>
                </c:pt>
                <c:pt idx="2">
                  <c:v>1.734392</c:v>
                </c:pt>
                <c:pt idx="3">
                  <c:v>9.579738</c:v>
                </c:pt>
                <c:pt idx="4">
                  <c:v>13.69205</c:v>
                </c:pt>
                <c:pt idx="5">
                  <c:v>20.260641</c:v>
                </c:pt>
                <c:pt idx="6">
                  <c:v>29.741106</c:v>
                </c:pt>
                <c:pt idx="7">
                  <c:v>47.641204</c:v>
                </c:pt>
                <c:pt idx="8">
                  <c:v>78.47403199999999</c:v>
                </c:pt>
                <c:pt idx="9">
                  <c:v>108.062855</c:v>
                </c:pt>
                <c:pt idx="10">
                  <c:v>179.482892</c:v>
                </c:pt>
                <c:pt idx="11">
                  <c:v>233.05652</c:v>
                </c:pt>
                <c:pt idx="12">
                  <c:v>279.651565</c:v>
                </c:pt>
                <c:pt idx="13">
                  <c:v>354.533305</c:v>
                </c:pt>
                <c:pt idx="14">
                  <c:v>352.683502</c:v>
                </c:pt>
                <c:pt idx="15">
                  <c:v>501.721444</c:v>
                </c:pt>
                <c:pt idx="16">
                  <c:v>498.033229</c:v>
                </c:pt>
                <c:pt idx="17">
                  <c:v>558.747491</c:v>
                </c:pt>
              </c:numCache>
            </c:numRef>
          </c:val>
        </c:ser>
        <c:ser>
          <c:idx val="1"/>
          <c:order val="3"/>
          <c:tx>
            <c:strRef>
              <c:f>Product_level_Trend!$E$16</c:f>
              <c:strCache>
                <c:ptCount val="1"/>
                <c:pt idx="0">
                  <c:v>Level 3</c:v>
                </c:pt>
              </c:strCache>
            </c:strRef>
          </c:tx>
          <c:spPr>
            <a:ln>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Product_level_Trend!$E$17:$E$34</c:f>
              <c:numCache>
                <c:formatCode>_(* #,##0.0_);_(* \(#,##0.0\);_(* "-"??_);_(@_)</c:formatCode>
                <c:ptCount val="18"/>
                <c:pt idx="0">
                  <c:v>0.010995</c:v>
                </c:pt>
                <c:pt idx="1">
                  <c:v>0.201567</c:v>
                </c:pt>
                <c:pt idx="2">
                  <c:v>0.77546</c:v>
                </c:pt>
                <c:pt idx="3">
                  <c:v>5.174968</c:v>
                </c:pt>
                <c:pt idx="4">
                  <c:v>6.03098</c:v>
                </c:pt>
                <c:pt idx="5">
                  <c:v>13.687387</c:v>
                </c:pt>
                <c:pt idx="6">
                  <c:v>12.022124</c:v>
                </c:pt>
                <c:pt idx="7">
                  <c:v>15.117657</c:v>
                </c:pt>
                <c:pt idx="8">
                  <c:v>27.770397</c:v>
                </c:pt>
                <c:pt idx="9">
                  <c:v>53.119029</c:v>
                </c:pt>
                <c:pt idx="10">
                  <c:v>103.23486</c:v>
                </c:pt>
                <c:pt idx="11">
                  <c:v>59.389939</c:v>
                </c:pt>
                <c:pt idx="12">
                  <c:v>82.007067</c:v>
                </c:pt>
                <c:pt idx="13">
                  <c:v>135.177662</c:v>
                </c:pt>
                <c:pt idx="14">
                  <c:v>187.229724</c:v>
                </c:pt>
                <c:pt idx="15">
                  <c:v>260.710936</c:v>
                </c:pt>
                <c:pt idx="16">
                  <c:v>272.22255</c:v>
                </c:pt>
                <c:pt idx="17">
                  <c:v>261.910361</c:v>
                </c:pt>
              </c:numCache>
            </c:numRef>
          </c:val>
        </c:ser>
        <c:ser>
          <c:idx val="2"/>
          <c:order val="4"/>
          <c:tx>
            <c:strRef>
              <c:f>Product_level_Trend!$F$16</c:f>
              <c:strCache>
                <c:ptCount val="1"/>
                <c:pt idx="0">
                  <c:v>Level 4</c:v>
                </c:pt>
              </c:strCache>
            </c:strRef>
          </c:tx>
          <c:spPr>
            <a:ln w="12700">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Product_level_Trend!$F$17:$F$34</c:f>
              <c:numCache>
                <c:formatCode>_(* #,##0.0_);_(* \(#,##0.0\);_(* "-"??_);_(@_)</c:formatCode>
                <c:ptCount val="18"/>
                <c:pt idx="0">
                  <c:v>0.003084</c:v>
                </c:pt>
                <c:pt idx="1">
                  <c:v>0.045828</c:v>
                </c:pt>
                <c:pt idx="2">
                  <c:v>0.341547</c:v>
                </c:pt>
                <c:pt idx="3">
                  <c:v>1.044189</c:v>
                </c:pt>
                <c:pt idx="4">
                  <c:v>1.043281</c:v>
                </c:pt>
                <c:pt idx="5">
                  <c:v>1.871853</c:v>
                </c:pt>
                <c:pt idx="6">
                  <c:v>1.174983</c:v>
                </c:pt>
                <c:pt idx="7">
                  <c:v>1.799492</c:v>
                </c:pt>
                <c:pt idx="8">
                  <c:v>4.046371</c:v>
                </c:pt>
                <c:pt idx="9">
                  <c:v>12.931047</c:v>
                </c:pt>
                <c:pt idx="10">
                  <c:v>37.149217</c:v>
                </c:pt>
                <c:pt idx="11">
                  <c:v>61.63108</c:v>
                </c:pt>
                <c:pt idx="12">
                  <c:v>89.80147</c:v>
                </c:pt>
                <c:pt idx="13">
                  <c:v>140.020729</c:v>
                </c:pt>
                <c:pt idx="14">
                  <c:v>244.256879</c:v>
                </c:pt>
                <c:pt idx="15">
                  <c:v>364.168246</c:v>
                </c:pt>
                <c:pt idx="16">
                  <c:v>340.935565</c:v>
                </c:pt>
                <c:pt idx="17">
                  <c:v>193.439236</c:v>
                </c:pt>
              </c:numCache>
            </c:numRef>
          </c:val>
        </c:ser>
        <c:ser>
          <c:idx val="6"/>
          <c:order val="5"/>
          <c:tx>
            <c:strRef>
              <c:f>Product_level_Trend!$G$16</c:f>
              <c:strCache>
                <c:ptCount val="1"/>
                <c:pt idx="0">
                  <c:v>Other1</c:v>
                </c:pt>
              </c:strCache>
            </c:strRef>
          </c:tx>
          <c:spPr>
            <a:solidFill>
              <a:srgbClr val="FFFF00"/>
            </a:solidFill>
            <a:ln w="12700">
              <a:solidFill>
                <a:prstClr val="black"/>
              </a:solidFill>
            </a:ln>
          </c:spPr>
          <c:invertIfNegative val="0"/>
          <c:cat>
            <c:strRef>
              <c:f>Product_level_Trend!$A$17:$A$34</c:f>
              <c:strCache>
                <c:ptCount val="18"/>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strCache>
            </c:strRef>
          </c:cat>
          <c:val>
            <c:numRef>
              <c:f>Product_level_Trend!$G$17:$G$34</c:f>
              <c:numCache>
                <c:formatCode>_(* #,##0.0_);_(* \(#,##0.0\);_(* "-"??_);_(@_)</c:formatCode>
                <c:ptCount val="18"/>
                <c:pt idx="0">
                  <c:v>4.159876</c:v>
                </c:pt>
                <c:pt idx="1">
                  <c:v>5.792221</c:v>
                </c:pt>
                <c:pt idx="2">
                  <c:v>11.494088</c:v>
                </c:pt>
                <c:pt idx="3">
                  <c:v>11.014049</c:v>
                </c:pt>
                <c:pt idx="4">
                  <c:v>12.340041</c:v>
                </c:pt>
                <c:pt idx="5">
                  <c:v>19.586569</c:v>
                </c:pt>
                <c:pt idx="6">
                  <c:v>26.601156</c:v>
                </c:pt>
                <c:pt idx="7">
                  <c:v>32.821293</c:v>
                </c:pt>
                <c:pt idx="8">
                  <c:v>21.80292</c:v>
                </c:pt>
                <c:pt idx="9">
                  <c:v>22.423526</c:v>
                </c:pt>
                <c:pt idx="10">
                  <c:v>5.82371</c:v>
                </c:pt>
                <c:pt idx="11">
                  <c:v>19.148987</c:v>
                </c:pt>
                <c:pt idx="12">
                  <c:v>22.357349</c:v>
                </c:pt>
                <c:pt idx="13">
                  <c:v>35.732905</c:v>
                </c:pt>
                <c:pt idx="14">
                  <c:v>43.186786</c:v>
                </c:pt>
                <c:pt idx="15">
                  <c:v>49.483013</c:v>
                </c:pt>
                <c:pt idx="16">
                  <c:v>95.439994</c:v>
                </c:pt>
                <c:pt idx="17">
                  <c:v>97.12784499999999</c:v>
                </c:pt>
              </c:numCache>
            </c:numRef>
          </c:val>
        </c:ser>
        <c:dLbls>
          <c:showLegendKey val="0"/>
          <c:showVal val="0"/>
          <c:showCatName val="0"/>
          <c:showSerName val="0"/>
          <c:showPercent val="0"/>
          <c:showBubbleSize val="0"/>
        </c:dLbls>
        <c:gapWidth val="150"/>
        <c:overlap val="100"/>
        <c:axId val="1122531584"/>
        <c:axId val="1122533904"/>
      </c:barChart>
      <c:catAx>
        <c:axId val="1122531584"/>
        <c:scaling>
          <c:orientation val="minMax"/>
        </c:scaling>
        <c:delete val="0"/>
        <c:axPos val="b"/>
        <c:numFmt formatCode="General" sourceLinked="1"/>
        <c:majorTickMark val="out"/>
        <c:minorTickMark val="none"/>
        <c:tickLblPos val="nextTo"/>
        <c:txPr>
          <a:bodyPr/>
          <a:lstStyle/>
          <a:p>
            <a:pPr>
              <a:defRPr sz="1200"/>
            </a:pPr>
            <a:endParaRPr lang="en-US"/>
          </a:p>
        </c:txPr>
        <c:crossAx val="1122533904"/>
        <c:crosses val="autoZero"/>
        <c:auto val="1"/>
        <c:lblAlgn val="ctr"/>
        <c:lblOffset val="100"/>
        <c:noMultiLvlLbl val="0"/>
      </c:catAx>
      <c:valAx>
        <c:axId val="1122533904"/>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0.0501060850799717"/>
              <c:y val="0.206129853804085"/>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1122531584"/>
        <c:crosses val="autoZero"/>
        <c:crossBetween val="between"/>
      </c:valAx>
      <c:spPr>
        <a:ln w="12700">
          <a:solidFill>
            <a:prstClr val="black"/>
          </a:solidFill>
        </a:ln>
      </c:spPr>
    </c:plotArea>
    <c:legend>
      <c:legendPos val="r"/>
      <c:layout>
        <c:manualLayout>
          <c:xMode val="edge"/>
          <c:yMode val="edge"/>
          <c:x val="0.185482499587996"/>
          <c:y val="0.154122307615613"/>
          <c:w val="0.615709391046566"/>
          <c:h val="0.0630222062125568"/>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FY17 Number of Files distributed by Level</a:t>
            </a:r>
          </a:p>
        </c:rich>
      </c:tx>
      <c:layout>
        <c:manualLayout>
          <c:xMode val="edge"/>
          <c:yMode val="edge"/>
          <c:x val="0.192484848484849"/>
          <c:y val="0.025528527627093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Product_level_Trend!$A$12</c:f>
              <c:strCache>
                <c:ptCount val="1"/>
                <c:pt idx="0">
                  <c:v>FY17</c:v>
                </c:pt>
              </c:strCache>
            </c:strRef>
          </c:tx>
          <c:spPr>
            <a:solidFill>
              <a:schemeClr val="accent1"/>
            </a:solidFill>
            <a:ln>
              <a:solidFill>
                <a:schemeClr val="tx1"/>
              </a:solidFill>
            </a:ln>
            <a:effectLst/>
          </c:spPr>
          <c:invertIfNegative val="0"/>
          <c:cat>
            <c:strRef>
              <c:f>Product_level_Trend!$B$11:$G$11</c:f>
              <c:strCache>
                <c:ptCount val="6"/>
                <c:pt idx="0">
                  <c:v>Level 0</c:v>
                </c:pt>
                <c:pt idx="1">
                  <c:v>Level 1</c:v>
                </c:pt>
                <c:pt idx="2">
                  <c:v>Level 2</c:v>
                </c:pt>
                <c:pt idx="3">
                  <c:v>Level 3</c:v>
                </c:pt>
                <c:pt idx="4">
                  <c:v>Level 4</c:v>
                </c:pt>
                <c:pt idx="5">
                  <c:v>Other1</c:v>
                </c:pt>
              </c:strCache>
            </c:strRef>
          </c:cat>
          <c:val>
            <c:numRef>
              <c:f>Product_level_Trend!$B$12:$G$12</c:f>
              <c:numCache>
                <c:formatCode>_(* #,##0.0_);_(* \(#,##0.0\);_(* "-"??_);_(@_)</c:formatCode>
                <c:ptCount val="6"/>
                <c:pt idx="0">
                  <c:v>2.202728</c:v>
                </c:pt>
                <c:pt idx="1">
                  <c:v>280.238532</c:v>
                </c:pt>
                <c:pt idx="2">
                  <c:v>558.747491</c:v>
                </c:pt>
                <c:pt idx="3">
                  <c:v>261.910361</c:v>
                </c:pt>
                <c:pt idx="4">
                  <c:v>193.439236</c:v>
                </c:pt>
                <c:pt idx="5">
                  <c:v>95.439994</c:v>
                </c:pt>
              </c:numCache>
            </c:numRef>
          </c:val>
        </c:ser>
        <c:dLbls>
          <c:showLegendKey val="0"/>
          <c:showVal val="0"/>
          <c:showCatName val="0"/>
          <c:showSerName val="0"/>
          <c:showPercent val="0"/>
          <c:showBubbleSize val="0"/>
        </c:dLbls>
        <c:gapWidth val="150"/>
        <c:axId val="1122552064"/>
        <c:axId val="1122555456"/>
      </c:barChart>
      <c:catAx>
        <c:axId val="11225520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555456"/>
        <c:crosses val="autoZero"/>
        <c:auto val="1"/>
        <c:lblAlgn val="ctr"/>
        <c:lblOffset val="100"/>
        <c:noMultiLvlLbl val="0"/>
      </c:catAx>
      <c:valAx>
        <c:axId val="1122555456"/>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552064"/>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Trend'!$B$17:$L$17</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Trend'!$B$18:$L$18</c:f>
              <c:numCache>
                <c:formatCode>#,##0</c:formatCode>
                <c:ptCount val="11"/>
                <c:pt idx="0">
                  <c:v>3.5960845E7</c:v>
                </c:pt>
                <c:pt idx="1">
                  <c:v>5.676971E7</c:v>
                </c:pt>
                <c:pt idx="2">
                  <c:v>1.20843195E8</c:v>
                </c:pt>
                <c:pt idx="3">
                  <c:v>1.52842193E8</c:v>
                </c:pt>
                <c:pt idx="4">
                  <c:v>1.89496476E8</c:v>
                </c:pt>
                <c:pt idx="5">
                  <c:v>2.59717671E8</c:v>
                </c:pt>
                <c:pt idx="6">
                  <c:v>3.60372707E8</c:v>
                </c:pt>
                <c:pt idx="7">
                  <c:v>4.77031976E8</c:v>
                </c:pt>
                <c:pt idx="8">
                  <c:v>6.80428098E8</c:v>
                </c:pt>
                <c:pt idx="9">
                  <c:v>7.44358007E8</c:v>
                </c:pt>
                <c:pt idx="10">
                  <c:v>7.02137155E8</c:v>
                </c:pt>
              </c:numCache>
            </c:numRef>
          </c:val>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Trend'!$B$17:$L$17</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Trend'!$B$19:$L$19</c:f>
              <c:numCache>
                <c:formatCode>#,##0</c:formatCode>
                <c:ptCount val="11"/>
                <c:pt idx="0">
                  <c:v>6.5563006E7</c:v>
                </c:pt>
                <c:pt idx="1">
                  <c:v>6.9857119E7</c:v>
                </c:pt>
                <c:pt idx="2">
                  <c:v>1.13052619E8</c:v>
                </c:pt>
                <c:pt idx="3">
                  <c:v>2.42093094E8</c:v>
                </c:pt>
                <c:pt idx="4">
                  <c:v>2.62304205E8</c:v>
                </c:pt>
                <c:pt idx="5">
                  <c:v>2.72259607E8</c:v>
                </c:pt>
                <c:pt idx="6">
                  <c:v>3.7224459E8</c:v>
                </c:pt>
                <c:pt idx="7">
                  <c:v>4.47127605E8</c:v>
                </c:pt>
                <c:pt idx="8">
                  <c:v>6.25925258E8</c:v>
                </c:pt>
                <c:pt idx="9">
                  <c:v>6.33525572E8</c:v>
                </c:pt>
                <c:pt idx="10">
                  <c:v>5.67525085E8</c:v>
                </c:pt>
              </c:numCache>
            </c:numRef>
          </c:val>
        </c:ser>
        <c:ser>
          <c:idx val="2"/>
          <c:order val="2"/>
          <c:tx>
            <c:strRef>
              <c:f>'US - Foreign Trend'!$A$20</c:f>
              <c:strCache>
                <c:ptCount val="1"/>
                <c:pt idx="0">
                  <c:v>Unknown*</c:v>
                </c:pt>
              </c:strCache>
            </c:strRef>
          </c:tx>
          <c:invertIfNegative val="0"/>
          <c:cat>
            <c:strRef>
              <c:f>'US - Foreign Trend'!$B$17:$L$17</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Trend'!$B$20:$L$20</c:f>
              <c:numCache>
                <c:formatCode>#,##0</c:formatCode>
                <c:ptCount val="11"/>
                <c:pt idx="0">
                  <c:v>2.601445E7</c:v>
                </c:pt>
                <c:pt idx="1">
                  <c:v>2.9034367E7</c:v>
                </c:pt>
                <c:pt idx="2">
                  <c:v>2.0768015E7</c:v>
                </c:pt>
                <c:pt idx="3">
                  <c:v>1.7864446E7</c:v>
                </c:pt>
                <c:pt idx="4">
                  <c:v>2.9041301E7</c:v>
                </c:pt>
                <c:pt idx="5">
                  <c:v>3.8305071E7</c:v>
                </c:pt>
                <c:pt idx="6">
                  <c:v>1.6782843E7</c:v>
                </c:pt>
                <c:pt idx="7">
                  <c:v>3.4146558E7</c:v>
                </c:pt>
                <c:pt idx="8" formatCode="_(* #,##0_);_(* \(#,##0\);_(* &quot;-&quot;??_);_(@_)">
                  <c:v>4.4510036E7</c:v>
                </c:pt>
                <c:pt idx="9" formatCode="_(* #,##0_);_(* \(#,##0\);_(* &quot;-&quot;??_);_(@_)">
                  <c:v>5.8663923E7</c:v>
                </c:pt>
                <c:pt idx="10" formatCode="_(* #,##0_);_(* \(#,##0\);_(* &quot;-&quot;??_);_(@_)">
                  <c:v>824034.0</c:v>
                </c:pt>
              </c:numCache>
            </c:numRef>
          </c:val>
        </c:ser>
        <c:dLbls>
          <c:showLegendKey val="0"/>
          <c:showVal val="0"/>
          <c:showCatName val="0"/>
          <c:showSerName val="0"/>
          <c:showPercent val="0"/>
          <c:showBubbleSize val="0"/>
        </c:dLbls>
        <c:gapWidth val="150"/>
        <c:axId val="1122595264"/>
        <c:axId val="1122597584"/>
        <c:extLst/>
      </c:barChart>
      <c:catAx>
        <c:axId val="1122595264"/>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1122597584"/>
        <c:crosses val="autoZero"/>
        <c:auto val="1"/>
        <c:lblAlgn val="ctr"/>
        <c:lblOffset val="100"/>
        <c:noMultiLvlLbl val="0"/>
      </c:catAx>
      <c:valAx>
        <c:axId val="1122597584"/>
        <c:scaling>
          <c:orientation val="minMax"/>
        </c:scaling>
        <c:delete val="0"/>
        <c:axPos val="l"/>
        <c:majorGridlines>
          <c:spPr>
            <a:ln w="3175">
              <a:solidFill>
                <a:schemeClr val="bg1">
                  <a:lumMod val="5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1122595264"/>
        <c:crosses val="autoZero"/>
        <c:crossBetween val="between"/>
        <c:dispUnits>
          <c:builtInUnit val="millions"/>
          <c:dispUnitsLbl>
            <c:layout>
              <c:manualLayout>
                <c:xMode val="edge"/>
                <c:yMode val="edge"/>
                <c:x val="0.0262457077258414"/>
                <c:y val="0.217685089683278"/>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Trend'!$B$22:$L$22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Trend'!$B$23:$L$23</c:f>
              <c:numCache>
                <c:formatCode>#,##0.0</c:formatCode>
                <c:ptCount val="11"/>
                <c:pt idx="0">
                  <c:v>630.5</c:v>
                </c:pt>
                <c:pt idx="1">
                  <c:v>763.2590820312501</c:v>
                </c:pt>
                <c:pt idx="2">
                  <c:v>886.57</c:v>
                </c:pt>
                <c:pt idx="3">
                  <c:v>1195.22</c:v>
                </c:pt>
                <c:pt idx="4">
                  <c:v>1294.592705078125</c:v>
                </c:pt>
                <c:pt idx="5">
                  <c:v>1775.48702734375</c:v>
                </c:pt>
                <c:pt idx="6">
                  <c:v>2836.69720703125</c:v>
                </c:pt>
                <c:pt idx="7">
                  <c:v>4200.983076171875</c:v>
                </c:pt>
                <c:pt idx="8">
                  <c:v>5367.208613869992</c:v>
                </c:pt>
                <c:pt idx="9">
                  <c:v>6006.327709580142</c:v>
                </c:pt>
                <c:pt idx="10">
                  <c:v>8402.17074443988</c:v>
                </c:pt>
              </c:numCache>
            </c:numRef>
          </c:val>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Trend'!$B$22:$L$22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Trend'!$B$24:$L$24</c:f>
              <c:numCache>
                <c:formatCode>#,##0.0</c:formatCode>
                <c:ptCount val="11"/>
                <c:pt idx="0">
                  <c:v>757.3</c:v>
                </c:pt>
                <c:pt idx="1">
                  <c:v>1063.012568359375</c:v>
                </c:pt>
                <c:pt idx="2">
                  <c:v>1380.55</c:v>
                </c:pt>
                <c:pt idx="3">
                  <c:v>2097.49</c:v>
                </c:pt>
                <c:pt idx="4">
                  <c:v>2720.089960937501</c:v>
                </c:pt>
                <c:pt idx="5">
                  <c:v>3076.504745117187</c:v>
                </c:pt>
                <c:pt idx="6">
                  <c:v>4220.24818359375</c:v>
                </c:pt>
                <c:pt idx="7">
                  <c:v>4942.383505859376</c:v>
                </c:pt>
                <c:pt idx="8">
                  <c:v>5169.410995302492</c:v>
                </c:pt>
                <c:pt idx="9">
                  <c:v>7288.204451772097</c:v>
                </c:pt>
                <c:pt idx="10">
                  <c:v>10095.33559349347</c:v>
                </c:pt>
              </c:numCache>
            </c:numRef>
          </c:val>
        </c:ser>
        <c:ser>
          <c:idx val="2"/>
          <c:order val="2"/>
          <c:tx>
            <c:strRef>
              <c:f>'US - Foreign Trend'!$A$25</c:f>
              <c:strCache>
                <c:ptCount val="1"/>
                <c:pt idx="0">
                  <c:v>Unknown*</c:v>
                </c:pt>
              </c:strCache>
            </c:strRef>
          </c:tx>
          <c:invertIfNegative val="0"/>
          <c:cat>
            <c:strRef>
              <c:f>'US - Foreign Trend'!$B$22:$L$22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'US - Foreign Trend'!$B$25:$L$25</c:f>
              <c:numCache>
                <c:formatCode>_(* #,##0.0_);_(* \(#,##0.0\);_(* "-"??_);_(@_)</c:formatCode>
                <c:ptCount val="11"/>
                <c:pt idx="0">
                  <c:v>156.7308756256105</c:v>
                </c:pt>
                <c:pt idx="1">
                  <c:v>139.63734375</c:v>
                </c:pt>
                <c:pt idx="2">
                  <c:v>162.0925107421875</c:v>
                </c:pt>
                <c:pt idx="3">
                  <c:v>335.580498046875</c:v>
                </c:pt>
                <c:pt idx="4">
                  <c:v>715.02095703125</c:v>
                </c:pt>
                <c:pt idx="5">
                  <c:v>555.321169921875</c:v>
                </c:pt>
                <c:pt idx="6">
                  <c:v>116.788388671875</c:v>
                </c:pt>
                <c:pt idx="7">
                  <c:v>137.307236328125</c:v>
                </c:pt>
                <c:pt idx="8">
                  <c:v>410.3018403610938</c:v>
                </c:pt>
                <c:pt idx="9">
                  <c:v>592.2897921003523</c:v>
                </c:pt>
                <c:pt idx="10">
                  <c:v>10.65281178289022</c:v>
                </c:pt>
              </c:numCache>
            </c:numRef>
          </c:val>
        </c:ser>
        <c:dLbls>
          <c:showLegendKey val="0"/>
          <c:showVal val="0"/>
          <c:showCatName val="0"/>
          <c:showSerName val="0"/>
          <c:showPercent val="0"/>
          <c:showBubbleSize val="0"/>
        </c:dLbls>
        <c:gapWidth val="150"/>
        <c:axId val="1122628448"/>
        <c:axId val="1122630768"/>
      </c:barChart>
      <c:catAx>
        <c:axId val="1122628448"/>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a:pPr>
            <a:endParaRPr lang="en-US"/>
          </a:p>
        </c:txPr>
        <c:crossAx val="1122630768"/>
        <c:crosses val="autoZero"/>
        <c:auto val="1"/>
        <c:lblAlgn val="ctr"/>
        <c:lblOffset val="100"/>
        <c:noMultiLvlLbl val="0"/>
      </c:catAx>
      <c:valAx>
        <c:axId val="1122630768"/>
        <c:scaling>
          <c:orientation val="minMax"/>
          <c:min val="0.0"/>
        </c:scaling>
        <c:delete val="0"/>
        <c:axPos val="l"/>
        <c:majorGridlines>
          <c:spPr>
            <a:ln w="3175">
              <a:solidFill>
                <a:schemeClr val="bg1">
                  <a:lumMod val="5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1122628448"/>
        <c:crosses val="autoZero"/>
        <c:crossBetween val="between"/>
      </c:valAx>
      <c:spPr>
        <a:solidFill>
          <a:srgbClr val="FFFFFF"/>
        </a:solidFill>
        <a:ln w="25400">
          <a:solidFill>
            <a:srgbClr val="000000"/>
          </a:solidFill>
        </a:ln>
      </c:spPr>
    </c:plotArea>
    <c:legend>
      <c:legendPos val="r"/>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0" l="0.750000000000015" r="0.750000000000015" t="1.0"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overlay val="0"/>
      <c:spPr>
        <a:noFill/>
        <a:ln w="25400">
          <a:noFill/>
        </a:ln>
      </c:spPr>
    </c:title>
    <c:autoTitleDeleted val="0"/>
    <c:plotArea>
      <c:layout>
        <c:manualLayout>
          <c:layoutTarget val="inner"/>
          <c:xMode val="edge"/>
          <c:yMode val="edge"/>
          <c:x val="0.152838427947598"/>
          <c:y val="0.259260631636732"/>
          <c:w val="0.743686786725068"/>
          <c:h val="0.555470665176754"/>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Trend'!$A$5:$A$15</c:f>
              <c:strCache>
                <c:ptCount val="11"/>
                <c:pt idx="0">
                  <c:v>FY07</c:v>
                </c:pt>
                <c:pt idx="1">
                  <c:v>FY08</c:v>
                </c:pt>
                <c:pt idx="2">
                  <c:v>FY09</c:v>
                </c:pt>
                <c:pt idx="3">
                  <c:v>FY10</c:v>
                </c:pt>
                <c:pt idx="4">
                  <c:v>FY11</c:v>
                </c:pt>
                <c:pt idx="5">
                  <c:v>FY12</c:v>
                </c:pt>
                <c:pt idx="6">
                  <c:v>FY13</c:v>
                </c:pt>
                <c:pt idx="7">
                  <c:v>FY14</c:v>
                </c:pt>
                <c:pt idx="8">
                  <c:v>FY15</c:v>
                </c:pt>
                <c:pt idx="9">
                  <c:v>FY16</c:v>
                </c:pt>
                <c:pt idx="10">
                  <c:v>FY17</c:v>
                </c:pt>
              </c:strCache>
            </c:strRef>
          </c:cat>
          <c:val>
            <c:numRef>
              <c:f>'Public - Science User Trend'!$B$5:$B$15</c:f>
              <c:numCache>
                <c:formatCode>General</c:formatCode>
                <c:ptCount val="11"/>
                <c:pt idx="0">
                  <c:v>72.0</c:v>
                </c:pt>
                <c:pt idx="1">
                  <c:v>168.0</c:v>
                </c:pt>
                <c:pt idx="2">
                  <c:v>167.0</c:v>
                </c:pt>
                <c:pt idx="3">
                  <c:v>124.0</c:v>
                </c:pt>
                <c:pt idx="4" formatCode="#,##0">
                  <c:v>64.0</c:v>
                </c:pt>
                <c:pt idx="5" formatCode="#,##0">
                  <c:v>107.0</c:v>
                </c:pt>
                <c:pt idx="6" formatCode="#,##0">
                  <c:v>139.0</c:v>
                </c:pt>
                <c:pt idx="7" formatCode="#,##0">
                  <c:v>93.0</c:v>
                </c:pt>
                <c:pt idx="8" formatCode="#,##0">
                  <c:v>94.0</c:v>
                </c:pt>
                <c:pt idx="9" formatCode="#,##0">
                  <c:v>32.0</c:v>
                </c:pt>
                <c:pt idx="10" formatCode="#,##0">
                  <c:v>46.0</c:v>
                </c:pt>
              </c:numCache>
            </c:numRef>
          </c:val>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Trend'!$A$5:$A$15</c:f>
              <c:strCache>
                <c:ptCount val="11"/>
                <c:pt idx="0">
                  <c:v>FY07</c:v>
                </c:pt>
                <c:pt idx="1">
                  <c:v>FY08</c:v>
                </c:pt>
                <c:pt idx="2">
                  <c:v>FY09</c:v>
                </c:pt>
                <c:pt idx="3">
                  <c:v>FY10</c:v>
                </c:pt>
                <c:pt idx="4">
                  <c:v>FY11</c:v>
                </c:pt>
                <c:pt idx="5">
                  <c:v>FY12</c:v>
                </c:pt>
                <c:pt idx="6">
                  <c:v>FY13</c:v>
                </c:pt>
                <c:pt idx="7">
                  <c:v>FY14</c:v>
                </c:pt>
                <c:pt idx="8">
                  <c:v>FY15</c:v>
                </c:pt>
                <c:pt idx="9">
                  <c:v>FY16</c:v>
                </c:pt>
                <c:pt idx="10">
                  <c:v>FY17</c:v>
                </c:pt>
              </c:strCache>
            </c:strRef>
          </c:cat>
          <c:val>
            <c:numRef>
              <c:f>'Public - Science User Trend'!$C$5:$C$15</c:f>
              <c:numCache>
                <c:formatCode>General</c:formatCode>
                <c:ptCount val="11"/>
                <c:pt idx="0">
                  <c:v>136.0</c:v>
                </c:pt>
                <c:pt idx="1">
                  <c:v>283.0</c:v>
                </c:pt>
                <c:pt idx="2">
                  <c:v>329.0</c:v>
                </c:pt>
                <c:pt idx="3">
                  <c:v>250.0</c:v>
                </c:pt>
                <c:pt idx="4" formatCode="#,##0">
                  <c:v>210.0</c:v>
                </c:pt>
                <c:pt idx="5" formatCode="#,##0">
                  <c:v>163.0</c:v>
                </c:pt>
                <c:pt idx="6" formatCode="#,##0">
                  <c:v>136.0</c:v>
                </c:pt>
                <c:pt idx="7" formatCode="#,##0">
                  <c:v>304.0</c:v>
                </c:pt>
                <c:pt idx="8" formatCode="#,##0">
                  <c:v>344.0</c:v>
                </c:pt>
                <c:pt idx="9" formatCode="#,##0">
                  <c:v>318.0</c:v>
                </c:pt>
                <c:pt idx="10" formatCode="#,##0">
                  <c:v>239.0</c:v>
                </c:pt>
              </c:numCache>
            </c:numRef>
          </c:val>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Trend'!$A$5:$A$15</c:f>
              <c:strCache>
                <c:ptCount val="11"/>
                <c:pt idx="0">
                  <c:v>FY07</c:v>
                </c:pt>
                <c:pt idx="1">
                  <c:v>FY08</c:v>
                </c:pt>
                <c:pt idx="2">
                  <c:v>FY09</c:v>
                </c:pt>
                <c:pt idx="3">
                  <c:v>FY10</c:v>
                </c:pt>
                <c:pt idx="4">
                  <c:v>FY11</c:v>
                </c:pt>
                <c:pt idx="5">
                  <c:v>FY12</c:v>
                </c:pt>
                <c:pt idx="6">
                  <c:v>FY13</c:v>
                </c:pt>
                <c:pt idx="7">
                  <c:v>FY14</c:v>
                </c:pt>
                <c:pt idx="8">
                  <c:v>FY15</c:v>
                </c:pt>
                <c:pt idx="9">
                  <c:v>FY16</c:v>
                </c:pt>
                <c:pt idx="10">
                  <c:v>FY17</c:v>
                </c:pt>
              </c:strCache>
            </c:strRef>
          </c:cat>
          <c:val>
            <c:numRef>
              <c:f>'Public - Science User Trend'!$D$5:$D$15</c:f>
              <c:numCache>
                <c:formatCode>General</c:formatCode>
                <c:ptCount val="11"/>
                <c:pt idx="0">
                  <c:v>51.0</c:v>
                </c:pt>
                <c:pt idx="1">
                  <c:v>41.0</c:v>
                </c:pt>
                <c:pt idx="2">
                  <c:v>27.0</c:v>
                </c:pt>
                <c:pt idx="3">
                  <c:v>18.0</c:v>
                </c:pt>
                <c:pt idx="4" formatCode="#,##0">
                  <c:v>26.0</c:v>
                </c:pt>
                <c:pt idx="5" formatCode="#,##0">
                  <c:v>12.0</c:v>
                </c:pt>
                <c:pt idx="6" formatCode="#,##0">
                  <c:v>78.0</c:v>
                </c:pt>
                <c:pt idx="7" formatCode="#,##0">
                  <c:v>159.0</c:v>
                </c:pt>
                <c:pt idx="8" formatCode="#,##0">
                  <c:v>126.0</c:v>
                </c:pt>
                <c:pt idx="9" formatCode="#,##0">
                  <c:v>55.0</c:v>
                </c:pt>
                <c:pt idx="10" formatCode="#,##0">
                  <c:v>42.0</c:v>
                </c:pt>
              </c:numCache>
            </c:numRef>
          </c:val>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Trend'!$A$5:$A$15</c:f>
              <c:strCache>
                <c:ptCount val="11"/>
                <c:pt idx="0">
                  <c:v>FY07</c:v>
                </c:pt>
                <c:pt idx="1">
                  <c:v>FY08</c:v>
                </c:pt>
                <c:pt idx="2">
                  <c:v>FY09</c:v>
                </c:pt>
                <c:pt idx="3">
                  <c:v>FY10</c:v>
                </c:pt>
                <c:pt idx="4">
                  <c:v>FY11</c:v>
                </c:pt>
                <c:pt idx="5">
                  <c:v>FY12</c:v>
                </c:pt>
                <c:pt idx="6">
                  <c:v>FY13</c:v>
                </c:pt>
                <c:pt idx="7">
                  <c:v>FY14</c:v>
                </c:pt>
                <c:pt idx="8">
                  <c:v>FY15</c:v>
                </c:pt>
                <c:pt idx="9">
                  <c:v>FY16</c:v>
                </c:pt>
                <c:pt idx="10">
                  <c:v>FY17</c:v>
                </c:pt>
              </c:strCache>
            </c:strRef>
          </c:cat>
          <c:val>
            <c:numRef>
              <c:f>'Public - Science User Trend'!$E$5:$E$15</c:f>
              <c:numCache>
                <c:formatCode>General</c:formatCode>
                <c:ptCount val="11"/>
                <c:pt idx="0">
                  <c:v>24.0</c:v>
                </c:pt>
                <c:pt idx="1">
                  <c:v>144.0</c:v>
                </c:pt>
                <c:pt idx="2">
                  <c:v>161.0</c:v>
                </c:pt>
                <c:pt idx="3">
                  <c:v>340.0</c:v>
                </c:pt>
                <c:pt idx="4" formatCode="#,##0">
                  <c:v>303.0</c:v>
                </c:pt>
                <c:pt idx="5" formatCode="#,##0">
                  <c:v>304.0</c:v>
                </c:pt>
                <c:pt idx="6" formatCode="#,##0">
                  <c:v>509.0</c:v>
                </c:pt>
                <c:pt idx="7" formatCode="#,##0">
                  <c:v>296.0</c:v>
                </c:pt>
                <c:pt idx="8" formatCode="#,##0">
                  <c:v>1850.0</c:v>
                </c:pt>
                <c:pt idx="9" formatCode="#,##0">
                  <c:v>313.0</c:v>
                </c:pt>
                <c:pt idx="10" formatCode="#,##0">
                  <c:v>257.0</c:v>
                </c:pt>
              </c:numCache>
            </c:numRef>
          </c:val>
        </c:ser>
        <c:dLbls>
          <c:showLegendKey val="0"/>
          <c:showVal val="0"/>
          <c:showCatName val="0"/>
          <c:showSerName val="0"/>
          <c:showPercent val="0"/>
          <c:showBubbleSize val="0"/>
        </c:dLbls>
        <c:gapWidth val="150"/>
        <c:overlap val="100"/>
        <c:axId val="1122671440"/>
        <c:axId val="1122674272"/>
      </c:barChart>
      <c:catAx>
        <c:axId val="1122671440"/>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1122674272"/>
        <c:crosses val="autoZero"/>
        <c:auto val="1"/>
        <c:lblAlgn val="ctr"/>
        <c:lblOffset val="100"/>
        <c:noMultiLvlLbl val="0"/>
      </c:catAx>
      <c:valAx>
        <c:axId val="1122674272"/>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1122671440"/>
        <c:crosses val="autoZero"/>
        <c:crossBetween val="between"/>
      </c:valAx>
      <c:spPr>
        <a:ln>
          <a:solidFill>
            <a:schemeClr val="tx1"/>
          </a:solidFill>
        </a:ln>
      </c:spPr>
    </c:plotArea>
    <c:legend>
      <c:legendPos val="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overlay val="0"/>
      <c:spPr>
        <a:noFill/>
        <a:ln w="25400">
          <a:noFill/>
        </a:ln>
      </c:spPr>
    </c:title>
    <c:autoTitleDeleted val="0"/>
    <c:plotArea>
      <c:layout>
        <c:manualLayout>
          <c:layoutTarget val="inner"/>
          <c:xMode val="edge"/>
          <c:yMode val="edge"/>
          <c:x val="0.273255813953488"/>
          <c:y val="0.259260631636732"/>
          <c:w val="0.683139534883721"/>
          <c:h val="0.564271524882901"/>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Trend'!$A$5:$A$15</c:f>
              <c:strCache>
                <c:ptCount val="11"/>
                <c:pt idx="0">
                  <c:v>FY07</c:v>
                </c:pt>
                <c:pt idx="1">
                  <c:v>FY08</c:v>
                </c:pt>
                <c:pt idx="2">
                  <c:v>FY09</c:v>
                </c:pt>
                <c:pt idx="3">
                  <c:v>FY10</c:v>
                </c:pt>
                <c:pt idx="4">
                  <c:v>FY11</c:v>
                </c:pt>
                <c:pt idx="5">
                  <c:v>FY12</c:v>
                </c:pt>
                <c:pt idx="6">
                  <c:v>FY13</c:v>
                </c:pt>
                <c:pt idx="7">
                  <c:v>FY14</c:v>
                </c:pt>
                <c:pt idx="8">
                  <c:v>FY15</c:v>
                </c:pt>
                <c:pt idx="9">
                  <c:v>FY16</c:v>
                </c:pt>
                <c:pt idx="10">
                  <c:v>FY17</c:v>
                </c:pt>
              </c:strCache>
            </c:strRef>
          </c:cat>
          <c:val>
            <c:numRef>
              <c:f>'Public - Science User Trend'!$F$5:$F$15</c:f>
              <c:numCache>
                <c:formatCode>#,##0</c:formatCode>
                <c:ptCount val="11"/>
                <c:pt idx="0">
                  <c:v>179703.0</c:v>
                </c:pt>
                <c:pt idx="1">
                  <c:v>147847.0</c:v>
                </c:pt>
                <c:pt idx="2">
                  <c:v>280987.0</c:v>
                </c:pt>
                <c:pt idx="3">
                  <c:v>481872.0</c:v>
                </c:pt>
                <c:pt idx="4">
                  <c:v>407039.0</c:v>
                </c:pt>
                <c:pt idx="5">
                  <c:v>460597.0</c:v>
                </c:pt>
                <c:pt idx="6">
                  <c:v>728724.0</c:v>
                </c:pt>
                <c:pt idx="7">
                  <c:v>999738.0</c:v>
                </c:pt>
                <c:pt idx="8">
                  <c:v>1.346891E6</c:v>
                </c:pt>
                <c:pt idx="9">
                  <c:v>1.73043E6</c:v>
                </c:pt>
                <c:pt idx="10">
                  <c:v>1.237197E6</c:v>
                </c:pt>
              </c:numCache>
            </c:numRef>
          </c:val>
        </c:ser>
        <c:dLbls>
          <c:showLegendKey val="0"/>
          <c:showVal val="0"/>
          <c:showCatName val="0"/>
          <c:showSerName val="0"/>
          <c:showPercent val="0"/>
          <c:showBubbleSize val="0"/>
        </c:dLbls>
        <c:gapWidth val="150"/>
        <c:axId val="1122695440"/>
        <c:axId val="1122697760"/>
      </c:barChart>
      <c:catAx>
        <c:axId val="1122695440"/>
        <c:scaling>
          <c:orientation val="minMax"/>
        </c:scaling>
        <c:delete val="0"/>
        <c:axPos val="b"/>
        <c:numFmt formatCode="General" sourceLinked="1"/>
        <c:majorTickMark val="out"/>
        <c:minorTickMark val="none"/>
        <c:tickLblPos val="nextTo"/>
        <c:spPr>
          <a:ln w="3175">
            <a:solidFill>
              <a:srgbClr val="808080"/>
            </a:solidFill>
            <a:prstDash val="solid"/>
          </a:ln>
        </c:spPr>
        <c:txPr>
          <a:bodyPr/>
          <a:lstStyle/>
          <a:p>
            <a:pPr>
              <a:defRPr sz="1200"/>
            </a:pPr>
            <a:endParaRPr lang="en-US"/>
          </a:p>
        </c:txPr>
        <c:crossAx val="1122697760"/>
        <c:crosses val="autoZero"/>
        <c:auto val="1"/>
        <c:lblAlgn val="ctr"/>
        <c:lblOffset val="100"/>
        <c:noMultiLvlLbl val="0"/>
      </c:catAx>
      <c:valAx>
        <c:axId val="1122697760"/>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0" sourceLinked="1"/>
        <c:majorTickMark val="out"/>
        <c:minorTickMark val="none"/>
        <c:tickLblPos val="nextTo"/>
        <c:spPr>
          <a:ln w="3175">
            <a:solidFill>
              <a:srgbClr val="808080"/>
            </a:solidFill>
            <a:prstDash val="solid"/>
          </a:ln>
        </c:spPr>
        <c:crossAx val="1122695440"/>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EOSDIS Web Activity Trend Since FY 2007 (Excludes</a:t>
            </a:r>
            <a:r>
              <a:rPr lang="en-US" baseline="0"/>
              <a:t> Earthdata)</a:t>
            </a:r>
            <a:endParaRPr lang="en-US"/>
          </a:p>
        </c:rich>
      </c:tx>
      <c:overlay val="0"/>
      <c:spPr>
        <a:noFill/>
        <a:ln w="25400">
          <a:noFill/>
        </a:ln>
      </c:spPr>
    </c:title>
    <c:autoTitleDeleted val="0"/>
    <c:plotArea>
      <c:layout>
        <c:manualLayout>
          <c:layoutTarget val="inner"/>
          <c:xMode val="edge"/>
          <c:yMode val="edge"/>
          <c:x val="0.144426545699791"/>
          <c:y val="0.116991997951476"/>
          <c:w val="0.783685108101258"/>
          <c:h val="0.789457525126432"/>
        </c:manualLayout>
      </c:layout>
      <c:barChart>
        <c:barDir val="col"/>
        <c:grouping val="clustered"/>
        <c:varyColors val="0"/>
        <c:ser>
          <c:idx val="2"/>
          <c:order val="1"/>
          <c:tx>
            <c:strRef>
              <c:f>'Web Trends'!$C$151</c:f>
              <c:strCache>
                <c:ptCount val="1"/>
                <c:pt idx="0">
                  <c:v>Visits</c:v>
                </c:pt>
              </c:strCache>
            </c:strRef>
          </c:tx>
          <c:invertIfNegative val="0"/>
          <c:cat>
            <c:strRef>
              <c:f>'Web Trends'!$A$152:$A$162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'Web Trends'!$C$152:$C$162</c:f>
              <c:numCache>
                <c:formatCode>#,##0</c:formatCode>
                <c:ptCount val="11"/>
                <c:pt idx="0">
                  <c:v>707365.0</c:v>
                </c:pt>
                <c:pt idx="1">
                  <c:v>827714.0</c:v>
                </c:pt>
                <c:pt idx="2">
                  <c:v>1.079317E6</c:v>
                </c:pt>
                <c:pt idx="3">
                  <c:v>1.108858E6</c:v>
                </c:pt>
                <c:pt idx="4">
                  <c:v>1.318598E6</c:v>
                </c:pt>
                <c:pt idx="5">
                  <c:v>1.97392E6</c:v>
                </c:pt>
                <c:pt idx="6">
                  <c:v>1.929798E6</c:v>
                </c:pt>
                <c:pt idx="7">
                  <c:v>1.688096E6</c:v>
                </c:pt>
                <c:pt idx="8">
                  <c:v>1.803274E6</c:v>
                </c:pt>
                <c:pt idx="9">
                  <c:v>1.880224E6</c:v>
                </c:pt>
                <c:pt idx="10">
                  <c:v>1.93039E6</c:v>
                </c:pt>
              </c:numCache>
            </c:numRef>
          </c:val>
        </c:ser>
        <c:ser>
          <c:idx val="3"/>
          <c:order val="2"/>
          <c:tx>
            <c:strRef>
              <c:f>'Web Trends'!$D$151</c:f>
              <c:strCache>
                <c:ptCount val="1"/>
                <c:pt idx="0">
                  <c:v>Visitors</c:v>
                </c:pt>
              </c:strCache>
            </c:strRef>
          </c:tx>
          <c:invertIfNegative val="0"/>
          <c:cat>
            <c:strRef>
              <c:f>'Web Trends'!$A$152:$A$162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'Web Trends'!$D$152:$D$162</c:f>
              <c:numCache>
                <c:formatCode>#,##0</c:formatCode>
                <c:ptCount val="11"/>
                <c:pt idx="0">
                  <c:v>443079.0</c:v>
                </c:pt>
                <c:pt idx="1">
                  <c:v>523416.0</c:v>
                </c:pt>
                <c:pt idx="2">
                  <c:v>702058.0</c:v>
                </c:pt>
                <c:pt idx="3">
                  <c:v>718944.0</c:v>
                </c:pt>
                <c:pt idx="4">
                  <c:v>855976.0</c:v>
                </c:pt>
                <c:pt idx="5">
                  <c:v>1.248743E6</c:v>
                </c:pt>
                <c:pt idx="6">
                  <c:v>1.18304E6</c:v>
                </c:pt>
                <c:pt idx="7">
                  <c:v>1.080386E6</c:v>
                </c:pt>
                <c:pt idx="8">
                  <c:v>1.161968E6</c:v>
                </c:pt>
                <c:pt idx="9">
                  <c:v>1.239024E6</c:v>
                </c:pt>
                <c:pt idx="10">
                  <c:v>1.279455E6</c:v>
                </c:pt>
              </c:numCache>
            </c:numRef>
          </c:val>
        </c:ser>
        <c:ser>
          <c:idx val="1"/>
          <c:order val="3"/>
          <c:tx>
            <c:strRef>
              <c:f>'Web Trends'!$E$151</c:f>
              <c:strCache>
                <c:ptCount val="1"/>
                <c:pt idx="0">
                  <c:v>Repeat Visitors</c:v>
                </c:pt>
              </c:strCache>
            </c:strRef>
          </c:tx>
          <c:invertIfNegative val="0"/>
          <c:cat>
            <c:strRef>
              <c:f>'Web Trends'!$A$152:$A$162</c:f>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f>'Web Trends'!$E$152:$E$162</c:f>
              <c:numCache>
                <c:formatCode>#,##0</c:formatCode>
                <c:ptCount val="11"/>
                <c:pt idx="0">
                  <c:v>77731.0</c:v>
                </c:pt>
                <c:pt idx="1">
                  <c:v>91801.0</c:v>
                </c:pt>
                <c:pt idx="2">
                  <c:v>116886.0</c:v>
                </c:pt>
                <c:pt idx="3">
                  <c:v>205378.0</c:v>
                </c:pt>
                <c:pt idx="4">
                  <c:v>150076.0</c:v>
                </c:pt>
                <c:pt idx="5">
                  <c:v>339566.0</c:v>
                </c:pt>
                <c:pt idx="6">
                  <c:v>226968.0</c:v>
                </c:pt>
                <c:pt idx="7">
                  <c:v>308670.0</c:v>
                </c:pt>
                <c:pt idx="8">
                  <c:v>332088.0</c:v>
                </c:pt>
                <c:pt idx="9">
                  <c:v>352623.0</c:v>
                </c:pt>
                <c:pt idx="10">
                  <c:v>367553.0</c:v>
                </c:pt>
              </c:numCache>
            </c:numRef>
          </c:val>
        </c:ser>
        <c:dLbls>
          <c:showLegendKey val="0"/>
          <c:showVal val="0"/>
          <c:showCatName val="0"/>
          <c:showSerName val="0"/>
          <c:showPercent val="0"/>
          <c:showBubbleSize val="0"/>
        </c:dLbls>
        <c:gapWidth val="150"/>
        <c:axId val="1122735968"/>
        <c:axId val="1122738800"/>
        <c:extLst>
          <c:ext xmlns:c15="http://schemas.microsoft.com/office/drawing/2012/chart" uri="{02D57815-91ED-43cb-92C2-25804820EDAC}">
            <c15:filteredBarSeries>
              <c15:ser>
                <c:idx val="0"/>
                <c:order val="0"/>
                <c:tx>
                  <c:strRef>
                    <c:extLst>
                      <c:ext uri="{02D57815-91ED-43cb-92C2-25804820EDAC}">
                        <c15:formulaRef>
                          <c15:sqref>'Web Trends'!$B$151</c15:sqref>
                        </c15:formulaRef>
                      </c:ext>
                    </c:extLst>
                    <c:strCache>
                      <c:ptCount val="1"/>
                      <c:pt idx="0">
                        <c:v>Views</c:v>
                      </c:pt>
                    </c:strCache>
                  </c:strRef>
                </c:tx>
                <c:invertIfNegative val="0"/>
                <c:cat>
                  <c:strRef>
                    <c:extLst>
                      <c:ext uri="{02D57815-91ED-43cb-92C2-25804820EDAC}">
                        <c15:formulaRef>
                          <c15:sqref>'Web Trends'!$A$152:$A$162</c15:sqref>
                        </c15:formulaRef>
                      </c:ext>
                    </c:extLst>
                    <c:strCache>
                      <c:ptCount val="11"/>
                      <c:pt idx="0">
                        <c:v>FY2007</c:v>
                      </c:pt>
                      <c:pt idx="1">
                        <c:v>FY2008</c:v>
                      </c:pt>
                      <c:pt idx="2">
                        <c:v>FY2009</c:v>
                      </c:pt>
                      <c:pt idx="3">
                        <c:v>FY2010</c:v>
                      </c:pt>
                      <c:pt idx="4">
                        <c:v>FY2011</c:v>
                      </c:pt>
                      <c:pt idx="5">
                        <c:v>FY2012</c:v>
                      </c:pt>
                      <c:pt idx="6">
                        <c:v>FY2013</c:v>
                      </c:pt>
                      <c:pt idx="7">
                        <c:v>FY2014</c:v>
                      </c:pt>
                      <c:pt idx="8">
                        <c:v>FY2015</c:v>
                      </c:pt>
                      <c:pt idx="9">
                        <c:v>FY2016</c:v>
                      </c:pt>
                      <c:pt idx="10">
                        <c:v>FY2017</c:v>
                      </c:pt>
                    </c:strCache>
                  </c:strRef>
                </c:cat>
                <c:val>
                  <c:numRef>
                    <c:extLst>
                      <c:ext uri="{02D57815-91ED-43cb-92C2-25804820EDAC}">
                        <c15:formulaRef>
                          <c15:sqref>'Web Trends'!$B$152:$B$162</c15:sqref>
                        </c15:formulaRef>
                      </c:ext>
                    </c:extLst>
                    <c:numCache>
                      <c:formatCode>#,##0</c:formatCode>
                      <c:ptCount val="11"/>
                      <c:pt idx="0">
                        <c:v>7.599722E6</c:v>
                      </c:pt>
                      <c:pt idx="1">
                        <c:v>8.263283E6</c:v>
                      </c:pt>
                      <c:pt idx="2">
                        <c:v>1.1463765E7</c:v>
                      </c:pt>
                      <c:pt idx="3">
                        <c:v>1.3654146E7</c:v>
                      </c:pt>
                      <c:pt idx="4">
                        <c:v>1.8617279E7</c:v>
                      </c:pt>
                      <c:pt idx="5">
                        <c:v>2.3721135E7</c:v>
                      </c:pt>
                      <c:pt idx="6">
                        <c:v>2.5320299E7</c:v>
                      </c:pt>
                      <c:pt idx="7">
                        <c:v>2.2466747E7</c:v>
                      </c:pt>
                      <c:pt idx="8">
                        <c:v>1.8499687E7</c:v>
                      </c:pt>
                      <c:pt idx="9">
                        <c:v>1.453682E7</c:v>
                      </c:pt>
                      <c:pt idx="10">
                        <c:v>1.3476729E7</c:v>
                      </c:pt>
                    </c:numCache>
                  </c:numRef>
                </c:val>
              </c15:ser>
            </c15:filteredBarSeries>
          </c:ext>
        </c:extLst>
      </c:barChart>
      <c:catAx>
        <c:axId val="1122735968"/>
        <c:scaling>
          <c:orientation val="minMax"/>
        </c:scaling>
        <c:delete val="0"/>
        <c:axPos val="b"/>
        <c:numFmt formatCode="General" sourceLinked="1"/>
        <c:majorTickMark val="none"/>
        <c:minorTickMark val="none"/>
        <c:tickLblPos val="nextTo"/>
        <c:spPr>
          <a:ln w="3175">
            <a:solidFill>
              <a:srgbClr val="808080"/>
            </a:solidFill>
            <a:prstDash val="solid"/>
          </a:ln>
        </c:spPr>
        <c:txPr>
          <a:bodyPr rot="480000" vert="horz"/>
          <a:lstStyle/>
          <a:p>
            <a:pPr>
              <a:defRPr sz="1200" b="0" i="0" u="none" strike="noStrike" baseline="0">
                <a:solidFill>
                  <a:srgbClr val="000000"/>
                </a:solidFill>
                <a:latin typeface="Calibri"/>
                <a:ea typeface="Calibri"/>
                <a:cs typeface="Calibri"/>
              </a:defRPr>
            </a:pPr>
            <a:endParaRPr lang="en-US"/>
          </a:p>
        </c:txPr>
        <c:crossAx val="1122738800"/>
        <c:crosses val="autoZero"/>
        <c:auto val="0"/>
        <c:lblAlgn val="ctr"/>
        <c:lblOffset val="100"/>
        <c:tickLblSkip val="1"/>
        <c:tickMarkSkip val="1"/>
        <c:noMultiLvlLbl val="0"/>
      </c:catAx>
      <c:valAx>
        <c:axId val="1122738800"/>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122735968"/>
        <c:crosses val="autoZero"/>
        <c:crossBetween val="between"/>
      </c:valAx>
      <c:spPr>
        <a:solidFill>
          <a:srgbClr val="FFFFFF"/>
        </a:solidFill>
        <a:ln w="15875">
          <a:solidFill>
            <a:schemeClr val="tx1"/>
          </a:solidFill>
        </a:ln>
      </c:spPr>
    </c:plotArea>
    <c:legend>
      <c:legendPos val="r"/>
      <c:layout>
        <c:manualLayout>
          <c:xMode val="edge"/>
          <c:yMode val="edge"/>
          <c:x val="0.186158571422435"/>
          <c:y val="0.166739389283657"/>
          <c:w val="0.159722477785876"/>
          <c:h val="0.179770241993517"/>
        </c:manualLayout>
      </c:layout>
      <c:overlay val="0"/>
      <c:spPr>
        <a:noFill/>
        <a:ln w="25400">
          <a:solidFill>
            <a:schemeClr val="accent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b="0" i="0" u="none" strike="noStrike" baseline="0">
                <a:solidFill>
                  <a:srgbClr val="000000"/>
                </a:solidFill>
                <a:latin typeface="Calibri"/>
                <a:ea typeface="Calibri"/>
                <a:cs typeface="Calibri"/>
              </a:defRPr>
            </a:pPr>
            <a:r>
              <a:rPr lang="en-US"/>
              <a:t>Earthdata Web Activity Trend Since FY 2012 </a:t>
            </a:r>
          </a:p>
        </c:rich>
      </c:tx>
      <c:overlay val="0"/>
      <c:spPr>
        <a:noFill/>
        <a:ln w="25400">
          <a:noFill/>
        </a:ln>
      </c:spPr>
    </c:title>
    <c:autoTitleDeleted val="0"/>
    <c:plotArea>
      <c:layout>
        <c:manualLayout>
          <c:layoutTarget val="inner"/>
          <c:xMode val="edge"/>
          <c:yMode val="edge"/>
          <c:x val="0.144426545699791"/>
          <c:y val="0.116991997951476"/>
          <c:w val="0.783685108101258"/>
          <c:h val="0.789457525126432"/>
        </c:manualLayout>
      </c:layout>
      <c:barChart>
        <c:barDir val="col"/>
        <c:grouping val="clustered"/>
        <c:varyColors val="0"/>
        <c:ser>
          <c:idx val="3"/>
          <c:order val="1"/>
          <c:tx>
            <c:strRef>
              <c:f>'Web Trends'!$C$169</c:f>
              <c:strCache>
                <c:ptCount val="1"/>
                <c:pt idx="0">
                  <c:v>Visits</c:v>
                </c:pt>
              </c:strCache>
            </c:strRef>
          </c:tx>
          <c:invertIfNegative val="0"/>
          <c:cat>
            <c:strRef>
              <c:f>'Web Trends'!$A$170:$A$175</c:f>
              <c:strCache>
                <c:ptCount val="6"/>
                <c:pt idx="0">
                  <c:v>FY2012</c:v>
                </c:pt>
                <c:pt idx="1">
                  <c:v>FY2013</c:v>
                </c:pt>
                <c:pt idx="2">
                  <c:v>FY2014</c:v>
                </c:pt>
                <c:pt idx="3">
                  <c:v>FY2015</c:v>
                </c:pt>
                <c:pt idx="4">
                  <c:v>FY2016</c:v>
                </c:pt>
                <c:pt idx="5">
                  <c:v>FY2017</c:v>
                </c:pt>
              </c:strCache>
            </c:strRef>
          </c:cat>
          <c:val>
            <c:numRef>
              <c:f>'Web Trends'!$C$170:$C$175</c:f>
              <c:numCache>
                <c:formatCode>#,##0</c:formatCode>
                <c:ptCount val="6"/>
                <c:pt idx="0">
                  <c:v>88610.0</c:v>
                </c:pt>
                <c:pt idx="1">
                  <c:v>196014.0</c:v>
                </c:pt>
                <c:pt idx="2">
                  <c:v>214326.0</c:v>
                </c:pt>
                <c:pt idx="3">
                  <c:v>289385.0</c:v>
                </c:pt>
                <c:pt idx="4" formatCode="_(* #,##0_);_(* \(#,##0\);_(* &quot;-&quot;??_);_(@_)">
                  <c:v>471312.0</c:v>
                </c:pt>
                <c:pt idx="5" formatCode="_(* #,##0_);_(* \(#,##0\);_(* &quot;-&quot;??_);_(@_)">
                  <c:v>688780.0</c:v>
                </c:pt>
              </c:numCache>
            </c:numRef>
          </c:val>
        </c:ser>
        <c:ser>
          <c:idx val="4"/>
          <c:order val="2"/>
          <c:tx>
            <c:strRef>
              <c:f>'Web Trends'!$D$169</c:f>
              <c:strCache>
                <c:ptCount val="1"/>
                <c:pt idx="0">
                  <c:v>Visitors</c:v>
                </c:pt>
              </c:strCache>
            </c:strRef>
          </c:tx>
          <c:invertIfNegative val="0"/>
          <c:cat>
            <c:strRef>
              <c:f>'Web Trends'!$A$170:$A$175</c:f>
              <c:strCache>
                <c:ptCount val="6"/>
                <c:pt idx="0">
                  <c:v>FY2012</c:v>
                </c:pt>
                <c:pt idx="1">
                  <c:v>FY2013</c:v>
                </c:pt>
                <c:pt idx="2">
                  <c:v>FY2014</c:v>
                </c:pt>
                <c:pt idx="3">
                  <c:v>FY2015</c:v>
                </c:pt>
                <c:pt idx="4">
                  <c:v>FY2016</c:v>
                </c:pt>
                <c:pt idx="5">
                  <c:v>FY2017</c:v>
                </c:pt>
              </c:strCache>
            </c:strRef>
          </c:cat>
          <c:val>
            <c:numRef>
              <c:f>'Web Trends'!$D$170:$D$175</c:f>
              <c:numCache>
                <c:formatCode>#,##0</c:formatCode>
                <c:ptCount val="6"/>
                <c:pt idx="0">
                  <c:v>63039.0</c:v>
                </c:pt>
                <c:pt idx="1">
                  <c:v>133861.0</c:v>
                </c:pt>
                <c:pt idx="2">
                  <c:v>139051.0</c:v>
                </c:pt>
                <c:pt idx="3">
                  <c:v>204556.0</c:v>
                </c:pt>
                <c:pt idx="4">
                  <c:v>319841.0</c:v>
                </c:pt>
                <c:pt idx="5">
                  <c:v>477262.0</c:v>
                </c:pt>
              </c:numCache>
            </c:numRef>
          </c:val>
        </c:ser>
        <c:ser>
          <c:idx val="1"/>
          <c:order val="4"/>
          <c:tx>
            <c:strRef>
              <c:f>'Web Trends'!$F$169</c:f>
              <c:strCache>
                <c:ptCount val="1"/>
                <c:pt idx="0">
                  <c:v>Repeat Visitors</c:v>
                </c:pt>
              </c:strCache>
            </c:strRef>
          </c:tx>
          <c:invertIfNegative val="0"/>
          <c:cat>
            <c:strRef>
              <c:f>'Web Trends'!$A$170:$A$175</c:f>
              <c:strCache>
                <c:ptCount val="6"/>
                <c:pt idx="0">
                  <c:v>FY2012</c:v>
                </c:pt>
                <c:pt idx="1">
                  <c:v>FY2013</c:v>
                </c:pt>
                <c:pt idx="2">
                  <c:v>FY2014</c:v>
                </c:pt>
                <c:pt idx="3">
                  <c:v>FY2015</c:v>
                </c:pt>
                <c:pt idx="4">
                  <c:v>FY2016</c:v>
                </c:pt>
                <c:pt idx="5">
                  <c:v>FY2017</c:v>
                </c:pt>
              </c:strCache>
            </c:strRef>
          </c:cat>
          <c:val>
            <c:numRef>
              <c:f>'Web Trends'!$F$170:$F$175</c:f>
              <c:numCache>
                <c:formatCode>#,##0</c:formatCode>
                <c:ptCount val="6"/>
                <c:pt idx="0">
                  <c:v>14268.0</c:v>
                </c:pt>
                <c:pt idx="1">
                  <c:v>31994.0</c:v>
                </c:pt>
                <c:pt idx="2">
                  <c:v>37186.0</c:v>
                </c:pt>
                <c:pt idx="3">
                  <c:v>53136.0</c:v>
                </c:pt>
                <c:pt idx="4">
                  <c:v>85081.0</c:v>
                </c:pt>
                <c:pt idx="5">
                  <c:v>129031.0</c:v>
                </c:pt>
              </c:numCache>
            </c:numRef>
          </c:val>
        </c:ser>
        <c:dLbls>
          <c:showLegendKey val="0"/>
          <c:showVal val="0"/>
          <c:showCatName val="0"/>
          <c:showSerName val="0"/>
          <c:showPercent val="0"/>
          <c:showBubbleSize val="0"/>
        </c:dLbls>
        <c:gapWidth val="150"/>
        <c:axId val="1122881056"/>
        <c:axId val="1122883376"/>
        <c:extLst>
          <c:ext xmlns:c15="http://schemas.microsoft.com/office/drawing/2012/chart" uri="{02D57815-91ED-43cb-92C2-25804820EDAC}">
            <c15:filteredBarSeries>
              <c15:ser>
                <c:idx val="2"/>
                <c:order val="0"/>
                <c:tx>
                  <c:strRef>
                    <c:extLst>
                      <c:ext uri="{02D57815-91ED-43cb-92C2-25804820EDAC}">
                        <c15:formulaRef>
                          <c15:sqref>'Web Trends'!$B$169</c15:sqref>
                        </c15:formulaRef>
                      </c:ext>
                    </c:extLst>
                    <c:strCache>
                      <c:ptCount val="1"/>
                      <c:pt idx="0">
                        <c:v>Views</c:v>
                      </c:pt>
                    </c:strCache>
                  </c:strRef>
                </c:tx>
                <c:invertIfNegative val="0"/>
                <c:cat>
                  <c:strRef>
                    <c:extLst>
                      <c:ext uri="{02D57815-91ED-43cb-92C2-25804820EDAC}">
                        <c15:formulaRef>
                          <c15:sqref>'Web Trends'!$A$170:$A$175</c15:sqref>
                        </c15:formulaRef>
                      </c:ext>
                    </c:extLst>
                    <c:strCache>
                      <c:ptCount val="6"/>
                      <c:pt idx="0">
                        <c:v>FY2012</c:v>
                      </c:pt>
                      <c:pt idx="1">
                        <c:v>FY2013</c:v>
                      </c:pt>
                      <c:pt idx="2">
                        <c:v>FY2014</c:v>
                      </c:pt>
                      <c:pt idx="3">
                        <c:v>FY2015</c:v>
                      </c:pt>
                      <c:pt idx="4">
                        <c:v>FY2016</c:v>
                      </c:pt>
                      <c:pt idx="5">
                        <c:v>FY2017</c:v>
                      </c:pt>
                    </c:strCache>
                  </c:strRef>
                </c:cat>
                <c:val>
                  <c:numRef>
                    <c:extLst>
                      <c:ext uri="{02D57815-91ED-43cb-92C2-25804820EDAC}">
                        <c15:formulaRef>
                          <c15:sqref>'Web Trends'!$B$170:$B$175</c15:sqref>
                        </c15:formulaRef>
                      </c:ext>
                    </c:extLst>
                    <c:numCache>
                      <c:formatCode>#,##0</c:formatCode>
                      <c:ptCount val="6"/>
                      <c:pt idx="0">
                        <c:v>500380.0</c:v>
                      </c:pt>
                      <c:pt idx="1">
                        <c:v>1.133023E6</c:v>
                      </c:pt>
                      <c:pt idx="2">
                        <c:v>1.157662E6</c:v>
                      </c:pt>
                      <c:pt idx="3">
                        <c:v>1.64173E6</c:v>
                      </c:pt>
                      <c:pt idx="4">
                        <c:v>3.678196E6</c:v>
                      </c:pt>
                      <c:pt idx="5">
                        <c:v>5.998627E6</c:v>
                      </c:pt>
                    </c:numCache>
                  </c:numRef>
                </c:val>
              </c15:ser>
            </c15:filteredBarSeries>
            <c15:filteredBarSeries>
              <c15:ser>
                <c:idx val="0"/>
                <c:order val="3"/>
                <c:tx>
                  <c:strRef>
                    <c:extLst xmlns:c15="http://schemas.microsoft.com/office/drawing/2012/chart">
                      <c:ext xmlns:c15="http://schemas.microsoft.com/office/drawing/2012/chart" uri="{02D57815-91ED-43cb-92C2-25804820EDAC}">
                        <c15:formulaRef>
                          <c15:sqref>'Web Trends'!$E$169</c15:sqref>
                        </c15:formulaRef>
                      </c:ext>
                    </c:extLst>
                    <c:strCache>
                      <c:ptCount val="1"/>
                      <c:pt idx="0">
                        <c:v>Hosts</c:v>
                      </c:pt>
                    </c:strCache>
                  </c:strRef>
                </c:tx>
                <c:invertIfNegative val="0"/>
                <c:cat>
                  <c:strRef>
                    <c:extLst xmlns:c15="http://schemas.microsoft.com/office/drawing/2012/chart">
                      <c:ext xmlns:c15="http://schemas.microsoft.com/office/drawing/2012/chart" uri="{02D57815-91ED-43cb-92C2-25804820EDAC}">
                        <c15:formulaRef>
                          <c15:sqref>'Web Trends'!$A$170:$A$175</c15:sqref>
                        </c15:formulaRef>
                      </c:ext>
                    </c:extLst>
                    <c:strCache>
                      <c:ptCount val="6"/>
                      <c:pt idx="0">
                        <c:v>FY2012</c:v>
                      </c:pt>
                      <c:pt idx="1">
                        <c:v>FY2013</c:v>
                      </c:pt>
                      <c:pt idx="2">
                        <c:v>FY2014</c:v>
                      </c:pt>
                      <c:pt idx="3">
                        <c:v>FY2015</c:v>
                      </c:pt>
                      <c:pt idx="4">
                        <c:v>FY2016</c:v>
                      </c:pt>
                      <c:pt idx="5">
                        <c:v>FY2017</c:v>
                      </c:pt>
                    </c:strCache>
                  </c:strRef>
                </c:cat>
                <c:val>
                  <c:numRef>
                    <c:extLst xmlns:c15="http://schemas.microsoft.com/office/drawing/2012/chart">
                      <c:ext xmlns:c15="http://schemas.microsoft.com/office/drawing/2012/chart" uri="{02D57815-91ED-43cb-92C2-25804820EDAC}">
                        <c15:formulaRef>
                          <c15:sqref>'Web Trends'!$E$170:$E$175</c15:sqref>
                        </c15:formulaRef>
                      </c:ext>
                    </c:extLst>
                    <c:numCache>
                      <c:formatCode>#,##0</c:formatCode>
                      <c:ptCount val="6"/>
                      <c:pt idx="0">
                        <c:v>52919.0</c:v>
                      </c:pt>
                      <c:pt idx="1">
                        <c:v>108179.0</c:v>
                      </c:pt>
                      <c:pt idx="2">
                        <c:v>112564.0</c:v>
                      </c:pt>
                      <c:pt idx="3">
                        <c:v>164295.0</c:v>
                      </c:pt>
                      <c:pt idx="4">
                        <c:v>246869.0</c:v>
                      </c:pt>
                      <c:pt idx="5">
                        <c:v>369631.0</c:v>
                      </c:pt>
                    </c:numCache>
                  </c:numRef>
                </c:val>
              </c15:ser>
            </c15:filteredBarSeries>
          </c:ext>
        </c:extLst>
      </c:barChart>
      <c:catAx>
        <c:axId val="1122881056"/>
        <c:scaling>
          <c:orientation val="minMax"/>
        </c:scaling>
        <c:delete val="0"/>
        <c:axPos val="b"/>
        <c:numFmt formatCode="General" sourceLinked="1"/>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122883376"/>
        <c:crosses val="autoZero"/>
        <c:auto val="1"/>
        <c:lblAlgn val="ctr"/>
        <c:lblOffset val="100"/>
        <c:tickLblSkip val="1"/>
        <c:tickMarkSkip val="1"/>
        <c:noMultiLvlLbl val="0"/>
      </c:catAx>
      <c:valAx>
        <c:axId val="1122883376"/>
        <c:scaling>
          <c:orientation val="minMax"/>
        </c:scaling>
        <c:delete val="0"/>
        <c:axPos val="l"/>
        <c:majorGridlines>
          <c:spPr>
            <a:ln w="3175">
              <a:solidFill>
                <a:schemeClr val="tx1"/>
              </a:solidFill>
              <a:prstDash val="solid"/>
            </a:ln>
          </c:spPr>
        </c:majorGridlines>
        <c:numFmt formatCode="#,##0" sourceLinked="0"/>
        <c:majorTickMark val="none"/>
        <c:minorTickMark val="none"/>
        <c:tickLblPos val="nextTo"/>
        <c:spPr>
          <a:ln w="3175">
            <a:solidFill>
              <a:srgbClr val="80808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1122881056"/>
        <c:crosses val="autoZero"/>
        <c:crossBetween val="between"/>
      </c:valAx>
      <c:spPr>
        <a:solidFill>
          <a:srgbClr val="FFFFFF"/>
        </a:solidFill>
        <a:ln w="15875">
          <a:solidFill>
            <a:schemeClr val="tx1"/>
          </a:solidFill>
        </a:ln>
      </c:spPr>
    </c:plotArea>
    <c:legend>
      <c:legendPos val="r"/>
      <c:layout>
        <c:manualLayout>
          <c:xMode val="edge"/>
          <c:yMode val="edge"/>
          <c:x val="0.214527365748676"/>
          <c:y val="0.150479226682031"/>
          <c:w val="0.17031895284934"/>
          <c:h val="0.17757787593624"/>
        </c:manualLayout>
      </c:layout>
      <c:overlay val="0"/>
      <c:spPr>
        <a:noFill/>
        <a:ln w="12700">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(18.1 PBs)</a:t>
            </a:r>
          </a:p>
        </c:rich>
      </c:tx>
      <c:layout>
        <c:manualLayout>
          <c:xMode val="edge"/>
          <c:yMode val="edge"/>
          <c:x val="0.254371800463718"/>
          <c:y val="0.0286955274315407"/>
        </c:manualLayout>
      </c:layout>
      <c:overlay val="0"/>
      <c:spPr>
        <a:noFill/>
        <a:ln w="25400">
          <a:noFill/>
        </a:ln>
      </c:spPr>
    </c:title>
    <c:autoTitleDeleted val="0"/>
    <c:plotArea>
      <c:layout>
        <c:manualLayout>
          <c:layoutTarget val="inner"/>
          <c:xMode val="edge"/>
          <c:yMode val="edge"/>
          <c:x val="0.417085427135692"/>
          <c:y val="0.653958944281546"/>
          <c:w val="0.188442211055286"/>
          <c:h val="0.219941348973613"/>
        </c:manualLayout>
      </c:layout>
      <c:pieChart>
        <c:varyColors val="1"/>
        <c:ser>
          <c:idx val="0"/>
          <c:order val="0"/>
          <c:tx>
            <c:strRef>
              <c:f>Distribution!$A$82</c:f>
              <c:strCache>
                <c:ptCount val="1"/>
                <c:pt idx="0">
                  <c:v>Total Volume (TBs)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0.248990879807959"/>
                  <c:y val="-0.11436543352577"/>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0235495890989207"/>
                  <c:y val="0.0281989964929597"/>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15800389572084"/>
                  <c:y val="0.0728233166098243"/>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169101290036601"/>
                  <c:y val="-0.09761655861393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0"/>
              <c:layout>
                <c:manualLayout>
                  <c:x val="0.0413951002695465"/>
                  <c:y val="-0.0593180047615533"/>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175590563828203"/>
                  <c:y val="-0.0835345702693681"/>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Distribution!$B$81:$M$81</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Distribution!$B$82:$M$82</c:f>
              <c:numCache>
                <c:formatCode>#,##0.00</c:formatCode>
                <c:ptCount val="12"/>
                <c:pt idx="0">
                  <c:v>2378.330091915208</c:v>
                </c:pt>
                <c:pt idx="1">
                  <c:v>1418.544475799517</c:v>
                </c:pt>
                <c:pt idx="2">
                  <c:v>151.5675746870041</c:v>
                </c:pt>
                <c:pt idx="3">
                  <c:v>5627.29691629313</c:v>
                </c:pt>
                <c:pt idx="4">
                  <c:v>20.59110397774745</c:v>
                </c:pt>
                <c:pt idx="5">
                  <c:v>4255.623154638467</c:v>
                </c:pt>
                <c:pt idx="6">
                  <c:v>2161.32157335604</c:v>
                </c:pt>
                <c:pt idx="7">
                  <c:v>383.6480041500203</c:v>
                </c:pt>
                <c:pt idx="8">
                  <c:v>1388.525031047518</c:v>
                </c:pt>
                <c:pt idx="9">
                  <c:v>169.0731827429349</c:v>
                </c:pt>
                <c:pt idx="10">
                  <c:v>547.693270146636</c:v>
                </c:pt>
                <c:pt idx="11">
                  <c:v>5.944770962020806</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barChart>
        <c:barDir val="col"/>
        <c:grouping val="stacked"/>
        <c:varyColors val="0"/>
        <c:ser>
          <c:idx val="0"/>
          <c:order val="0"/>
          <c:tx>
            <c:strRef>
              <c:f>Distribution!$A$183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Distribution!$B$183:$M$183</c:f>
              <c:numCache>
                <c:formatCode>0.00</c:formatCode>
                <c:ptCount val="12"/>
                <c:pt idx="0">
                  <c:v>928.3732861805618</c:v>
                </c:pt>
                <c:pt idx="1">
                  <c:v>483.5442801206191</c:v>
                </c:pt>
                <c:pt idx="2">
                  <c:v>108.9970845232295</c:v>
                </c:pt>
                <c:pt idx="3">
                  <c:v>3118.294244918174</c:v>
                </c:pt>
                <c:pt idx="4">
                  <c:v>12.97259377947461</c:v>
                </c:pt>
                <c:pt idx="5">
                  <c:v>1963.617962127961</c:v>
                </c:pt>
                <c:pt idx="6">
                  <c:v>629.71404099037</c:v>
                </c:pt>
                <c:pt idx="7">
                  <c:v>158.5981807059696</c:v>
                </c:pt>
                <c:pt idx="8">
                  <c:v>690.118281567207</c:v>
                </c:pt>
                <c:pt idx="9">
                  <c:v>38.77407127418379</c:v>
                </c:pt>
                <c:pt idx="10">
                  <c:v>265.3397576772412</c:v>
                </c:pt>
                <c:pt idx="11">
                  <c:v>3.826960574891016</c:v>
                </c:pt>
              </c:numCache>
            </c:numRef>
          </c:val>
        </c:ser>
        <c:ser>
          <c:idx val="1"/>
          <c:order val="1"/>
          <c:tx>
            <c:strRef>
              <c:f>Distribution!$A$184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Distribution!$B$184:$M$184</c:f>
              <c:numCache>
                <c:formatCode>0.00</c:formatCode>
                <c:ptCount val="12"/>
                <c:pt idx="0">
                  <c:v>65.34460609824506</c:v>
                </c:pt>
                <c:pt idx="1">
                  <c:v>94.40810793814941</c:v>
                </c:pt>
                <c:pt idx="2">
                  <c:v>6.755657004621747</c:v>
                </c:pt>
                <c:pt idx="3">
                  <c:v>155.5897896330459</c:v>
                </c:pt>
                <c:pt idx="4">
                  <c:v>0.255454110462778</c:v>
                </c:pt>
                <c:pt idx="5">
                  <c:v>1435.792313152921</c:v>
                </c:pt>
                <c:pt idx="6">
                  <c:v>158.1359767535713</c:v>
                </c:pt>
                <c:pt idx="7">
                  <c:v>12.66678023597159</c:v>
                </c:pt>
                <c:pt idx="8">
                  <c:v>27.88272917540322</c:v>
                </c:pt>
                <c:pt idx="9">
                  <c:v>6.151370574539395</c:v>
                </c:pt>
                <c:pt idx="10">
                  <c:v>41.71444894072822</c:v>
                </c:pt>
                <c:pt idx="11">
                  <c:v>0.391385010937483</c:v>
                </c:pt>
              </c:numCache>
            </c:numRef>
          </c:val>
        </c:ser>
        <c:ser>
          <c:idx val="2"/>
          <c:order val="2"/>
          <c:tx>
            <c:strRef>
              <c:f>Distribution!$A$185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Distribution!$B$185:$M$185</c:f>
              <c:numCache>
                <c:formatCode>0.00</c:formatCode>
                <c:ptCount val="12"/>
                <c:pt idx="0">
                  <c:v>798.5842050377131</c:v>
                </c:pt>
                <c:pt idx="1">
                  <c:v>277.2963360154736</c:v>
                </c:pt>
                <c:pt idx="2">
                  <c:v>21.70996146353896</c:v>
                </c:pt>
                <c:pt idx="3">
                  <c:v>1550.628492241885</c:v>
                </c:pt>
                <c:pt idx="4">
                  <c:v>5.884674122357861</c:v>
                </c:pt>
                <c:pt idx="5">
                  <c:v>586.4194764353464</c:v>
                </c:pt>
                <c:pt idx="6">
                  <c:v>178.223298751168</c:v>
                </c:pt>
                <c:pt idx="7">
                  <c:v>78.61117999195352</c:v>
                </c:pt>
                <c:pt idx="8">
                  <c:v>162.4846269419385</c:v>
                </c:pt>
                <c:pt idx="9">
                  <c:v>35.0339099252546</c:v>
                </c:pt>
                <c:pt idx="10">
                  <c:v>92.03424460192118</c:v>
                </c:pt>
                <c:pt idx="11">
                  <c:v>1.199960747710967</c:v>
                </c:pt>
              </c:numCache>
            </c:numRef>
          </c:val>
        </c:ser>
        <c:ser>
          <c:idx val="3"/>
          <c:order val="3"/>
          <c:tx>
            <c:strRef>
              <c:f>Distribution!$A$186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Distribution!$B$186:$M$186</c:f>
              <c:numCache>
                <c:formatCode>0.00</c:formatCode>
                <c:ptCount val="12"/>
                <c:pt idx="0">
                  <c:v>532.7561598094978</c:v>
                </c:pt>
                <c:pt idx="1">
                  <c:v>470.5988902374658</c:v>
                </c:pt>
                <c:pt idx="2">
                  <c:v>9.63200338289789</c:v>
                </c:pt>
                <c:pt idx="3">
                  <c:v>663.4789788998193</c:v>
                </c:pt>
                <c:pt idx="4">
                  <c:v>0.963038232594044</c:v>
                </c:pt>
                <c:pt idx="5">
                  <c:v>209.723745868816</c:v>
                </c:pt>
                <c:pt idx="6">
                  <c:v>623.5650470376884</c:v>
                </c:pt>
                <c:pt idx="7">
                  <c:v>79.38929693634867</c:v>
                </c:pt>
                <c:pt idx="8">
                  <c:v>294.5466038373584</c:v>
                </c:pt>
                <c:pt idx="9">
                  <c:v>65.30148147347246</c:v>
                </c:pt>
                <c:pt idx="10">
                  <c:v>116.2328478014375</c:v>
                </c:pt>
                <c:pt idx="11">
                  <c:v>0.23328429594494</c:v>
                </c:pt>
              </c:numCache>
            </c:numRef>
          </c:val>
        </c:ser>
        <c:ser>
          <c:idx val="4"/>
          <c:order val="4"/>
          <c:tx>
            <c:strRef>
              <c:f>Distribution!$A$187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Distribution!$B$187:$M$187</c:f>
              <c:numCache>
                <c:formatCode>0.00</c:formatCode>
                <c:ptCount val="12"/>
                <c:pt idx="0">
                  <c:v>25.2346393016086</c:v>
                </c:pt>
                <c:pt idx="1">
                  <c:v>71.687659869387</c:v>
                </c:pt>
                <c:pt idx="2">
                  <c:v>0.0662846320192329</c:v>
                </c:pt>
                <c:pt idx="3">
                  <c:v>71.51081624740341</c:v>
                </c:pt>
                <c:pt idx="4">
                  <c:v>0.115169715896627</c:v>
                </c:pt>
                <c:pt idx="5">
                  <c:v>5.102168950026674</c:v>
                </c:pt>
                <c:pt idx="6">
                  <c:v>0.0357759736843945</c:v>
                </c:pt>
                <c:pt idx="7">
                  <c:v>0.435763047263208</c:v>
                </c:pt>
                <c:pt idx="8">
                  <c:v>5.146954141679082</c:v>
                </c:pt>
                <c:pt idx="9">
                  <c:v>2.239748237039951</c:v>
                </c:pt>
                <c:pt idx="10">
                  <c:v>2.694604981099473</c:v>
                </c:pt>
                <c:pt idx="11">
                  <c:v>0.156721279207886</c:v>
                </c:pt>
              </c:numCache>
            </c:numRef>
          </c:val>
        </c:ser>
        <c:ser>
          <c:idx val="5"/>
          <c:order val="5"/>
          <c:tx>
            <c:strRef>
              <c:f>Distribution!$A$188</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Distribution!$B$188:$M$188</c:f>
              <c:numCache>
                <c:formatCode>0.00</c:formatCode>
                <c:ptCount val="12"/>
                <c:pt idx="0">
                  <c:v>25.67703152301594</c:v>
                </c:pt>
                <c:pt idx="1">
                  <c:v>21.00903307604033</c:v>
                </c:pt>
                <c:pt idx="2">
                  <c:v>4.401035553979453</c:v>
                </c:pt>
                <c:pt idx="3">
                  <c:v>67.79357335257002</c:v>
                </c:pt>
                <c:pt idx="4">
                  <c:v>0.400170804124172</c:v>
                </c:pt>
                <c:pt idx="5">
                  <c:v>54.35745453671819</c:v>
                </c:pt>
                <c:pt idx="6">
                  <c:v>571.4852960981864</c:v>
                </c:pt>
                <c:pt idx="7">
                  <c:v>53.65598612527894</c:v>
                </c:pt>
                <c:pt idx="8">
                  <c:v>204.4980779042344</c:v>
                </c:pt>
                <c:pt idx="9">
                  <c:v>20.24764916546748</c:v>
                </c:pt>
                <c:pt idx="10">
                  <c:v>27.62738702996094</c:v>
                </c:pt>
                <c:pt idx="11">
                  <c:v>0.136229229377932</c:v>
                </c:pt>
              </c:numCache>
            </c:numRef>
          </c:val>
        </c:ser>
        <c:ser>
          <c:idx val="6"/>
          <c:order val="6"/>
          <c:tx>
            <c:strRef>
              <c:f>Distribution!$A$189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Distribution!$B$182:$M$182</c:f>
              <c:strCache>
                <c:ptCount val="12"/>
                <c:pt idx="0">
                  <c:v>ASDC</c:v>
                </c:pt>
                <c:pt idx="1">
                  <c:v>ASF</c:v>
                </c:pt>
                <c:pt idx="2">
                  <c:v>CDDIS</c:v>
                </c:pt>
                <c:pt idx="3">
                  <c:v>GESDISC</c:v>
                </c:pt>
                <c:pt idx="4">
                  <c:v>GHRC</c:v>
                </c:pt>
                <c:pt idx="5">
                  <c:v>LP DAAC</c:v>
                </c:pt>
                <c:pt idx="6">
                  <c:v>MODAPS</c:v>
                </c:pt>
                <c:pt idx="7">
                  <c:v>NSIDC</c:v>
                </c:pt>
                <c:pt idx="8">
                  <c:v>OB.DAAC</c:v>
                </c:pt>
                <c:pt idx="9">
                  <c:v>ORNL</c:v>
                </c:pt>
                <c:pt idx="10">
                  <c:v>PO.DAAC</c:v>
                </c:pt>
                <c:pt idx="11">
                  <c:v>SEDAC</c:v>
                </c:pt>
              </c:strCache>
            </c:strRef>
          </c:cat>
          <c:val>
            <c:numRef>
              <c:f>Distribution!$B$189:$M$189</c:f>
              <c:numCache>
                <c:formatCode>0.00</c:formatCode>
                <c:ptCount val="12"/>
                <c:pt idx="0">
                  <c:v>2.360163964567614</c:v>
                </c:pt>
                <c:pt idx="1">
                  <c:v>0.000168542384926695</c:v>
                </c:pt>
                <c:pt idx="2">
                  <c:v>0.00554812671725812</c:v>
                </c:pt>
                <c:pt idx="3">
                  <c:v>0.00102100022832019</c:v>
                </c:pt>
                <c:pt idx="4">
                  <c:v>3.21283732773735E-6</c:v>
                </c:pt>
                <c:pt idx="5">
                  <c:v>0.610033566672427</c:v>
                </c:pt>
                <c:pt idx="6">
                  <c:v>0.162137751372938</c:v>
                </c:pt>
                <c:pt idx="7">
                  <c:v>0.290817107234943</c:v>
                </c:pt>
                <c:pt idx="8">
                  <c:v>3.847757479698877</c:v>
                </c:pt>
                <c:pt idx="9">
                  <c:v>1.324952092977578</c:v>
                </c:pt>
                <c:pt idx="10">
                  <c:v>2.049979114247431</c:v>
                </c:pt>
                <c:pt idx="11">
                  <c:v>0.000229823950576246</c:v>
                </c:pt>
              </c:numCache>
            </c:numRef>
          </c:val>
        </c:ser>
        <c:dLbls>
          <c:showLegendKey val="0"/>
          <c:showVal val="0"/>
          <c:showCatName val="0"/>
          <c:showSerName val="0"/>
          <c:showPercent val="0"/>
          <c:showBubbleSize val="0"/>
        </c:dLbls>
        <c:gapWidth val="55"/>
        <c:overlap val="100"/>
        <c:axId val="1140934784"/>
        <c:axId val="1012547696"/>
      </c:barChart>
      <c:catAx>
        <c:axId val="114093478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1012547696"/>
        <c:crosses val="autoZero"/>
        <c:auto val="1"/>
        <c:lblAlgn val="ctr"/>
        <c:lblOffset val="100"/>
        <c:noMultiLvlLbl val="0"/>
      </c:catAx>
      <c:valAx>
        <c:axId val="10125476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1140934784"/>
        <c:crosses val="autoZero"/>
        <c:crossBetween val="between"/>
      </c:valAx>
      <c:spPr>
        <a:solidFill>
          <a:srgbClr val="FFFFFF"/>
        </a:solidFill>
        <a:ln w="25400">
          <a:solidFill>
            <a:srgbClr val="808080"/>
          </a:solidFill>
        </a:ln>
      </c:spPr>
    </c:plotArea>
    <c:legend>
      <c:legendPos val="r"/>
      <c:layout>
        <c:manualLayout>
          <c:xMode val="edge"/>
          <c:yMode val="edge"/>
          <c:x val="0.859655915709149"/>
          <c:y val="0.209952803656915"/>
          <c:w val="0.137245601840086"/>
          <c:h val="0.5265828628480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0" l="0.750000000000015" r="0.750000000000015" t="1.0"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(1.3 Billion)</a:t>
            </a:r>
          </a:p>
        </c:rich>
      </c:tx>
      <c:overlay val="0"/>
      <c:spPr>
        <a:noFill/>
        <a:ln w="25400">
          <a:noFill/>
        </a:ln>
      </c:spPr>
    </c:title>
    <c:autoTitleDeleted val="0"/>
    <c:plotArea>
      <c:layout>
        <c:manualLayout>
          <c:layoutTarget val="inner"/>
          <c:xMode val="edge"/>
          <c:yMode val="edge"/>
          <c:x val="0.43424370231528"/>
          <c:y val="0.647399757552533"/>
          <c:w val="0.196030014188041"/>
          <c:h val="0.22832402163681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dPt>
          <c:dPt>
            <c:idx val="3"/>
            <c:bubble3D val="0"/>
            <c:spPr>
              <a:gradFill rotWithShape="0">
                <a:gsLst>
                  <a:gs pos="0">
                    <a:srgbClr val="C5B3E2"/>
                  </a:gs>
                  <a:gs pos="100000">
                    <a:srgbClr val="704F97"/>
                  </a:gs>
                </a:gsLst>
                <a:lin ang="5400000"/>
              </a:gradFill>
              <a:ln w="25400">
                <a:noFill/>
              </a:ln>
              <a:effectLst>
                <a:outerShdw dist="35921" dir="2700000" algn="br">
                  <a:srgbClr val="000000"/>
                </a:outerShdw>
              </a:effectLst>
            </c:spPr>
          </c:dPt>
          <c:dPt>
            <c:idx val="4"/>
            <c:bubble3D val="0"/>
            <c:spPr>
              <a:gradFill rotWithShape="0">
                <a:gsLst>
                  <a:gs pos="0">
                    <a:srgbClr val="9DE2FF"/>
                  </a:gs>
                  <a:gs pos="100000">
                    <a:srgbClr val="31A1C0"/>
                  </a:gs>
                </a:gsLst>
                <a:lin ang="5400000"/>
              </a:gradFill>
              <a:ln w="25400">
                <a:noFill/>
              </a:ln>
              <a:effectLst>
                <a:outerShdw dist="35921" dir="2700000" algn="br">
                  <a:srgbClr val="000000"/>
                </a:outerShdw>
              </a:effectLst>
            </c:spPr>
          </c:dPt>
          <c:dPt>
            <c:idx val="5"/>
            <c:bubble3D val="0"/>
            <c:spPr>
              <a:gradFill rotWithShape="0">
                <a:gsLst>
                  <a:gs pos="0">
                    <a:srgbClr val="FFB885"/>
                  </a:gs>
                  <a:gs pos="100000">
                    <a:srgbClr val="F28225"/>
                  </a:gs>
                </a:gsLst>
                <a:lin ang="5400000"/>
              </a:gradFill>
              <a:ln w="25400">
                <a:noFill/>
              </a:ln>
              <a:effectLst>
                <a:outerShdw dist="35921" dir="2700000" algn="br">
                  <a:srgbClr val="000000"/>
                </a:outerShdw>
              </a:effectLst>
            </c:spPr>
          </c:dPt>
          <c:dPt>
            <c:idx val="6"/>
            <c:bubble3D val="0"/>
            <c:spPr>
              <a:gradFill rotWithShape="0">
                <a:gsLst>
                  <a:gs pos="0">
                    <a:srgbClr val="B6D1FF"/>
                  </a:gs>
                  <a:gs pos="100000">
                    <a:srgbClr val="8AA7D8"/>
                  </a:gs>
                </a:gsLst>
                <a:lin ang="5400000"/>
              </a:gradFill>
              <a:ln w="25400">
                <a:noFill/>
              </a:ln>
              <a:effectLst>
                <a:outerShdw dist="35921" dir="2700000" algn="br">
                  <a:srgbClr val="000000"/>
                </a:outerShdw>
              </a:effectLst>
            </c:spPr>
          </c:dPt>
          <c:dPt>
            <c:idx val="7"/>
            <c:bubble3D val="0"/>
            <c:spPr>
              <a:gradFill rotWithShape="0">
                <a:gsLst>
                  <a:gs pos="0">
                    <a:srgbClr val="FFB6B4"/>
                  </a:gs>
                  <a:gs pos="100000">
                    <a:srgbClr val="DA8A89"/>
                  </a:gs>
                </a:gsLst>
                <a:lin ang="5400000"/>
              </a:gradFill>
              <a:ln w="25400">
                <a:noFill/>
              </a:ln>
              <a:effectLst>
                <a:outerShdw dist="35921" dir="2700000" algn="br">
                  <a:srgbClr val="000000"/>
                </a:outerShdw>
              </a:effectLst>
            </c:spPr>
          </c:dPt>
          <c:dPt>
            <c:idx val="8"/>
            <c:bubble3D val="0"/>
            <c:spPr>
              <a:gradFill rotWithShape="0">
                <a:gsLst>
                  <a:gs pos="0">
                    <a:srgbClr val="E4FFBA"/>
                  </a:gs>
                  <a:gs pos="100000">
                    <a:srgbClr val="BBD68E"/>
                  </a:gs>
                </a:gsLst>
                <a:lin ang="5400000"/>
              </a:gradFill>
              <a:ln w="25400">
                <a:noFill/>
              </a:ln>
              <a:effectLst>
                <a:outerShdw dist="35921" dir="2700000" algn="br">
                  <a:srgbClr val="000000"/>
                </a:outerShdw>
              </a:effectLst>
            </c:spPr>
          </c:dPt>
          <c:dPt>
            <c:idx val="9"/>
            <c:bubble3D val="0"/>
            <c:spPr>
              <a:gradFill rotWithShape="0">
                <a:gsLst>
                  <a:gs pos="0">
                    <a:srgbClr val="D6C5F1"/>
                  </a:gs>
                  <a:gs pos="100000">
                    <a:srgbClr val="A896C2"/>
                  </a:gs>
                </a:gsLst>
                <a:lin ang="5400000"/>
              </a:gradFill>
              <a:ln w="25400">
                <a:noFill/>
              </a:ln>
              <a:effectLst>
                <a:outerShdw dist="35921" dir="2700000" algn="br">
                  <a:srgbClr val="000000"/>
                </a:outerShdw>
              </a:effectLst>
            </c:spPr>
          </c:dPt>
          <c:dPt>
            <c:idx val="10"/>
            <c:bubble3D val="0"/>
            <c:spPr>
              <a:gradFill rotWithShape="0">
                <a:gsLst>
                  <a:gs pos="0">
                    <a:srgbClr val="B2F1FF"/>
                  </a:gs>
                  <a:gs pos="100000">
                    <a:srgbClr val="87C8DF"/>
                  </a:gs>
                </a:gsLst>
                <a:lin ang="5400000"/>
              </a:gradFill>
              <a:ln w="25400">
                <a:noFill/>
              </a:ln>
              <a:effectLst>
                <a:outerShdw dist="35921" dir="2700000" algn="br">
                  <a:srgbClr val="000000"/>
                </a:outerShdw>
              </a:effectLst>
            </c:spPr>
          </c:dPt>
          <c:dLbls>
            <c:dLbl>
              <c:idx val="0"/>
              <c:layout>
                <c:manualLayout>
                  <c:x val="0.152764526734171"/>
                  <c:y val="-0.103348140783819"/>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79346216771307"/>
                  <c:y val="0.00907544357406491"/>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107429030475876"/>
                  <c:y val="0.0532861523376699"/>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0.0682143183324321"/>
                  <c:y val="-0.0151248031465657"/>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0178682883310511"/>
                  <c:y val="-0.00306083833058458"/>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246091499566574"/>
                  <c:y val="0.0128703354600174"/>
                </c:manualLayout>
              </c:layout>
              <c:showLegendKey val="0"/>
              <c:showVal val="0"/>
              <c:showCatName val="1"/>
              <c:showSerName val="0"/>
              <c:showPercent val="1"/>
              <c:showBubbleSize val="0"/>
              <c:extLst>
                <c:ext xmlns:c15="http://schemas.microsoft.com/office/drawing/2012/chart" uri="{CE6537A1-D6FC-4f65-9D91-7224C49458BB}"/>
              </c:extLst>
            </c:dLbl>
            <c:dLbl>
              <c:idx val="6"/>
              <c:layout>
                <c:manualLayout>
                  <c:x val="-0.0990256677498901"/>
                  <c:y val="0.0417213433004536"/>
                </c:manualLayout>
              </c:layout>
              <c:showLegendKey val="0"/>
              <c:showVal val="0"/>
              <c:showCatName val="1"/>
              <c:showSerName val="0"/>
              <c:showPercent val="1"/>
              <c:showBubbleSize val="0"/>
              <c:extLst>
                <c:ext xmlns:c15="http://schemas.microsoft.com/office/drawing/2012/chart" uri="{CE6537A1-D6FC-4f65-9D91-7224C49458BB}"/>
              </c:extLst>
            </c:dLbl>
            <c:dLbl>
              <c:idx val="7"/>
              <c:layout>
                <c:manualLayout>
                  <c:x val="-0.215783101651192"/>
                  <c:y val="0.0276974449600255"/>
                </c:manualLayout>
              </c:layout>
              <c:showLegendKey val="0"/>
              <c:showVal val="0"/>
              <c:showCatName val="1"/>
              <c:showSerName val="0"/>
              <c:showPercent val="1"/>
              <c:showBubbleSize val="0"/>
              <c:extLst>
                <c:ext xmlns:c15="http://schemas.microsoft.com/office/drawing/2012/chart" uri="{CE6537A1-D6FC-4f65-9D91-7224C49458BB}"/>
              </c:extLst>
            </c:dLbl>
            <c:dLbl>
              <c:idx val="8"/>
              <c:layout>
                <c:manualLayout>
                  <c:x val="-0.207911270695988"/>
                  <c:y val="-0.0442840362484141"/>
                </c:manualLayout>
              </c:layout>
              <c:showLegendKey val="0"/>
              <c:showVal val="0"/>
              <c:showCatName val="1"/>
              <c:showSerName val="0"/>
              <c:showPercent val="1"/>
              <c:showBubbleSize val="0"/>
              <c:extLst>
                <c:ext xmlns:c15="http://schemas.microsoft.com/office/drawing/2012/chart" uri="{CE6537A1-D6FC-4f65-9D91-7224C49458BB}"/>
              </c:extLst>
            </c:dLbl>
            <c:dLbl>
              <c:idx val="9"/>
              <c:layout>
                <c:manualLayout>
                  <c:x val="-0.0192012757239231"/>
                  <c:y val="-0.0432740543838549"/>
                </c:manualLayout>
              </c:layout>
              <c:showLegendKey val="0"/>
              <c:showVal val="0"/>
              <c:showCatName val="1"/>
              <c:showSerName val="0"/>
              <c:showPercent val="1"/>
              <c:showBubbleSize val="0"/>
              <c:extLst>
                <c:ext xmlns:c15="http://schemas.microsoft.com/office/drawing/2012/chart" uri="{CE6537A1-D6FC-4f65-9D91-7224C49458BB}"/>
              </c:extLst>
            </c:dLbl>
            <c:dLbl>
              <c:idx val="10"/>
              <c:layout>
                <c:manualLayout>
                  <c:x val="-0.0719195366083277"/>
                  <c:y val="-0.17277816276681"/>
                </c:manualLayout>
              </c:layout>
              <c:showLegendKey val="0"/>
              <c:showVal val="0"/>
              <c:showCatName val="1"/>
              <c:showSerName val="0"/>
              <c:showPercent val="1"/>
              <c:showBubbleSize val="0"/>
              <c:extLst>
                <c:ext xmlns:c15="http://schemas.microsoft.com/office/drawing/2012/chart" uri="{CE6537A1-D6FC-4f65-9D91-7224C49458BB}"/>
              </c:extLst>
            </c:dLbl>
            <c:dLbl>
              <c:idx val="11"/>
              <c:layout>
                <c:manualLayout>
                  <c:x val="0.00653220706748771"/>
                  <c:y val="-0.110192637277844"/>
                </c:manualLayout>
              </c:layout>
              <c:showLegendKey val="0"/>
              <c:showVal val="0"/>
              <c:showCatName val="1"/>
              <c:showSerName val="0"/>
              <c:showPercent val="1"/>
              <c:showBubbleSize val="0"/>
              <c:extLst>
                <c:ext xmlns:c15="http://schemas.microsoft.com/office/drawing/2012/chart" uri="{CE6537A1-D6FC-4f65-9D91-7224C49458BB}"/>
              </c:extLst>
            </c:dLbl>
            <c:numFmt formatCode="0.0%" sourceLinked="0"/>
            <c:spPr>
              <a:noFill/>
              <a:ln w="25400">
                <a:noFill/>
              </a:ln>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Distribution!$B$19:$M$19</c:f>
              <c:strCache>
                <c:ptCount val="12"/>
                <c:pt idx="0">
                  <c:v>ASDC</c:v>
                </c:pt>
                <c:pt idx="1">
                  <c:v>ASF</c:v>
                </c:pt>
                <c:pt idx="2">
                  <c:v>CDDIS</c:v>
                </c:pt>
                <c:pt idx="3">
                  <c:v>GESDISC</c:v>
                </c:pt>
                <c:pt idx="4">
                  <c:v>GHRC</c:v>
                </c:pt>
                <c:pt idx="5">
                  <c:v>LPDAAC</c:v>
                </c:pt>
                <c:pt idx="6">
                  <c:v>MODAPS</c:v>
                </c:pt>
                <c:pt idx="7">
                  <c:v>NSIDC</c:v>
                </c:pt>
                <c:pt idx="8">
                  <c:v>OB.DAAC</c:v>
                </c:pt>
                <c:pt idx="9">
                  <c:v>ORNL</c:v>
                </c:pt>
                <c:pt idx="10">
                  <c:v>PO.DAAC</c:v>
                </c:pt>
                <c:pt idx="11">
                  <c:v>SEDAC</c:v>
                </c:pt>
              </c:strCache>
            </c:strRef>
          </c:cat>
          <c:val>
            <c:numRef>
              <c:f>Distribution!$B$20:$M$20</c:f>
              <c:numCache>
                <c:formatCode>#,##0.00</c:formatCode>
                <c:ptCount val="12"/>
                <c:pt idx="0">
                  <c:v>31.037472</c:v>
                </c:pt>
                <c:pt idx="1">
                  <c:v>6.667925</c:v>
                </c:pt>
                <c:pt idx="2">
                  <c:v>384.034918</c:v>
                </c:pt>
                <c:pt idx="3">
                  <c:v>257.503303</c:v>
                </c:pt>
                <c:pt idx="4">
                  <c:v>6.87018</c:v>
                </c:pt>
                <c:pt idx="5">
                  <c:v>208.186137</c:v>
                </c:pt>
                <c:pt idx="6">
                  <c:v>107.761906</c:v>
                </c:pt>
                <c:pt idx="7">
                  <c:v>102.272879</c:v>
                </c:pt>
                <c:pt idx="8">
                  <c:v>47.917738</c:v>
                </c:pt>
                <c:pt idx="9">
                  <c:v>26.890238</c:v>
                </c:pt>
                <c:pt idx="10">
                  <c:v>87.788123</c:v>
                </c:pt>
                <c:pt idx="11">
                  <c:v>3.555455</c:v>
                </c:pt>
              </c:numCache>
            </c:numRef>
          </c:val>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0" l="0.750000000000015" r="0.750000000000015" t="1.0"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 Id="rId2"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4" Type="http://schemas.openxmlformats.org/officeDocument/2006/relationships/image" Target="../media/image16.png"/><Relationship Id="rId5" Type="http://schemas.openxmlformats.org/officeDocument/2006/relationships/image" Target="../media/image17.png"/><Relationship Id="rId6" Type="http://schemas.openxmlformats.org/officeDocument/2006/relationships/image" Target="../media/image18.png"/><Relationship Id="rId1" Type="http://schemas.openxmlformats.org/officeDocument/2006/relationships/image" Target="../media/image13.png"/><Relationship Id="rId2"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 Id="rId2" Type="http://schemas.openxmlformats.org/officeDocument/2006/relationships/chart" Target="../charts/chart21.xml"/><Relationship Id="rId3"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3.xml"/><Relationship Id="rId2" Type="http://schemas.openxmlformats.org/officeDocument/2006/relationships/chart" Target="../charts/chart24.xml"/><Relationship Id="rId3"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6.xml"/><Relationship Id="rId2" Type="http://schemas.openxmlformats.org/officeDocument/2006/relationships/chart" Target="../charts/chart27.xml"/><Relationship Id="rId3"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1.xml"/><Relationship Id="rId4" Type="http://schemas.openxmlformats.org/officeDocument/2006/relationships/chart" Target="../charts/chart32.xml"/><Relationship Id="rId5" Type="http://schemas.openxmlformats.org/officeDocument/2006/relationships/chart" Target="../charts/chart33.xml"/><Relationship Id="rId6" Type="http://schemas.openxmlformats.org/officeDocument/2006/relationships/chart" Target="../charts/chart34.xml"/><Relationship Id="rId7" Type="http://schemas.openxmlformats.org/officeDocument/2006/relationships/chart" Target="../charts/chart35.xml"/><Relationship Id="rId8" Type="http://schemas.openxmlformats.org/officeDocument/2006/relationships/chart" Target="../charts/chart36.xml"/><Relationship Id="rId9" Type="http://schemas.openxmlformats.org/officeDocument/2006/relationships/chart" Target="../charts/chart37.xml"/><Relationship Id="rId10" Type="http://schemas.openxmlformats.org/officeDocument/2006/relationships/chart" Target="../charts/chart38.xml"/><Relationship Id="rId11" Type="http://schemas.openxmlformats.org/officeDocument/2006/relationships/chart" Target="../charts/chart39.xml"/><Relationship Id="rId1" Type="http://schemas.openxmlformats.org/officeDocument/2006/relationships/chart" Target="../charts/chart29.xml"/><Relationship Id="rId2"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42.xml"/><Relationship Id="rId2" Type="http://schemas.openxmlformats.org/officeDocument/2006/relationships/chart" Target="../charts/chart4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 Id="rId2"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48.xml"/><Relationship Id="rId4" Type="http://schemas.openxmlformats.org/officeDocument/2006/relationships/image" Target="../media/image21.emf"/><Relationship Id="rId1" Type="http://schemas.openxmlformats.org/officeDocument/2006/relationships/chart" Target="../charts/chart46.xml"/><Relationship Id="rId2" Type="http://schemas.openxmlformats.org/officeDocument/2006/relationships/chart" Target="../charts/chart4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0.xml"/><Relationship Id="rId4" Type="http://schemas.openxmlformats.org/officeDocument/2006/relationships/chart" Target="../charts/chart51.xml"/><Relationship Id="rId5" Type="http://schemas.openxmlformats.org/officeDocument/2006/relationships/image" Target="../media/image23.emf"/><Relationship Id="rId1" Type="http://schemas.openxmlformats.org/officeDocument/2006/relationships/image" Target="../media/image22.gif"/><Relationship Id="rId2" Type="http://schemas.openxmlformats.org/officeDocument/2006/relationships/chart" Target="../charts/chart4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2.xml"/><Relationship Id="rId2" Type="http://schemas.openxmlformats.org/officeDocument/2006/relationships/chart" Target="../charts/chart53.xml"/><Relationship Id="rId3" Type="http://schemas.openxmlformats.org/officeDocument/2006/relationships/chart" Target="../charts/chart5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7.xml"/><Relationship Id="rId2" Type="http://schemas.openxmlformats.org/officeDocument/2006/relationships/chart" Target="../charts/chart5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9.xml"/><Relationship Id="rId2" Type="http://schemas.openxmlformats.org/officeDocument/2006/relationships/chart" Target="../charts/chart6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 Id="rId2"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63.xml"/><Relationship Id="rId2" Type="http://schemas.openxmlformats.org/officeDocument/2006/relationships/chart" Target="../charts/chart6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65.xml"/><Relationship Id="rId2" Type="http://schemas.openxmlformats.org/officeDocument/2006/relationships/chart" Target="../charts/chart6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 Id="rId1" Type="http://schemas.openxmlformats.org/officeDocument/2006/relationships/chart" Target="../charts/chart7.xml"/><Relationship Id="rId2"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 Id="rId2"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5</xdr:col>
      <xdr:colOff>1197769</xdr:colOff>
      <xdr:row>4</xdr:row>
      <xdr:rowOff>69059</xdr:rowOff>
    </xdr:from>
    <xdr:to>
      <xdr:col>13</xdr:col>
      <xdr:colOff>452437</xdr:colOff>
      <xdr:row>26</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964408</xdr:colOff>
      <xdr:row>31</xdr:row>
      <xdr:rowOff>78580</xdr:rowOff>
    </xdr:from>
    <xdr:to>
      <xdr:col>12</xdr:col>
      <xdr:colOff>297657</xdr:colOff>
      <xdr:row>56</xdr:row>
      <xdr:rowOff>154780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285189</xdr:colOff>
      <xdr:row>53</xdr:row>
      <xdr:rowOff>9525</xdr:rowOff>
    </xdr:from>
    <xdr:to>
      <xdr:col>13</xdr:col>
      <xdr:colOff>1019348</xdr:colOff>
      <xdr:row>73</xdr:row>
      <xdr:rowOff>94576</xdr:rowOff>
    </xdr:to>
    <xdr:graphicFrame macro="">
      <xdr:nvGraphicFramePr>
        <xdr:cNvPr id="8" name="Chart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799402</xdr:colOff>
      <xdr:row>0</xdr:row>
      <xdr:rowOff>60790</xdr:rowOff>
    </xdr:from>
    <xdr:to>
      <xdr:col>14</xdr:col>
      <xdr:colOff>457200</xdr:colOff>
      <xdr:row>18</xdr:row>
      <xdr:rowOff>120181</xdr:rowOff>
    </xdr:to>
    <xdr:graphicFrame macro="">
      <xdr:nvGraphicFramePr>
        <xdr:cNvPr id="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285750</xdr:colOff>
      <xdr:row>4</xdr:row>
      <xdr:rowOff>31750</xdr:rowOff>
    </xdr:from>
    <xdr:to>
      <xdr:col>5</xdr:col>
      <xdr:colOff>647175</xdr:colOff>
      <xdr:row>25</xdr:row>
      <xdr:rowOff>105959</xdr:rowOff>
    </xdr:to>
    <xdr:pic>
      <xdr:nvPicPr>
        <xdr:cNvPr id="14" name="Picture 13"/>
        <xdr:cNvPicPr>
          <a:picLocks noChangeAspect="1"/>
        </xdr:cNvPicPr>
      </xdr:nvPicPr>
      <xdr:blipFill>
        <a:blip xmlns:r="http://schemas.openxmlformats.org/officeDocument/2006/relationships" r:embed="rId1"/>
        <a:stretch>
          <a:fillRect/>
        </a:stretch>
      </xdr:blipFill>
      <xdr:spPr>
        <a:xfrm>
          <a:off x="285750" y="1936750"/>
          <a:ext cx="5663675" cy="3407959"/>
        </a:xfrm>
        <a:prstGeom prst="rect">
          <a:avLst/>
        </a:prstGeom>
      </xdr:spPr>
    </xdr:pic>
    <xdr:clientData/>
  </xdr:twoCellAnchor>
  <xdr:twoCellAnchor editAs="oneCell">
    <xdr:from>
      <xdr:col>6</xdr:col>
      <xdr:colOff>0</xdr:colOff>
      <xdr:row>4</xdr:row>
      <xdr:rowOff>0</xdr:rowOff>
    </xdr:from>
    <xdr:to>
      <xdr:col>14</xdr:col>
      <xdr:colOff>33444</xdr:colOff>
      <xdr:row>26</xdr:row>
      <xdr:rowOff>37390</xdr:rowOff>
    </xdr:to>
    <xdr:pic>
      <xdr:nvPicPr>
        <xdr:cNvPr id="16" name="Picture 15"/>
        <xdr:cNvPicPr>
          <a:picLocks noChangeAspect="1"/>
        </xdr:cNvPicPr>
      </xdr:nvPicPr>
      <xdr:blipFill>
        <a:blip xmlns:r="http://schemas.openxmlformats.org/officeDocument/2006/relationships" r:embed="rId2"/>
        <a:stretch>
          <a:fillRect/>
        </a:stretch>
      </xdr:blipFill>
      <xdr:spPr>
        <a:xfrm>
          <a:off x="6498167" y="1905000"/>
          <a:ext cx="5864860" cy="3529890"/>
        </a:xfrm>
        <a:prstGeom prst="rect">
          <a:avLst/>
        </a:prstGeom>
      </xdr:spPr>
    </xdr:pic>
    <xdr:clientData/>
  </xdr:twoCellAnchor>
  <xdr:twoCellAnchor editAs="oneCell">
    <xdr:from>
      <xdr:col>0</xdr:col>
      <xdr:colOff>630939</xdr:colOff>
      <xdr:row>35</xdr:row>
      <xdr:rowOff>118016</xdr:rowOff>
    </xdr:from>
    <xdr:to>
      <xdr:col>5</xdr:col>
      <xdr:colOff>137585</xdr:colOff>
      <xdr:row>61</xdr:row>
      <xdr:rowOff>103910</xdr:rowOff>
    </xdr:to>
    <xdr:pic>
      <xdr:nvPicPr>
        <xdr:cNvPr id="18" name="Picture 17"/>
        <xdr:cNvPicPr>
          <a:picLocks noChangeAspect="1"/>
        </xdr:cNvPicPr>
      </xdr:nvPicPr>
      <xdr:blipFill>
        <a:blip xmlns:r="http://schemas.openxmlformats.org/officeDocument/2006/relationships" r:embed="rId3"/>
        <a:stretch>
          <a:fillRect/>
        </a:stretch>
      </xdr:blipFill>
      <xdr:spPr>
        <a:xfrm>
          <a:off x="630939" y="9590099"/>
          <a:ext cx="4808896" cy="4113394"/>
        </a:xfrm>
        <a:prstGeom prst="rect">
          <a:avLst/>
        </a:prstGeom>
      </xdr:spPr>
    </xdr:pic>
    <xdr:clientData/>
  </xdr:twoCellAnchor>
  <xdr:twoCellAnchor editAs="oneCell">
    <xdr:from>
      <xdr:col>6</xdr:col>
      <xdr:colOff>426644</xdr:colOff>
      <xdr:row>35</xdr:row>
      <xdr:rowOff>139109</xdr:rowOff>
    </xdr:from>
    <xdr:to>
      <xdr:col>13</xdr:col>
      <xdr:colOff>214879</xdr:colOff>
      <xdr:row>62</xdr:row>
      <xdr:rowOff>10585</xdr:rowOff>
    </xdr:to>
    <xdr:pic>
      <xdr:nvPicPr>
        <xdr:cNvPr id="19" name="Picture 18"/>
        <xdr:cNvPicPr>
          <a:picLocks noChangeAspect="1"/>
        </xdr:cNvPicPr>
      </xdr:nvPicPr>
      <xdr:blipFill>
        <a:blip xmlns:r="http://schemas.openxmlformats.org/officeDocument/2006/relationships" r:embed="rId4"/>
        <a:stretch>
          <a:fillRect/>
        </a:stretch>
      </xdr:blipFill>
      <xdr:spPr>
        <a:xfrm>
          <a:off x="6924811" y="9611192"/>
          <a:ext cx="5005818" cy="4157726"/>
        </a:xfrm>
        <a:prstGeom prst="rect">
          <a:avLst/>
        </a:prstGeom>
      </xdr:spPr>
    </xdr:pic>
    <xdr:clientData/>
  </xdr:twoCellAnchor>
  <xdr:twoCellAnchor editAs="oneCell">
    <xdr:from>
      <xdr:col>0</xdr:col>
      <xdr:colOff>423334</xdr:colOff>
      <xdr:row>67</xdr:row>
      <xdr:rowOff>137583</xdr:rowOff>
    </xdr:from>
    <xdr:to>
      <xdr:col>5</xdr:col>
      <xdr:colOff>1016427</xdr:colOff>
      <xdr:row>92</xdr:row>
      <xdr:rowOff>88901</xdr:rowOff>
    </xdr:to>
    <xdr:pic>
      <xdr:nvPicPr>
        <xdr:cNvPr id="20" name="Picture 19"/>
        <xdr:cNvPicPr>
          <a:picLocks noChangeAspect="1"/>
        </xdr:cNvPicPr>
      </xdr:nvPicPr>
      <xdr:blipFill>
        <a:blip xmlns:r="http://schemas.openxmlformats.org/officeDocument/2006/relationships" r:embed="rId5"/>
        <a:stretch>
          <a:fillRect/>
        </a:stretch>
      </xdr:blipFill>
      <xdr:spPr>
        <a:xfrm>
          <a:off x="423334" y="15790333"/>
          <a:ext cx="5895343" cy="3920068"/>
        </a:xfrm>
        <a:prstGeom prst="rect">
          <a:avLst/>
        </a:prstGeom>
      </xdr:spPr>
    </xdr:pic>
    <xdr:clientData/>
  </xdr:twoCellAnchor>
  <xdr:twoCellAnchor editAs="oneCell">
    <xdr:from>
      <xdr:col>6</xdr:col>
      <xdr:colOff>111806</xdr:colOff>
      <xdr:row>67</xdr:row>
      <xdr:rowOff>156684</xdr:rowOff>
    </xdr:from>
    <xdr:to>
      <xdr:col>15</xdr:col>
      <xdr:colOff>287570</xdr:colOff>
      <xdr:row>92</xdr:row>
      <xdr:rowOff>148166</xdr:rowOff>
    </xdr:to>
    <xdr:pic>
      <xdr:nvPicPr>
        <xdr:cNvPr id="23" name="Picture 22"/>
        <xdr:cNvPicPr>
          <a:picLocks noChangeAspect="1"/>
        </xdr:cNvPicPr>
      </xdr:nvPicPr>
      <xdr:blipFill>
        <a:blip xmlns:r="http://schemas.openxmlformats.org/officeDocument/2006/relationships" r:embed="rId6"/>
        <a:stretch>
          <a:fillRect/>
        </a:stretch>
      </xdr:blipFill>
      <xdr:spPr>
        <a:xfrm>
          <a:off x="6609973" y="15809434"/>
          <a:ext cx="6621014" cy="39602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13608</xdr:colOff>
      <xdr:row>79</xdr:row>
      <xdr:rowOff>13305</xdr:rowOff>
    </xdr:from>
    <xdr:to>
      <xdr:col>6</xdr:col>
      <xdr:colOff>3956656</xdr:colOff>
      <xdr:row>102</xdr:row>
      <xdr:rowOff>3780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164798</xdr:colOff>
      <xdr:row>44</xdr:row>
      <xdr:rowOff>16857</xdr:rowOff>
    </xdr:from>
    <xdr:to>
      <xdr:col>6</xdr:col>
      <xdr:colOff>3946072</xdr:colOff>
      <xdr:row>69</xdr:row>
      <xdr:rowOff>54429</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163287</xdr:colOff>
      <xdr:row>111</xdr:row>
      <xdr:rowOff>19956</xdr:rowOff>
    </xdr:from>
    <xdr:to>
      <xdr:col>7</xdr:col>
      <xdr:colOff>0</xdr:colOff>
      <xdr:row>135</xdr:row>
      <xdr:rowOff>108856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19</xdr:row>
      <xdr:rowOff>105833</xdr:rowOff>
    </xdr:from>
    <xdr:to>
      <xdr:col>7</xdr:col>
      <xdr:colOff>269120</xdr:colOff>
      <xdr:row>40</xdr:row>
      <xdr:rowOff>21165</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116418</xdr:colOff>
      <xdr:row>67</xdr:row>
      <xdr:rowOff>31752</xdr:rowOff>
    </xdr:from>
    <xdr:to>
      <xdr:col>7</xdr:col>
      <xdr:colOff>423333</xdr:colOff>
      <xdr:row>87</xdr:row>
      <xdr:rowOff>84668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31749</xdr:colOff>
      <xdr:row>42</xdr:row>
      <xdr:rowOff>95251</xdr:rowOff>
    </xdr:from>
    <xdr:to>
      <xdr:col>7</xdr:col>
      <xdr:colOff>338666</xdr:colOff>
      <xdr:row>62</xdr:row>
      <xdr:rowOff>148168</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164796</xdr:colOff>
      <xdr:row>14</xdr:row>
      <xdr:rowOff>137583</xdr:rowOff>
    </xdr:from>
    <xdr:to>
      <xdr:col>7</xdr:col>
      <xdr:colOff>423332</xdr:colOff>
      <xdr:row>33</xdr:row>
      <xdr:rowOff>95251</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179919</xdr:colOff>
      <xdr:row>60</xdr:row>
      <xdr:rowOff>105835</xdr:rowOff>
    </xdr:from>
    <xdr:to>
      <xdr:col>7</xdr:col>
      <xdr:colOff>486834</xdr:colOff>
      <xdr:row>81</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31749</xdr:colOff>
      <xdr:row>37</xdr:row>
      <xdr:rowOff>21167</xdr:rowOff>
    </xdr:from>
    <xdr:to>
      <xdr:col>7</xdr:col>
      <xdr:colOff>529166</xdr:colOff>
      <xdr:row>56</xdr:row>
      <xdr:rowOff>63500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902229</xdr:colOff>
      <xdr:row>65</xdr:row>
      <xdr:rowOff>7141</xdr:rowOff>
    </xdr:from>
    <xdr:to>
      <xdr:col>13</xdr:col>
      <xdr:colOff>424849</xdr:colOff>
      <xdr:row>86</xdr:row>
      <xdr:rowOff>107156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731270</xdr:colOff>
      <xdr:row>90</xdr:row>
      <xdr:rowOff>1</xdr:rowOff>
    </xdr:from>
    <xdr:to>
      <xdr:col>6</xdr:col>
      <xdr:colOff>10583</xdr:colOff>
      <xdr:row>111</xdr:row>
      <xdr:rowOff>148166</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90</xdr:row>
      <xdr:rowOff>21166</xdr:rowOff>
    </xdr:from>
    <xdr:to>
      <xdr:col>13</xdr:col>
      <xdr:colOff>433916</xdr:colOff>
      <xdr:row>111</xdr:row>
      <xdr:rowOff>148166</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63500</xdr:colOff>
      <xdr:row>17</xdr:row>
      <xdr:rowOff>35339</xdr:rowOff>
    </xdr:from>
    <xdr:to>
      <xdr:col>13</xdr:col>
      <xdr:colOff>333375</xdr:colOff>
      <xdr:row>39</xdr:row>
      <xdr:rowOff>44979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1916908</xdr:colOff>
      <xdr:row>17</xdr:row>
      <xdr:rowOff>16442</xdr:rowOff>
    </xdr:from>
    <xdr:to>
      <xdr:col>6</xdr:col>
      <xdr:colOff>417854</xdr:colOff>
      <xdr:row>39</xdr:row>
      <xdr:rowOff>27781</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132</xdr:row>
      <xdr:rowOff>13230</xdr:rowOff>
    </xdr:from>
    <xdr:to>
      <xdr:col>13</xdr:col>
      <xdr:colOff>201084</xdr:colOff>
      <xdr:row>149</xdr:row>
      <xdr:rowOff>145560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928687</xdr:colOff>
      <xdr:row>132</xdr:row>
      <xdr:rowOff>14551</xdr:rowOff>
    </xdr:from>
    <xdr:to>
      <xdr:col>5</xdr:col>
      <xdr:colOff>961422</xdr:colOff>
      <xdr:row>149</xdr:row>
      <xdr:rowOff>146881</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377031</xdr:colOff>
      <xdr:row>154</xdr:row>
      <xdr:rowOff>10584</xdr:rowOff>
    </xdr:from>
    <xdr:to>
      <xdr:col>17</xdr:col>
      <xdr:colOff>648231</xdr:colOff>
      <xdr:row>167</xdr:row>
      <xdr:rowOff>31063</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404813</xdr:colOff>
      <xdr:row>154</xdr:row>
      <xdr:rowOff>2644</xdr:rowOff>
    </xdr:from>
    <xdr:to>
      <xdr:col>11</xdr:col>
      <xdr:colOff>595312</xdr:colOff>
      <xdr:row>167</xdr:row>
      <xdr:rowOff>23123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1012028</xdr:colOff>
      <xdr:row>182</xdr:row>
      <xdr:rowOff>23811</xdr:rowOff>
    </xdr:from>
    <xdr:to>
      <xdr:col>16</xdr:col>
      <xdr:colOff>47624</xdr:colOff>
      <xdr:row>201</xdr:row>
      <xdr:rowOff>-1</xdr:rowOff>
    </xdr:to>
    <xdr:graphicFrame macro="">
      <xdr:nvGraphicFramePr>
        <xdr:cNvPr id="2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892966</xdr:colOff>
      <xdr:row>182</xdr:row>
      <xdr:rowOff>11905</xdr:rowOff>
    </xdr:from>
    <xdr:to>
      <xdr:col>7</xdr:col>
      <xdr:colOff>23811</xdr:colOff>
      <xdr:row>201</xdr:row>
      <xdr:rowOff>0</xdr:rowOff>
    </xdr:to>
    <xdr:graphicFrame macro="">
      <xdr:nvGraphicFramePr>
        <xdr:cNvPr id="2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7</xdr:col>
      <xdr:colOff>202406</xdr:colOff>
      <xdr:row>154</xdr:row>
      <xdr:rowOff>35719</xdr:rowOff>
    </xdr:from>
    <xdr:ext cx="3992503" cy="280205"/>
    <xdr:sp macro="" textlink="">
      <xdr:nvSpPr>
        <xdr:cNvPr id="2" name="TextBox 1"/>
        <xdr:cNvSpPr txBox="1"/>
      </xdr:nvSpPr>
      <xdr:spPr>
        <a:xfrm>
          <a:off x="8667750" y="27062907"/>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oneCellAnchor>
    <xdr:from>
      <xdr:col>7</xdr:col>
      <xdr:colOff>202406</xdr:colOff>
      <xdr:row>154</xdr:row>
      <xdr:rowOff>35719</xdr:rowOff>
    </xdr:from>
    <xdr:ext cx="3992503" cy="280205"/>
    <xdr:sp macro="" textlink="">
      <xdr:nvSpPr>
        <xdr:cNvPr id="35" name="TextBox 34"/>
        <xdr:cNvSpPr txBox="1"/>
      </xdr:nvSpPr>
      <xdr:spPr>
        <a:xfrm>
          <a:off x="8689181" y="26400919"/>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13</xdr:col>
      <xdr:colOff>257735</xdr:colOff>
      <xdr:row>5</xdr:row>
      <xdr:rowOff>22411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246530</xdr:colOff>
      <xdr:row>38</xdr:row>
      <xdr:rowOff>56031</xdr:rowOff>
    </xdr:from>
    <xdr:to>
      <xdr:col>12</xdr:col>
      <xdr:colOff>672353</xdr:colOff>
      <xdr:row>45</xdr:row>
      <xdr:rowOff>200026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571500</xdr:colOff>
      <xdr:row>8</xdr:row>
      <xdr:rowOff>85725</xdr:rowOff>
    </xdr:from>
    <xdr:to>
      <xdr:col>11</xdr:col>
      <xdr:colOff>361950</xdr:colOff>
      <xdr:row>27</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504825</xdr:colOff>
      <xdr:row>31</xdr:row>
      <xdr:rowOff>142875</xdr:rowOff>
    </xdr:from>
    <xdr:to>
      <xdr:col>12</xdr:col>
      <xdr:colOff>438150</xdr:colOff>
      <xdr:row>50</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9525</xdr:rowOff>
    </xdr:to>
    <xdr:pic>
      <xdr:nvPicPr>
        <xdr:cNvPr id="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7"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8"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9"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0"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1"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editAs="oneCell">
    <xdr:from>
      <xdr:col>0</xdr:col>
      <xdr:colOff>0</xdr:colOff>
      <xdr:row>21</xdr:row>
      <xdr:rowOff>0</xdr:rowOff>
    </xdr:from>
    <xdr:to>
      <xdr:col>0</xdr:col>
      <xdr:colOff>76200</xdr:colOff>
      <xdr:row>21</xdr:row>
      <xdr:rowOff>9525</xdr:rowOff>
    </xdr:to>
    <xdr:pic>
      <xdr:nvPicPr>
        <xdr:cNvPr id="12"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0" y="4219575"/>
          <a:ext cx="76200"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180975</xdr:colOff>
      <xdr:row>41</xdr:row>
      <xdr:rowOff>9525</xdr:rowOff>
    </xdr:to>
    <xdr:pic>
      <xdr:nvPicPr>
        <xdr:cNvPr id="13" name="Picture 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80975" cy="9525"/>
        </a:xfrm>
        <a:prstGeom prst="rect">
          <a:avLst/>
        </a:prstGeom>
        <a:noFill/>
        <a:ln w="9525">
          <a:noFill/>
          <a:miter lim="800000"/>
          <a:headEnd/>
          <a:tailEnd/>
        </a:ln>
      </xdr:spPr>
    </xdr:pic>
    <xdr:clientData/>
  </xdr:twoCellAnchor>
  <xdr:twoCellAnchor editAs="oneCell">
    <xdr:from>
      <xdr:col>0</xdr:col>
      <xdr:colOff>0</xdr:colOff>
      <xdr:row>41</xdr:row>
      <xdr:rowOff>0</xdr:rowOff>
    </xdr:from>
    <xdr:to>
      <xdr:col>0</xdr:col>
      <xdr:colOff>104775</xdr:colOff>
      <xdr:row>41</xdr:row>
      <xdr:rowOff>9525</xdr:rowOff>
    </xdr:to>
    <xdr:pic>
      <xdr:nvPicPr>
        <xdr:cNvPr id="14"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0" y="7648575"/>
          <a:ext cx="104775" cy="9525"/>
        </a:xfrm>
        <a:prstGeom prst="rect">
          <a:avLst/>
        </a:prstGeom>
        <a:noFill/>
        <a:ln w="9525">
          <a:noFill/>
          <a:miter lim="800000"/>
          <a:headEnd/>
          <a:tailEnd/>
        </a:ln>
      </xdr:spPr>
    </xdr:pic>
    <xdr:clientData/>
  </xdr:twoCellAnchor>
  <xdr:twoCellAnchor editAs="oneCell">
    <xdr:from>
      <xdr:col>12</xdr:col>
      <xdr:colOff>0</xdr:colOff>
      <xdr:row>23</xdr:row>
      <xdr:rowOff>0</xdr:rowOff>
    </xdr:from>
    <xdr:to>
      <xdr:col>12</xdr:col>
      <xdr:colOff>76200</xdr:colOff>
      <xdr:row>23</xdr:row>
      <xdr:rowOff>9525</xdr:rowOff>
    </xdr:to>
    <xdr:pic>
      <xdr:nvPicPr>
        <xdr:cNvPr id="15" name="Picture 4" descr="spacer"/>
        <xdr:cNvPicPr>
          <a:picLocks noChangeAspect="1" noChangeArrowheads="1"/>
        </xdr:cNvPicPr>
      </xdr:nvPicPr>
      <xdr:blipFill>
        <a:blip xmlns:r="http://schemas.openxmlformats.org/officeDocument/2006/relationships" r:embed="rId1"/>
        <a:srcRect/>
        <a:stretch>
          <a:fillRect/>
        </a:stretch>
      </xdr:blipFill>
      <xdr:spPr bwMode="auto">
        <a:xfrm>
          <a:off x="7934325" y="4543425"/>
          <a:ext cx="76200" cy="9525"/>
        </a:xfrm>
        <a:prstGeom prst="rect">
          <a:avLst/>
        </a:prstGeom>
        <a:noFill/>
        <a:ln w="9525">
          <a:noFill/>
          <a:miter lim="800000"/>
          <a:headEnd/>
          <a:tailEnd/>
        </a:ln>
      </xdr:spPr>
    </xdr:pic>
    <xdr:clientData/>
  </xdr:twoCellAnchor>
  <xdr:twoCellAnchor editAs="oneCell">
    <xdr:from>
      <xdr:col>12</xdr:col>
      <xdr:colOff>0</xdr:colOff>
      <xdr:row>43</xdr:row>
      <xdr:rowOff>0</xdr:rowOff>
    </xdr:from>
    <xdr:to>
      <xdr:col>12</xdr:col>
      <xdr:colOff>104775</xdr:colOff>
      <xdr:row>43</xdr:row>
      <xdr:rowOff>9525</xdr:rowOff>
    </xdr:to>
    <xdr:pic>
      <xdr:nvPicPr>
        <xdr:cNvPr id="16" name="Picture 67" descr="spacer"/>
        <xdr:cNvPicPr>
          <a:picLocks noChangeAspect="1" noChangeArrowheads="1"/>
        </xdr:cNvPicPr>
      </xdr:nvPicPr>
      <xdr:blipFill>
        <a:blip xmlns:r="http://schemas.openxmlformats.org/officeDocument/2006/relationships" r:embed="rId1"/>
        <a:srcRect/>
        <a:stretch>
          <a:fillRect/>
        </a:stretch>
      </xdr:blipFill>
      <xdr:spPr bwMode="auto">
        <a:xfrm>
          <a:off x="7934325" y="7972425"/>
          <a:ext cx="104775" cy="9525"/>
        </a:xfrm>
        <a:prstGeom prst="rect">
          <a:avLst/>
        </a:prstGeom>
        <a:noFill/>
        <a:ln w="9525">
          <a:noFill/>
          <a:miter lim="800000"/>
          <a:headEnd/>
          <a:tailEnd/>
        </a:ln>
      </xdr:spPr>
    </xdr:pic>
    <xdr:clientData/>
  </xdr:twoCellAnchor>
  <xdr:twoCellAnchor>
    <xdr:from>
      <xdr:col>4</xdr:col>
      <xdr:colOff>149087</xdr:colOff>
      <xdr:row>17</xdr:row>
      <xdr:rowOff>124240</xdr:rowOff>
    </xdr:from>
    <xdr:to>
      <xdr:col>12</xdr:col>
      <xdr:colOff>448090</xdr:colOff>
      <xdr:row>35</xdr:row>
      <xdr:rowOff>95665</xdr:rowOff>
    </xdr:to>
    <xdr:graphicFrame macro="">
      <xdr:nvGraphicFramePr>
        <xdr:cNvPr id="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114299</xdr:colOff>
      <xdr:row>0</xdr:row>
      <xdr:rowOff>738188</xdr:rowOff>
    </xdr:from>
    <xdr:to>
      <xdr:col>20</xdr:col>
      <xdr:colOff>273843</xdr:colOff>
      <xdr:row>27</xdr:row>
      <xdr:rowOff>142876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22412</xdr:colOff>
      <xdr:row>1</xdr:row>
      <xdr:rowOff>112060</xdr:rowOff>
    </xdr:from>
    <xdr:to>
      <xdr:col>11</xdr:col>
      <xdr:colOff>425824</xdr:colOff>
      <xdr:row>22</xdr:row>
      <xdr:rowOff>56031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1681</xdr:colOff>
      <xdr:row>24</xdr:row>
      <xdr:rowOff>112056</xdr:rowOff>
    </xdr:from>
    <xdr:to>
      <xdr:col>11</xdr:col>
      <xdr:colOff>336176</xdr:colOff>
      <xdr:row>43</xdr:row>
      <xdr:rowOff>100852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22</xdr:col>
      <xdr:colOff>96505</xdr:colOff>
      <xdr:row>25</xdr:row>
      <xdr:rowOff>19349</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0" y="1513417"/>
          <a:ext cx="7801172" cy="41574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471486</xdr:colOff>
      <xdr:row>28</xdr:row>
      <xdr:rowOff>128588</xdr:rowOff>
    </xdr:from>
    <xdr:to>
      <xdr:col>19</xdr:col>
      <xdr:colOff>-1</xdr:colOff>
      <xdr:row>55</xdr:row>
      <xdr:rowOff>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535782</xdr:colOff>
      <xdr:row>6</xdr:row>
      <xdr:rowOff>11906</xdr:rowOff>
    </xdr:from>
    <xdr:to>
      <xdr:col>13</xdr:col>
      <xdr:colOff>173832</xdr:colOff>
      <xdr:row>24</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71437</xdr:colOff>
      <xdr:row>6</xdr:row>
      <xdr:rowOff>107156</xdr:rowOff>
    </xdr:from>
    <xdr:to>
      <xdr:col>22</xdr:col>
      <xdr:colOff>252412</xdr:colOff>
      <xdr:row>21</xdr:row>
      <xdr:rowOff>180976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11</xdr:col>
      <xdr:colOff>0</xdr:colOff>
      <xdr:row>62</xdr:row>
      <xdr:rowOff>0</xdr:rowOff>
    </xdr:from>
    <xdr:to>
      <xdr:col>24</xdr:col>
      <xdr:colOff>138112</xdr:colOff>
      <xdr:row>83</xdr:row>
      <xdr:rowOff>64653</xdr:rowOff>
    </xdr:to>
    <xdr:pic>
      <xdr:nvPicPr>
        <xdr:cNvPr id="6" name="Pictur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65344" y="13037344"/>
          <a:ext cx="7877174" cy="4196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29</xdr:row>
      <xdr:rowOff>0</xdr:rowOff>
    </xdr:from>
    <xdr:to>
      <xdr:col>3</xdr:col>
      <xdr:colOff>123825</xdr:colOff>
      <xdr:row>29</xdr:row>
      <xdr:rowOff>123825</xdr:rowOff>
    </xdr:to>
    <xdr:pic>
      <xdr:nvPicPr>
        <xdr:cNvPr id="2" name="Picture 1"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editAs="oneCell">
    <xdr:from>
      <xdr:col>3</xdr:col>
      <xdr:colOff>0</xdr:colOff>
      <xdr:row>29</xdr:row>
      <xdr:rowOff>0</xdr:rowOff>
    </xdr:from>
    <xdr:to>
      <xdr:col>3</xdr:col>
      <xdr:colOff>123825</xdr:colOff>
      <xdr:row>29</xdr:row>
      <xdr:rowOff>123825</xdr:rowOff>
    </xdr:to>
    <xdr:pic>
      <xdr:nvPicPr>
        <xdr:cNvPr id="3" name="Picture 2" descr="https://ops-ni.ems.eosdis.nasa.gov/NetInsight/images/selection_icon.gif"/>
        <xdr:cNvPicPr>
          <a:picLocks noChangeAspect="1" noChangeArrowheads="1"/>
        </xdr:cNvPicPr>
      </xdr:nvPicPr>
      <xdr:blipFill>
        <a:blip xmlns:r="http://schemas.openxmlformats.org/officeDocument/2006/relationships" r:embed="rId1" cstate="print"/>
        <a:srcRect/>
        <a:stretch>
          <a:fillRect/>
        </a:stretch>
      </xdr:blipFill>
      <xdr:spPr bwMode="auto">
        <a:xfrm>
          <a:off x="3295650" y="7353300"/>
          <a:ext cx="123825" cy="123825"/>
        </a:xfrm>
        <a:prstGeom prst="rect">
          <a:avLst/>
        </a:prstGeom>
        <a:noFill/>
      </xdr:spPr>
    </xdr:pic>
    <xdr:clientData/>
  </xdr:twoCellAnchor>
  <xdr:twoCellAnchor>
    <xdr:from>
      <xdr:col>14</xdr:col>
      <xdr:colOff>285749</xdr:colOff>
      <xdr:row>18</xdr:row>
      <xdr:rowOff>0</xdr:rowOff>
    </xdr:from>
    <xdr:to>
      <xdr:col>22</xdr:col>
      <xdr:colOff>352424</xdr:colOff>
      <xdr:row>31</xdr:row>
      <xdr:rowOff>76200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66675</xdr:colOff>
      <xdr:row>7</xdr:row>
      <xdr:rowOff>114300</xdr:rowOff>
    </xdr:from>
    <xdr:to>
      <xdr:col>12</xdr:col>
      <xdr:colOff>266700</xdr:colOff>
      <xdr:row>21</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457200</xdr:colOff>
      <xdr:row>32</xdr:row>
      <xdr:rowOff>76200</xdr:rowOff>
    </xdr:from>
    <xdr:to>
      <xdr:col>20</xdr:col>
      <xdr:colOff>314325</xdr:colOff>
      <xdr:row>57</xdr:row>
      <xdr:rowOff>381000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10</xdr:col>
      <xdr:colOff>0</xdr:colOff>
      <xdr:row>61</xdr:row>
      <xdr:rowOff>0</xdr:rowOff>
    </xdr:from>
    <xdr:to>
      <xdr:col>22</xdr:col>
      <xdr:colOff>200024</xdr:colOff>
      <xdr:row>81</xdr:row>
      <xdr:rowOff>59964</xdr:rowOff>
    </xdr:to>
    <xdr:pic>
      <xdr:nvPicPr>
        <xdr:cNvPr id="9" name="Picture 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77225" y="13744575"/>
          <a:ext cx="7515224" cy="4003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1019175</xdr:colOff>
      <xdr:row>2</xdr:row>
      <xdr:rowOff>219075</xdr:rowOff>
    </xdr:from>
    <xdr:to>
      <xdr:col>15</xdr:col>
      <xdr:colOff>19050</xdr:colOff>
      <xdr:row>19</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22</xdr:row>
      <xdr:rowOff>19050</xdr:rowOff>
    </xdr:from>
    <xdr:to>
      <xdr:col>15</xdr:col>
      <xdr:colOff>38100</xdr:colOff>
      <xdr:row>38</xdr:row>
      <xdr:rowOff>95250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xdr:colOff>
      <xdr:row>44</xdr:row>
      <xdr:rowOff>104775</xdr:rowOff>
    </xdr:from>
    <xdr:to>
      <xdr:col>15</xdr:col>
      <xdr:colOff>47625</xdr:colOff>
      <xdr:row>61</xdr:row>
      <xdr:rowOff>19050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13608</xdr:colOff>
      <xdr:row>1</xdr:row>
      <xdr:rowOff>8163</xdr:rowOff>
    </xdr:from>
    <xdr:to>
      <xdr:col>11</xdr:col>
      <xdr:colOff>495300</xdr:colOff>
      <xdr:row>28</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0744199" y="1057274"/>
    <xdr:ext cx="7734301" cy="5210175"/>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0.55454</cdr:x>
      <cdr:y>0.15834</cdr:y>
    </cdr:from>
    <cdr:to>
      <cdr:x>0.79423</cdr:x>
      <cdr:y>0.24651</cdr:y>
    </cdr:to>
    <cdr:sp macro="" textlink="">
      <cdr:nvSpPr>
        <cdr:cNvPr id="2" name="TextBox 1"/>
        <cdr:cNvSpPr txBox="1"/>
      </cdr:nvSpPr>
      <cdr:spPr>
        <a:xfrm xmlns:a="http://schemas.openxmlformats.org/drawingml/2006/main">
          <a:off x="3759094" y="817305"/>
          <a:ext cx="1624799" cy="455115"/>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en-US" sz="1100"/>
            <a:t>MODIS Terra and Aqua Collection 6 reprocessing</a:t>
          </a:r>
        </a:p>
      </cdr:txBody>
    </cdr:sp>
  </cdr:relSizeAnchor>
  <cdr:relSizeAnchor xmlns:cdr="http://schemas.openxmlformats.org/drawingml/2006/chartDrawing">
    <cdr:from>
      <cdr:x>0.82712</cdr:x>
      <cdr:y>0.21937</cdr:y>
    </cdr:from>
    <cdr:to>
      <cdr:x>0.8879</cdr:x>
      <cdr:y>0.33877</cdr:y>
    </cdr:to>
    <cdr:cxnSp macro="">
      <cdr:nvCxnSpPr>
        <cdr:cNvPr id="4" name="Straight Arrow Connector 3"/>
        <cdr:cNvCxnSpPr/>
      </cdr:nvCxnSpPr>
      <cdr:spPr>
        <a:xfrm xmlns:a="http://schemas.openxmlformats.org/drawingml/2006/main">
          <a:off x="5606887" y="1132351"/>
          <a:ext cx="412005" cy="616319"/>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0.79663</cdr:x>
      <cdr:y>0.30976</cdr:y>
    </cdr:from>
    <cdr:to>
      <cdr:x>0.83576</cdr:x>
      <cdr:y>0.48169</cdr:y>
    </cdr:to>
    <cdr:cxnSp macro="">
      <cdr:nvCxnSpPr>
        <cdr:cNvPr id="6" name="Straight Arrow Connector 5"/>
        <cdr:cNvCxnSpPr/>
      </cdr:nvCxnSpPr>
      <cdr:spPr>
        <a:xfrm xmlns:a="http://schemas.openxmlformats.org/drawingml/2006/main">
          <a:off x="5400210" y="1598939"/>
          <a:ext cx="265253" cy="887468"/>
        </a:xfrm>
        <a:prstGeom xmlns:a="http://schemas.openxmlformats.org/drawingml/2006/main" prst="straightConnector1">
          <a:avLst/>
        </a:prstGeom>
        <a:ln xmlns:a="http://schemas.openxmlformats.org/drawingml/2006/main" w="127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0.26435</cdr:x>
      <cdr:y>0.83021</cdr:y>
    </cdr:from>
    <cdr:to>
      <cdr:x>0.42419</cdr:x>
      <cdr:y>0.896</cdr:y>
    </cdr:to>
    <cdr:sp macro="" textlink="">
      <cdr:nvSpPr>
        <cdr:cNvPr id="2" name="TextBox 1"/>
        <cdr:cNvSpPr txBox="1"/>
      </cdr:nvSpPr>
      <cdr:spPr>
        <a:xfrm xmlns:a="http://schemas.openxmlformats.org/drawingml/2006/main">
          <a:off x="2044571" y="4325532"/>
          <a:ext cx="1236251" cy="3427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0.45938</cdr:x>
      <cdr:y>0.82699</cdr:y>
    </cdr:from>
    <cdr:to>
      <cdr:x>0.60194</cdr:x>
      <cdr:y>0.89279</cdr:y>
    </cdr:to>
    <cdr:sp macro="" textlink="">
      <cdr:nvSpPr>
        <cdr:cNvPr id="3" name="TextBox 1"/>
        <cdr:cNvSpPr txBox="1"/>
      </cdr:nvSpPr>
      <cdr:spPr>
        <a:xfrm xmlns:a="http://schemas.openxmlformats.org/drawingml/2006/main">
          <a:off x="3552971" y="4308788"/>
          <a:ext cx="1102602" cy="34278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0.76477</cdr:x>
      <cdr:y>0.69698</cdr:y>
    </cdr:from>
    <cdr:to>
      <cdr:x>0.90394</cdr:x>
      <cdr:y>0.82518</cdr:y>
    </cdr:to>
    <cdr:sp macro="" textlink="">
      <cdr:nvSpPr>
        <cdr:cNvPr id="5" name="TextBox 1"/>
        <cdr:cNvSpPr txBox="1"/>
      </cdr:nvSpPr>
      <cdr:spPr>
        <a:xfrm xmlns:a="http://schemas.openxmlformats.org/drawingml/2006/main">
          <a:off x="5914989" y="3631413"/>
          <a:ext cx="1076383" cy="66794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0.61467</cdr:x>
      <cdr:y>0.36655</cdr:y>
    </cdr:from>
    <cdr:to>
      <cdr:x>0.75521</cdr:x>
      <cdr:y>0.46538</cdr:y>
    </cdr:to>
    <cdr:sp macro="" textlink="">
      <cdr:nvSpPr>
        <cdr:cNvPr id="6" name="TextBox 1"/>
        <cdr:cNvSpPr txBox="1"/>
      </cdr:nvSpPr>
      <cdr:spPr>
        <a:xfrm xmlns:a="http://schemas.openxmlformats.org/drawingml/2006/main">
          <a:off x="4754036" y="1909815"/>
          <a:ext cx="1086979" cy="514922"/>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0.18049</cdr:x>
      <cdr:y>0.64813</cdr:y>
    </cdr:from>
    <cdr:to>
      <cdr:x>0.29392</cdr:x>
      <cdr:y>0.74697</cdr:y>
    </cdr:to>
    <cdr:sp macro="" textlink="">
      <cdr:nvSpPr>
        <cdr:cNvPr id="7" name="TextBox 1"/>
        <cdr:cNvSpPr txBox="1"/>
      </cdr:nvSpPr>
      <cdr:spPr>
        <a:xfrm xmlns:a="http://schemas.openxmlformats.org/drawingml/2006/main">
          <a:off x="1395999" y="3376855"/>
          <a:ext cx="877302" cy="51497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0.6939</cdr:x>
      <cdr:y>0.27632</cdr:y>
    </cdr:from>
    <cdr:to>
      <cdr:x>0.79593</cdr:x>
      <cdr:y>0.34322</cdr:y>
    </cdr:to>
    <cdr:sp macro="" textlink="">
      <cdr:nvSpPr>
        <cdr:cNvPr id="8" name="TextBox 1"/>
        <cdr:cNvSpPr txBox="1"/>
      </cdr:nvSpPr>
      <cdr:spPr>
        <a:xfrm xmlns:a="http://schemas.openxmlformats.org/drawingml/2006/main">
          <a:off x="5366795" y="1439663"/>
          <a:ext cx="789131" cy="34856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0.53941</cdr:x>
      <cdr:y>0.48004</cdr:y>
    </cdr:from>
    <cdr:to>
      <cdr:x>0.68035</cdr:x>
      <cdr:y>0.57888</cdr:y>
    </cdr:to>
    <cdr:sp macro="" textlink="">
      <cdr:nvSpPr>
        <cdr:cNvPr id="9" name="TextBox 1"/>
        <cdr:cNvSpPr txBox="1"/>
      </cdr:nvSpPr>
      <cdr:spPr>
        <a:xfrm xmlns:a="http://schemas.openxmlformats.org/drawingml/2006/main">
          <a:off x="4171989" y="2501076"/>
          <a:ext cx="1090073" cy="514973"/>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0.69267</cdr:x>
      <cdr:y>0.13427</cdr:y>
    </cdr:from>
    <cdr:to>
      <cdr:x>0.83358</cdr:x>
      <cdr:y>0.20117</cdr:y>
    </cdr:to>
    <cdr:sp macro="" textlink="">
      <cdr:nvSpPr>
        <cdr:cNvPr id="10" name="TextBox 1"/>
        <cdr:cNvSpPr txBox="1"/>
      </cdr:nvSpPr>
      <cdr:spPr>
        <a:xfrm xmlns:a="http://schemas.openxmlformats.org/drawingml/2006/main">
          <a:off x="5357312" y="699555"/>
          <a:ext cx="1089840" cy="34856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0.61426</cdr:y>
    </cdr:from>
    <cdr:to>
      <cdr:x>0.48385</cdr:x>
      <cdr:y>0.71309</cdr:y>
    </cdr:to>
    <cdr:sp macro="" textlink="">
      <cdr:nvSpPr>
        <cdr:cNvPr id="11" name="TextBox 1"/>
        <cdr:cNvSpPr txBox="1"/>
      </cdr:nvSpPr>
      <cdr:spPr>
        <a:xfrm xmlns:a="http://schemas.openxmlformats.org/drawingml/2006/main">
          <a:off x="2864952" y="3200424"/>
          <a:ext cx="877301" cy="514921"/>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14</xdr:col>
      <xdr:colOff>814387</xdr:colOff>
      <xdr:row>48</xdr:row>
      <xdr:rowOff>26192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9</xdr:col>
      <xdr:colOff>385762</xdr:colOff>
      <xdr:row>24</xdr:row>
      <xdr:rowOff>35719</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274108</xdr:colOff>
      <xdr:row>26</xdr:row>
      <xdr:rowOff>99483</xdr:rowOff>
    </xdr:from>
    <xdr:to>
      <xdr:col>13</xdr:col>
      <xdr:colOff>445558</xdr:colOff>
      <xdr:row>48</xdr:row>
      <xdr:rowOff>109008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absoluteAnchor>
    <xdr:pos x="8312943" y="4243386"/>
    <xdr:ext cx="7239001" cy="435292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571499</xdr:colOff>
      <xdr:row>7</xdr:row>
      <xdr:rowOff>142876</xdr:rowOff>
    </xdr:from>
    <xdr:to>
      <xdr:col>15</xdr:col>
      <xdr:colOff>714374</xdr:colOff>
      <xdr:row>21</xdr:row>
      <xdr:rowOff>119065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1124</xdr:colOff>
      <xdr:row>2</xdr:row>
      <xdr:rowOff>194982</xdr:rowOff>
    </xdr:from>
    <xdr:to>
      <xdr:col>13</xdr:col>
      <xdr:colOff>11206</xdr:colOff>
      <xdr:row>23</xdr:row>
      <xdr:rowOff>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190503</xdr:colOff>
      <xdr:row>26</xdr:row>
      <xdr:rowOff>145677</xdr:rowOff>
    </xdr:from>
    <xdr:to>
      <xdr:col>12</xdr:col>
      <xdr:colOff>750794</xdr:colOff>
      <xdr:row>46</xdr:row>
      <xdr:rowOff>56031</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336022</xdr:colOff>
      <xdr:row>4</xdr:row>
      <xdr:rowOff>123031</xdr:rowOff>
    </xdr:from>
    <xdr:to>
      <xdr:col>18</xdr:col>
      <xdr:colOff>414604</xdr:colOff>
      <xdr:row>23</xdr:row>
      <xdr:rowOff>27781</xdr:rowOff>
    </xdr:to>
    <xdr:graphicFrame macro="">
      <xdr:nvGraphicFramePr>
        <xdr:cNvPr id="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347927</xdr:colOff>
      <xdr:row>24</xdr:row>
      <xdr:rowOff>41275</xdr:rowOff>
    </xdr:from>
    <xdr:to>
      <xdr:col>18</xdr:col>
      <xdr:colOff>426507</xdr:colOff>
      <xdr:row>44</xdr:row>
      <xdr:rowOff>7937</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495299</xdr:colOff>
      <xdr:row>15</xdr:row>
      <xdr:rowOff>142874</xdr:rowOff>
    </xdr:from>
    <xdr:to>
      <xdr:col>11</xdr:col>
      <xdr:colOff>133350</xdr:colOff>
      <xdr:row>33</xdr:row>
      <xdr:rowOff>142875</xdr:rowOff>
    </xdr:to>
    <xdr:graphicFrame macro="">
      <xdr:nvGraphicFramePr>
        <xdr:cNvPr id="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15</xdr:row>
      <xdr:rowOff>133350</xdr:rowOff>
    </xdr:from>
    <xdr:to>
      <xdr:col>5</xdr:col>
      <xdr:colOff>314325</xdr:colOff>
      <xdr:row>33</xdr:row>
      <xdr:rowOff>133350</xdr:rowOff>
    </xdr:to>
    <xdr:graphicFrame macro="">
      <xdr:nvGraphicFramePr>
        <xdr:cNvPr id="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660918</xdr:colOff>
      <xdr:row>1</xdr:row>
      <xdr:rowOff>0</xdr:rowOff>
    </xdr:from>
    <xdr:to>
      <xdr:col>19</xdr:col>
      <xdr:colOff>106719</xdr:colOff>
      <xdr:row>19</xdr:row>
      <xdr:rowOff>68037</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32139</xdr:colOff>
      <xdr:row>21</xdr:row>
      <xdr:rowOff>26825</xdr:rowOff>
    </xdr:from>
    <xdr:to>
      <xdr:col>19</xdr:col>
      <xdr:colOff>100174</xdr:colOff>
      <xdr:row>43</xdr:row>
      <xdr:rowOff>192056</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(24,377.7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0.07638</cdr:x>
      <cdr:y>0</cdr:y>
    </cdr:from>
    <cdr:to>
      <cdr:x>0.94723</cdr:x>
      <cdr:y>0.22894</cdr:y>
    </cdr:to>
    <cdr:sp macro="" textlink="">
      <cdr:nvSpPr>
        <cdr:cNvPr id="2" name="TextBox 1"/>
        <cdr:cNvSpPr txBox="1"/>
      </cdr:nvSpPr>
      <cdr:spPr>
        <a:xfrm xmlns:a="http://schemas.openxmlformats.org/drawingml/2006/main">
          <a:off x="252506" y="0"/>
          <a:ext cx="2878788" cy="684994"/>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(1,205.8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37540</xdr:colOff>
      <xdr:row>59</xdr:row>
      <xdr:rowOff>33617</xdr:rowOff>
    </xdr:from>
    <xdr:to>
      <xdr:col>12</xdr:col>
      <xdr:colOff>657226</xdr:colOff>
      <xdr:row>79</xdr:row>
      <xdr:rowOff>3921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78442</xdr:colOff>
      <xdr:row>157</xdr:row>
      <xdr:rowOff>120464</xdr:rowOff>
    </xdr:from>
    <xdr:to>
      <xdr:col>16</xdr:col>
      <xdr:colOff>3922</xdr:colOff>
      <xdr:row>173</xdr:row>
      <xdr:rowOff>63314</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873220</xdr:colOff>
      <xdr:row>0</xdr:row>
      <xdr:rowOff>70317</xdr:rowOff>
    </xdr:from>
    <xdr:to>
      <xdr:col>11</xdr:col>
      <xdr:colOff>333375</xdr:colOff>
      <xdr:row>14</xdr:row>
      <xdr:rowOff>19050</xdr:rowOff>
    </xdr:to>
    <xdr:graphicFrame macro="">
      <xdr:nvGraphicFramePr>
        <xdr:cNvPr id="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216834</xdr:colOff>
      <xdr:row>115</xdr:row>
      <xdr:rowOff>156885</xdr:rowOff>
    </xdr:from>
    <xdr:to>
      <xdr:col>17</xdr:col>
      <xdr:colOff>974351</xdr:colOff>
      <xdr:row>129</xdr:row>
      <xdr:rowOff>71159</xdr:rowOff>
    </xdr:to>
    <xdr:graphicFrame macro="">
      <xdr:nvGraphicFramePr>
        <xdr:cNvPr id="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419100</xdr:colOff>
      <xdr:row>241</xdr:row>
      <xdr:rowOff>47625</xdr:rowOff>
    </xdr:from>
    <xdr:to>
      <xdr:col>17</xdr:col>
      <xdr:colOff>258855</xdr:colOff>
      <xdr:row>251</xdr:row>
      <xdr:rowOff>149225</xdr:rowOff>
    </xdr:to>
    <xdr:graphicFrame macro="">
      <xdr:nvGraphicFramePr>
        <xdr:cNvPr id="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9525</xdr:colOff>
      <xdr:row>203</xdr:row>
      <xdr:rowOff>219075</xdr:rowOff>
    </xdr:from>
    <xdr:to>
      <xdr:col>15</xdr:col>
      <xdr:colOff>852767</xdr:colOff>
      <xdr:row>214</xdr:row>
      <xdr:rowOff>323849</xdr:rowOff>
    </xdr:to>
    <xdr:graphicFrame macro="">
      <xdr:nvGraphicFramePr>
        <xdr:cNvPr id="1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15</xdr:row>
      <xdr:rowOff>104776</xdr:rowOff>
    </xdr:from>
    <xdr:to>
      <xdr:col>2</xdr:col>
      <xdr:colOff>1219200</xdr:colOff>
      <xdr:row>32</xdr:row>
      <xdr:rowOff>133351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1425574</xdr:colOff>
      <xdr:row>15</xdr:row>
      <xdr:rowOff>83608</xdr:rowOff>
    </xdr:from>
    <xdr:to>
      <xdr:col>8</xdr:col>
      <xdr:colOff>92074</xdr:colOff>
      <xdr:row>32</xdr:row>
      <xdr:rowOff>102658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384175</xdr:colOff>
      <xdr:row>15</xdr:row>
      <xdr:rowOff>122767</xdr:rowOff>
    </xdr:from>
    <xdr:to>
      <xdr:col>16</xdr:col>
      <xdr:colOff>64558</xdr:colOff>
      <xdr:row>32</xdr:row>
      <xdr:rowOff>113242</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273846" y="416718"/>
    <xdr:ext cx="8560591" cy="6262688"/>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xdr:col>
      <xdr:colOff>35717</xdr:colOff>
      <xdr:row>44</xdr:row>
      <xdr:rowOff>35718</xdr:rowOff>
    </xdr:from>
    <xdr:to>
      <xdr:col>9</xdr:col>
      <xdr:colOff>595312</xdr:colOff>
      <xdr:row>73</xdr:row>
      <xdr:rowOff>154805</xdr:rowOff>
    </xdr:to>
    <xdr:pic>
      <xdr:nvPicPr>
        <xdr:cNvPr id="3" name="Picture 2"/>
        <xdr:cNvPicPr>
          <a:picLocks noChangeAspect="1"/>
        </xdr:cNvPicPr>
      </xdr:nvPicPr>
      <xdr:blipFill rotWithShape="1">
        <a:blip xmlns:r="http://schemas.openxmlformats.org/officeDocument/2006/relationships" r:embed="rId2"/>
        <a:srcRect l="7501" t="2293" b="26448"/>
        <a:stretch/>
      </xdr:blipFill>
      <xdr:spPr>
        <a:xfrm>
          <a:off x="1059655" y="8405812"/>
          <a:ext cx="8572501" cy="4953025"/>
        </a:xfrm>
        <a:prstGeom prst="rect">
          <a:avLst/>
        </a:prstGeom>
        <a:ln>
          <a:solidFill>
            <a:sysClr val="windowText" lastClr="000000"/>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893990</xdr:colOff>
      <xdr:row>5</xdr:row>
      <xdr:rowOff>7711</xdr:rowOff>
    </xdr:from>
    <xdr:to>
      <xdr:col>12</xdr:col>
      <xdr:colOff>33564</xdr:colOff>
      <xdr:row>21</xdr:row>
      <xdr:rowOff>147411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 Id="rId2"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 Id="rId2"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 Id="rId2"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 Id="rId2"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 Id="rId2"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 Id="rId2"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 Id="rId2"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 Id="rId2"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 Id="rId2"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 Id="rId2"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 Id="rId2"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 Id="rId2"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 Id="rId2"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 Id="rId2"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 Id="rId2"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 Id="rId2" Type="http://schemas.openxmlformats.org/officeDocument/2006/relationships/drawing" Target="../drawings/drawing2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 Id="rId2"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 Id="rId2"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 Id="rId2"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 Id="rId2" Type="http://schemas.openxmlformats.org/officeDocument/2006/relationships/drawing" Target="../drawings/drawing2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 Id="rId2"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 Id="rId2"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 Id="rId2" Type="http://schemas.openxmlformats.org/officeDocument/2006/relationships/drawing" Target="../drawings/drawing3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 Id="rId2" Type="http://schemas.openxmlformats.org/officeDocument/2006/relationships/drawing" Target="../drawings/drawing3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 Id="rId2" Type="http://schemas.openxmlformats.org/officeDocument/2006/relationships/drawing" Target="../drawings/drawing3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 Id="rId2"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 Id="rId2"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 Id="rId2"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0"/>
  </sheetPr>
  <dimension ref="A1:C7"/>
  <sheetViews>
    <sheetView workbookViewId="0">
      <selection activeCell="I3" sqref="I3"/>
    </sheetView>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527" t="s">
        <v>969</v>
      </c>
    </row>
    <row r="2" spans="1:1" ht="34" customHeight="1" x14ac:dyDescent="0.15">
      <c r="A2" s="2"/>
    </row>
    <row r="3" spans="1:1" s="4" customFormat="1" ht="131.25" customHeight="1" x14ac:dyDescent="0.25">
      <c r="A3" s="3" t="s">
        <v>1065</v>
      </c>
    </row>
    <row r="7" spans="1:1" x14ac:dyDescent="0.15">
      <c r="A7" s="5"/>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theme="0"/>
  </sheetPr>
  <dimension ref="A1:AL280"/>
  <sheetViews>
    <sheetView topLeftCell="A262" zoomScale="80" zoomScaleNormal="80" workbookViewId="0">
      <selection activeCell="V156" sqref="V156"/>
    </sheetView>
  </sheetViews>
  <sheetFormatPr baseColWidth="10" defaultColWidth="8.83203125" defaultRowHeight="13" x14ac:dyDescent="0.15"/>
  <cols>
    <col min="1" max="1" width="12.6640625" style="20" customWidth="1"/>
    <col min="2" max="2" width="13.5" style="20" customWidth="1"/>
    <col min="3" max="3" width="15.5" style="20" customWidth="1"/>
    <col min="4" max="4" width="15.83203125" style="20" customWidth="1"/>
    <col min="5" max="9" width="13.5" style="20" customWidth="1"/>
    <col min="10" max="10" width="14.6640625" style="20" customWidth="1"/>
    <col min="11" max="11" width="13.83203125" style="20" customWidth="1"/>
    <col min="12" max="13" width="13.5" style="20" customWidth="1"/>
    <col min="14" max="14" width="15.5" style="20" customWidth="1"/>
    <col min="15" max="15" width="14.6640625" style="20" customWidth="1"/>
    <col min="16" max="16" width="13.5" style="20" customWidth="1"/>
    <col min="17" max="17" width="14.6640625" style="20" customWidth="1"/>
    <col min="18" max="18" width="15" style="20" customWidth="1"/>
    <col min="19" max="19" width="15.6640625" style="20" customWidth="1"/>
    <col min="20" max="20" width="16.1640625" style="20" customWidth="1"/>
    <col min="21" max="21" width="13.5" style="20" customWidth="1"/>
    <col min="22" max="22" width="17.5" style="20" customWidth="1"/>
    <col min="23" max="26" width="4.6640625" style="20" customWidth="1"/>
    <col min="27" max="27" width="13.33203125" style="102" customWidth="1"/>
    <col min="28" max="28" width="4.6640625" style="20" customWidth="1"/>
    <col min="29" max="29" width="9" style="20" bestFit="1" customWidth="1"/>
    <col min="30" max="30" width="10.33203125" style="20" customWidth="1"/>
    <col min="31" max="16384" width="8.83203125" style="20"/>
  </cols>
  <sheetData>
    <row r="1" spans="1:35" ht="41.25" customHeight="1" x14ac:dyDescent="0.15">
      <c r="A1" s="838" t="s">
        <v>935</v>
      </c>
      <c r="B1" s="839"/>
      <c r="C1" s="839"/>
      <c r="D1" s="839"/>
      <c r="E1" s="839"/>
      <c r="F1" s="839"/>
      <c r="G1" s="839"/>
    </row>
    <row r="2" spans="1:35" ht="12.75" customHeight="1" x14ac:dyDescent="0.15">
      <c r="A2" s="103"/>
      <c r="B2" s="104"/>
      <c r="C2" s="104"/>
      <c r="D2" s="104"/>
      <c r="E2" s="104"/>
      <c r="F2" s="104"/>
      <c r="G2" s="104"/>
      <c r="H2" s="104"/>
      <c r="I2" s="104"/>
      <c r="J2" s="104"/>
      <c r="K2" s="104"/>
      <c r="L2" s="104"/>
      <c r="M2" s="104"/>
      <c r="N2" s="104"/>
      <c r="O2" s="104"/>
    </row>
    <row r="3" spans="1:35" x14ac:dyDescent="0.15">
      <c r="B3" s="12"/>
      <c r="C3" s="12"/>
      <c r="D3" s="12"/>
      <c r="E3" s="12"/>
      <c r="F3" s="12"/>
      <c r="G3" s="12"/>
      <c r="H3" s="12"/>
      <c r="I3" s="12"/>
      <c r="J3" s="12"/>
      <c r="K3" s="12"/>
      <c r="L3" s="12"/>
      <c r="M3" s="12"/>
      <c r="N3" s="12"/>
      <c r="O3" s="12"/>
      <c r="P3" s="12"/>
      <c r="Q3" s="12"/>
      <c r="R3" s="12"/>
      <c r="S3" s="12"/>
      <c r="T3" s="12"/>
      <c r="U3" s="12"/>
      <c r="V3" s="12"/>
      <c r="W3" s="12"/>
      <c r="X3" s="12"/>
      <c r="Y3" s="12"/>
      <c r="Z3" s="12"/>
      <c r="AA3" s="105"/>
      <c r="AB3" s="12"/>
      <c r="AC3" s="12"/>
      <c r="AD3" s="12"/>
      <c r="AE3" s="12"/>
      <c r="AF3" s="12"/>
      <c r="AG3" s="12"/>
      <c r="AH3" s="12"/>
      <c r="AI3" s="12"/>
    </row>
    <row r="4" spans="1:35" x14ac:dyDescent="0.15">
      <c r="B4" s="12"/>
      <c r="C4" s="12"/>
      <c r="D4" s="12"/>
      <c r="E4" s="12"/>
      <c r="F4" s="12"/>
      <c r="G4" s="12"/>
      <c r="H4" s="12"/>
      <c r="I4" s="12"/>
      <c r="J4" s="12"/>
      <c r="K4" s="12"/>
      <c r="L4" s="12"/>
      <c r="M4" s="12"/>
      <c r="N4" s="12"/>
      <c r="O4" s="12"/>
      <c r="P4" s="12"/>
      <c r="Q4" s="12"/>
      <c r="R4" s="12"/>
      <c r="S4" s="12"/>
      <c r="T4" s="12"/>
      <c r="U4" s="12"/>
      <c r="V4" s="12"/>
      <c r="W4" s="12"/>
      <c r="X4" s="12"/>
      <c r="Y4" s="12"/>
      <c r="Z4" s="12"/>
      <c r="AA4" s="105"/>
      <c r="AB4" s="12"/>
      <c r="AC4" s="12"/>
      <c r="AD4" s="12"/>
      <c r="AE4" s="12"/>
      <c r="AF4" s="12"/>
      <c r="AG4" s="12"/>
      <c r="AH4" s="12"/>
      <c r="AI4" s="12"/>
    </row>
    <row r="5" spans="1:35" x14ac:dyDescent="0.15">
      <c r="B5" s="12"/>
      <c r="C5" s="12"/>
      <c r="D5" s="12"/>
      <c r="E5" s="12"/>
      <c r="F5" s="12"/>
      <c r="G5" s="12"/>
      <c r="H5" s="12"/>
      <c r="I5" s="12"/>
      <c r="J5" s="12"/>
      <c r="K5" s="12"/>
      <c r="L5" s="12"/>
      <c r="M5" s="12"/>
      <c r="N5" s="12"/>
      <c r="O5" s="12"/>
      <c r="P5" s="12"/>
      <c r="Q5" s="12"/>
      <c r="R5" s="12"/>
      <c r="S5" s="12"/>
      <c r="T5" s="12"/>
      <c r="U5" s="12"/>
      <c r="V5" s="12"/>
      <c r="W5" s="12"/>
      <c r="X5" s="12"/>
      <c r="Y5" s="12"/>
      <c r="Z5" s="12"/>
      <c r="AA5" s="105"/>
      <c r="AB5" s="12"/>
      <c r="AC5" s="12"/>
      <c r="AD5" s="12"/>
      <c r="AE5" s="12"/>
      <c r="AF5" s="12"/>
      <c r="AG5" s="12"/>
      <c r="AH5" s="12"/>
      <c r="AI5" s="12"/>
    </row>
    <row r="6" spans="1:35" x14ac:dyDescent="0.15">
      <c r="B6" s="12"/>
      <c r="C6" s="12"/>
      <c r="D6" s="12"/>
      <c r="E6" s="12"/>
      <c r="F6" s="12"/>
      <c r="G6" s="12"/>
      <c r="H6" s="12"/>
      <c r="I6" s="12"/>
      <c r="J6" s="12"/>
      <c r="K6" s="12"/>
      <c r="L6" s="12"/>
      <c r="M6" s="12"/>
      <c r="N6" s="12"/>
      <c r="O6" s="12"/>
      <c r="P6" s="12"/>
      <c r="Q6" s="12"/>
      <c r="R6" s="12"/>
      <c r="S6" s="12"/>
      <c r="T6" s="12"/>
      <c r="U6" s="12"/>
      <c r="V6" s="12"/>
      <c r="W6" s="12"/>
      <c r="X6" s="12"/>
      <c r="Y6" s="12"/>
      <c r="Z6" s="12"/>
      <c r="AA6" s="105"/>
      <c r="AB6" s="12"/>
      <c r="AC6" s="12"/>
      <c r="AD6" s="12"/>
      <c r="AE6" s="12"/>
      <c r="AF6" s="12"/>
      <c r="AG6" s="12"/>
      <c r="AH6" s="12"/>
      <c r="AI6" s="12"/>
    </row>
    <row r="7" spans="1:35" x14ac:dyDescent="0.15">
      <c r="B7" s="12"/>
      <c r="C7" s="12"/>
      <c r="D7" s="12"/>
      <c r="E7" s="12"/>
      <c r="F7" s="12"/>
      <c r="G7" s="12"/>
      <c r="H7" s="12"/>
      <c r="I7" s="12"/>
      <c r="J7" s="12"/>
      <c r="K7" s="12"/>
      <c r="L7" s="12"/>
      <c r="M7" s="12"/>
      <c r="N7" s="12"/>
      <c r="O7" s="12"/>
      <c r="P7" s="12"/>
      <c r="Q7" s="12"/>
      <c r="R7" s="12"/>
      <c r="S7" s="12"/>
      <c r="T7" s="12"/>
      <c r="U7" s="12"/>
      <c r="V7" s="12"/>
      <c r="W7" s="12"/>
      <c r="X7" s="12"/>
      <c r="Y7" s="12"/>
      <c r="Z7" s="12"/>
      <c r="AA7" s="105"/>
      <c r="AB7" s="12"/>
      <c r="AC7" s="12"/>
      <c r="AD7" s="12"/>
      <c r="AE7" s="12"/>
      <c r="AF7" s="12"/>
      <c r="AG7" s="12"/>
      <c r="AH7" s="12"/>
      <c r="AI7" s="12"/>
    </row>
    <row r="8" spans="1:35" x14ac:dyDescent="0.15">
      <c r="A8" s="106"/>
      <c r="B8" s="12"/>
      <c r="C8" s="12"/>
      <c r="D8" s="12"/>
      <c r="E8" s="12"/>
      <c r="F8" s="12"/>
      <c r="G8" s="12"/>
      <c r="H8" s="12"/>
      <c r="I8" s="12"/>
      <c r="J8" s="12"/>
      <c r="K8" s="12"/>
      <c r="L8" s="12"/>
      <c r="M8" s="12"/>
      <c r="N8" s="12"/>
      <c r="O8" s="12"/>
      <c r="P8" s="12"/>
      <c r="Q8" s="12"/>
      <c r="R8" s="12"/>
      <c r="S8" s="12"/>
      <c r="T8" s="12"/>
      <c r="U8" s="12"/>
      <c r="V8" s="12"/>
      <c r="W8" s="12"/>
      <c r="X8" s="12"/>
      <c r="Y8" s="12"/>
      <c r="Z8" s="12"/>
      <c r="AA8" s="105"/>
      <c r="AB8" s="12"/>
      <c r="AC8" s="12"/>
      <c r="AD8" s="12"/>
      <c r="AE8" s="12"/>
      <c r="AF8" s="12"/>
      <c r="AG8" s="12"/>
      <c r="AH8" s="12"/>
      <c r="AI8" s="12"/>
    </row>
    <row r="9" spans="1:35" x14ac:dyDescent="0.15">
      <c r="A9" s="106"/>
      <c r="B9" s="12"/>
      <c r="C9" s="12"/>
      <c r="D9" s="12"/>
      <c r="E9" s="12"/>
      <c r="F9" s="12"/>
      <c r="G9" s="12"/>
      <c r="H9" s="12"/>
      <c r="I9" s="12"/>
      <c r="J9" s="12"/>
      <c r="K9" s="12"/>
      <c r="L9" s="12"/>
      <c r="M9" s="12"/>
      <c r="N9" s="12"/>
      <c r="O9" s="12"/>
      <c r="P9" s="12"/>
      <c r="Q9" s="12"/>
      <c r="R9" s="12"/>
      <c r="S9" s="12"/>
      <c r="T9" s="12"/>
      <c r="U9" s="12"/>
      <c r="V9" s="12"/>
      <c r="W9" s="12"/>
      <c r="X9" s="12"/>
      <c r="Y9" s="12"/>
      <c r="Z9" s="12"/>
      <c r="AA9" s="105"/>
      <c r="AB9" s="12"/>
      <c r="AC9" s="12"/>
      <c r="AD9" s="12"/>
      <c r="AE9" s="12"/>
      <c r="AF9" s="12"/>
      <c r="AG9" s="12"/>
      <c r="AH9" s="12"/>
      <c r="AI9" s="12"/>
    </row>
    <row r="10" spans="1:35" ht="20" customHeight="1" x14ac:dyDescent="0.15">
      <c r="A10" s="106"/>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5"/>
      <c r="AB10" s="12"/>
      <c r="AC10" s="12"/>
      <c r="AD10" s="12"/>
      <c r="AE10" s="12"/>
      <c r="AF10" s="12"/>
      <c r="AG10" s="12"/>
      <c r="AH10" s="12"/>
      <c r="AI10" s="12"/>
    </row>
    <row r="11" spans="1:35" x14ac:dyDescent="0.15">
      <c r="A11" s="106"/>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5"/>
      <c r="AB11" s="12"/>
      <c r="AC11" s="12"/>
      <c r="AD11" s="12"/>
      <c r="AE11" s="12"/>
      <c r="AF11" s="12"/>
      <c r="AG11" s="12"/>
      <c r="AH11" s="12"/>
      <c r="AI11" s="12"/>
    </row>
    <row r="12" spans="1:35" x14ac:dyDescent="0.15">
      <c r="A12" s="106"/>
      <c r="B12" s="12"/>
      <c r="C12" s="12"/>
      <c r="D12" s="12"/>
      <c r="E12" s="12"/>
      <c r="F12" s="12"/>
      <c r="G12" s="12"/>
      <c r="H12" s="12"/>
      <c r="I12" s="12"/>
      <c r="J12" s="12"/>
      <c r="K12" s="12"/>
      <c r="L12" s="12"/>
      <c r="M12" s="12"/>
      <c r="N12" s="12"/>
      <c r="O12" s="12"/>
      <c r="P12" s="12"/>
      <c r="Q12" s="12"/>
      <c r="R12" s="12"/>
      <c r="S12" s="12"/>
      <c r="T12" s="12"/>
      <c r="U12" s="12"/>
      <c r="V12" s="12"/>
      <c r="W12" s="12"/>
      <c r="X12" s="12"/>
      <c r="Y12" s="12"/>
      <c r="Z12" s="12"/>
      <c r="AA12" s="105"/>
      <c r="AB12" s="12"/>
      <c r="AC12" s="12"/>
      <c r="AD12" s="12"/>
      <c r="AE12" s="12"/>
      <c r="AF12" s="12"/>
      <c r="AG12" s="12"/>
      <c r="AH12" s="12"/>
      <c r="AI12" s="12"/>
    </row>
    <row r="13" spans="1:35" ht="30.75" customHeight="1" x14ac:dyDescent="0.15">
      <c r="A13" s="844" t="s">
        <v>99</v>
      </c>
      <c r="B13" s="845"/>
      <c r="C13" s="845"/>
      <c r="D13" s="845"/>
      <c r="E13" s="12"/>
      <c r="F13" s="12"/>
      <c r="G13" s="12"/>
      <c r="H13" s="12"/>
      <c r="I13" s="12"/>
      <c r="J13" s="12"/>
      <c r="K13" s="12"/>
      <c r="L13" s="12"/>
      <c r="M13" s="12"/>
      <c r="N13" s="12"/>
      <c r="O13" s="12"/>
      <c r="P13" s="12"/>
      <c r="Q13" s="12"/>
      <c r="R13" s="12"/>
      <c r="S13" s="12"/>
      <c r="T13" s="12"/>
      <c r="U13" s="12"/>
      <c r="V13" s="12"/>
      <c r="W13" s="12"/>
      <c r="X13" s="12"/>
      <c r="Y13" s="12"/>
      <c r="Z13" s="12"/>
      <c r="AA13" s="105"/>
      <c r="AB13" s="12"/>
      <c r="AC13" s="12"/>
      <c r="AD13" s="12"/>
      <c r="AE13" s="12"/>
      <c r="AF13" s="12"/>
      <c r="AG13" s="12"/>
      <c r="AH13" s="12"/>
      <c r="AI13" s="12"/>
    </row>
    <row r="14" spans="1:35" ht="11.25" customHeight="1" x14ac:dyDescent="0.15">
      <c r="A14" s="589"/>
      <c r="B14" s="589"/>
      <c r="C14" s="589"/>
      <c r="D14" s="12"/>
      <c r="E14" s="12"/>
      <c r="F14" s="12"/>
      <c r="G14" s="12"/>
      <c r="H14" s="12"/>
      <c r="I14" s="12"/>
      <c r="J14" s="12"/>
      <c r="K14" s="12"/>
      <c r="L14" s="12"/>
      <c r="M14" s="12"/>
      <c r="N14" s="12"/>
      <c r="O14" s="12"/>
      <c r="P14" s="12"/>
      <c r="Q14" s="12"/>
      <c r="R14" s="12"/>
      <c r="S14" s="12"/>
      <c r="T14" s="12"/>
      <c r="U14" s="12"/>
      <c r="V14" s="12"/>
      <c r="W14" s="12"/>
      <c r="X14" s="12"/>
      <c r="Y14" s="12"/>
      <c r="Z14" s="12"/>
      <c r="AA14" s="105"/>
      <c r="AB14" s="12"/>
      <c r="AC14" s="12"/>
      <c r="AD14" s="12"/>
      <c r="AE14" s="12"/>
      <c r="AF14" s="12"/>
      <c r="AG14" s="12"/>
      <c r="AH14" s="12"/>
      <c r="AI14" s="12"/>
    </row>
    <row r="15" spans="1:35" ht="17.25" customHeight="1" x14ac:dyDescent="0.15">
      <c r="A15" s="107"/>
      <c r="B15" s="589"/>
      <c r="C15" s="589"/>
      <c r="D15" s="12"/>
      <c r="E15" s="12"/>
      <c r="F15" s="12"/>
      <c r="G15" s="12"/>
      <c r="H15" s="12"/>
      <c r="I15" s="12"/>
      <c r="J15" s="12"/>
      <c r="K15" s="12"/>
      <c r="L15" s="12"/>
      <c r="M15" s="12"/>
      <c r="N15" s="12"/>
      <c r="O15" s="12"/>
      <c r="P15" s="12"/>
      <c r="Q15" s="12"/>
      <c r="R15" s="12"/>
      <c r="S15" s="12"/>
      <c r="T15" s="12"/>
      <c r="U15" s="12"/>
      <c r="V15" s="12"/>
      <c r="W15" s="12"/>
      <c r="X15" s="12"/>
      <c r="Y15" s="12"/>
      <c r="Z15" s="12"/>
      <c r="AA15" s="105"/>
      <c r="AB15" s="12"/>
      <c r="AC15" s="12"/>
      <c r="AD15" s="12"/>
      <c r="AE15" s="12"/>
      <c r="AF15" s="12"/>
      <c r="AG15" s="12"/>
      <c r="AH15" s="12"/>
      <c r="AI15" s="12"/>
    </row>
    <row r="16" spans="1:35" ht="12" customHeight="1" x14ac:dyDescent="0.15">
      <c r="A16" s="589"/>
      <c r="B16" s="589"/>
      <c r="C16" s="589"/>
      <c r="D16" s="12"/>
      <c r="E16" s="12"/>
      <c r="F16" s="12"/>
      <c r="G16" s="12"/>
      <c r="H16" s="12"/>
      <c r="I16" s="12"/>
      <c r="J16" s="12"/>
      <c r="K16" s="12"/>
      <c r="L16" s="12"/>
      <c r="M16" s="12"/>
      <c r="N16" s="12"/>
      <c r="O16" s="12"/>
      <c r="P16" s="12"/>
      <c r="Q16" s="12"/>
      <c r="R16" s="12"/>
      <c r="S16" s="12"/>
      <c r="T16" s="12"/>
      <c r="U16" s="12"/>
      <c r="V16" s="12"/>
      <c r="W16" s="12"/>
      <c r="X16" s="12"/>
      <c r="Y16" s="12"/>
      <c r="Z16" s="12"/>
      <c r="AA16" s="105"/>
      <c r="AB16" s="12"/>
      <c r="AC16" s="12"/>
      <c r="AD16" s="12"/>
      <c r="AE16" s="12"/>
      <c r="AF16" s="12"/>
      <c r="AG16" s="12"/>
      <c r="AH16" s="12"/>
      <c r="AI16" s="12"/>
    </row>
    <row r="17" spans="1:35" ht="12" customHeight="1" x14ac:dyDescent="0.15">
      <c r="A17" s="108"/>
      <c r="B17" s="12"/>
      <c r="C17" s="12"/>
      <c r="D17" s="12"/>
      <c r="E17" s="12"/>
      <c r="F17" s="12"/>
      <c r="G17" s="12"/>
      <c r="H17" s="12"/>
      <c r="I17" s="12"/>
      <c r="J17" s="12"/>
      <c r="K17" s="12"/>
      <c r="L17" s="12"/>
      <c r="M17" s="12"/>
      <c r="N17" s="12"/>
      <c r="O17" s="12"/>
      <c r="P17" s="12"/>
      <c r="Q17" s="12"/>
      <c r="R17" s="12"/>
      <c r="S17" s="12"/>
      <c r="T17" s="12"/>
      <c r="U17" s="12"/>
      <c r="V17" s="12"/>
      <c r="W17" s="12"/>
      <c r="X17" s="12"/>
      <c r="Y17" s="12"/>
      <c r="Z17" s="12"/>
      <c r="AA17" s="105"/>
      <c r="AB17" s="12"/>
      <c r="AC17" s="12"/>
      <c r="AD17" s="12"/>
      <c r="AE17" s="12"/>
      <c r="AF17" s="12"/>
      <c r="AG17" s="12"/>
      <c r="AH17" s="12"/>
      <c r="AI17" s="12"/>
    </row>
    <row r="18" spans="1:35" x14ac:dyDescent="0.15">
      <c r="A18" s="12" t="s">
        <v>83</v>
      </c>
      <c r="B18" s="12"/>
      <c r="C18" s="12"/>
      <c r="D18" s="12"/>
      <c r="E18" s="12"/>
      <c r="F18" s="12"/>
      <c r="G18" s="12"/>
      <c r="H18" s="12"/>
      <c r="I18" s="12"/>
      <c r="J18" s="12"/>
      <c r="K18" s="12"/>
      <c r="L18" s="12"/>
      <c r="M18" s="12"/>
      <c r="N18" s="12"/>
      <c r="O18" s="12"/>
      <c r="P18" s="12"/>
      <c r="Q18" s="12"/>
      <c r="R18" s="12"/>
      <c r="S18" s="109"/>
      <c r="T18" s="109"/>
      <c r="U18" s="109"/>
      <c r="V18" s="109"/>
      <c r="W18" s="109"/>
      <c r="X18" s="109"/>
      <c r="Y18" s="109"/>
      <c r="Z18" s="109"/>
      <c r="AA18" s="110"/>
      <c r="AB18" s="109"/>
      <c r="AC18" s="109"/>
      <c r="AD18" s="12"/>
      <c r="AE18" s="12"/>
      <c r="AF18" s="12"/>
      <c r="AG18" s="12"/>
      <c r="AH18" s="12"/>
      <c r="AI18" s="12"/>
    </row>
    <row r="19" spans="1:35" ht="38" customHeight="1" x14ac:dyDescent="0.15">
      <c r="A19" s="111" t="s">
        <v>100</v>
      </c>
      <c r="B19" s="112" t="s">
        <v>55</v>
      </c>
      <c r="C19" s="112" t="s">
        <v>56</v>
      </c>
      <c r="D19" s="112" t="s">
        <v>57</v>
      </c>
      <c r="E19" s="112" t="s">
        <v>58</v>
      </c>
      <c r="F19" s="673" t="s">
        <v>59</v>
      </c>
      <c r="G19" s="112" t="s">
        <v>60</v>
      </c>
      <c r="H19" s="113" t="s">
        <v>61</v>
      </c>
      <c r="I19" s="112" t="s">
        <v>62</v>
      </c>
      <c r="J19" s="39" t="s">
        <v>743</v>
      </c>
      <c r="K19" s="112" t="s">
        <v>63</v>
      </c>
      <c r="L19" s="112" t="s">
        <v>101</v>
      </c>
      <c r="M19" s="112" t="s">
        <v>65</v>
      </c>
      <c r="N19" s="39" t="s">
        <v>66</v>
      </c>
      <c r="O19" s="12"/>
      <c r="P19" s="12"/>
      <c r="Q19" s="12"/>
      <c r="R19" s="12"/>
      <c r="S19" s="109"/>
      <c r="T19" s="114"/>
      <c r="U19" s="114"/>
      <c r="V19" s="114"/>
      <c r="W19" s="114"/>
      <c r="X19" s="114"/>
      <c r="Y19" s="114"/>
      <c r="Z19" s="115"/>
      <c r="AA19" s="114"/>
      <c r="AB19" s="109"/>
      <c r="AC19" s="12"/>
      <c r="AD19" s="12"/>
      <c r="AE19" s="12"/>
      <c r="AF19" s="12"/>
      <c r="AG19" s="12"/>
      <c r="AH19" s="12"/>
    </row>
    <row r="20" spans="1:35" ht="27" customHeight="1" x14ac:dyDescent="0.15">
      <c r="A20" s="116" t="s">
        <v>809</v>
      </c>
      <c r="B20" s="117">
        <f t="shared" ref="B20:H20" si="0">B42/1000000</f>
        <v>31.037472000000001</v>
      </c>
      <c r="C20" s="117">
        <f t="shared" si="0"/>
        <v>6.6679250000000003</v>
      </c>
      <c r="D20" s="117">
        <f t="shared" si="0"/>
        <v>384.034918</v>
      </c>
      <c r="E20" s="117">
        <f t="shared" si="0"/>
        <v>257.50330300000002</v>
      </c>
      <c r="F20" s="117">
        <f t="shared" si="0"/>
        <v>6.8701800000000004</v>
      </c>
      <c r="G20" s="117">
        <f t="shared" si="0"/>
        <v>208.186137</v>
      </c>
      <c r="H20" s="117">
        <f t="shared" si="0"/>
        <v>107.761906</v>
      </c>
      <c r="I20" s="117">
        <f>I42/1000000</f>
        <v>102.272879</v>
      </c>
      <c r="J20" s="117">
        <f>J42/1000000</f>
        <v>47.917738</v>
      </c>
      <c r="K20" s="117">
        <f>K42/1000000</f>
        <v>26.890238</v>
      </c>
      <c r="L20" s="117">
        <f>L42/1000000</f>
        <v>87.788122999999999</v>
      </c>
      <c r="M20" s="117">
        <f>M42/1000000</f>
        <v>3.5554549999999998</v>
      </c>
      <c r="N20" s="117">
        <f>SUM(B20:M20)</f>
        <v>1270.4862740000001</v>
      </c>
      <c r="O20"/>
      <c r="P20"/>
      <c r="Q20" s="118"/>
      <c r="R20" s="118"/>
      <c r="S20" s="119"/>
      <c r="T20" s="119"/>
      <c r="U20" s="119"/>
      <c r="V20" s="119"/>
      <c r="W20" s="119"/>
      <c r="X20" s="119"/>
      <c r="Y20" s="119"/>
      <c r="Z20" s="110"/>
      <c r="AA20" s="119"/>
      <c r="AB20" s="109"/>
      <c r="AC20" s="12"/>
      <c r="AD20" s="12"/>
      <c r="AE20" s="12"/>
      <c r="AF20" s="12"/>
      <c r="AG20" s="12"/>
      <c r="AH20" s="12"/>
    </row>
    <row r="21" spans="1:35" ht="26" x14ac:dyDescent="0.15">
      <c r="A21" s="120" t="s">
        <v>102</v>
      </c>
      <c r="B21" s="121">
        <f>B82</f>
        <v>2378.330091915208</v>
      </c>
      <c r="C21" s="121">
        <f t="shared" ref="C21:M21" si="1">C82</f>
        <v>1418.5444757995174</v>
      </c>
      <c r="D21" s="121">
        <f t="shared" si="1"/>
        <v>151.56757468700411</v>
      </c>
      <c r="E21" s="121">
        <f t="shared" si="1"/>
        <v>5627.2969162931304</v>
      </c>
      <c r="F21" s="121">
        <f t="shared" si="1"/>
        <v>20.591103977747451</v>
      </c>
      <c r="G21" s="121">
        <f t="shared" si="1"/>
        <v>4255.6231546384679</v>
      </c>
      <c r="H21" s="121">
        <f t="shared" si="1"/>
        <v>2161.3215733560392</v>
      </c>
      <c r="I21" s="121">
        <f t="shared" si="1"/>
        <v>383.64800415002031</v>
      </c>
      <c r="J21" s="121">
        <f t="shared" si="1"/>
        <v>1388.5250310475176</v>
      </c>
      <c r="K21" s="121">
        <f t="shared" si="1"/>
        <v>169.07318274293493</v>
      </c>
      <c r="L21" s="121">
        <f t="shared" si="1"/>
        <v>547.693270146636</v>
      </c>
      <c r="M21" s="121">
        <f t="shared" si="1"/>
        <v>5.9447709620208062</v>
      </c>
      <c r="N21" s="117">
        <f>SUM(B21:M21)</f>
        <v>18508.159149716244</v>
      </c>
      <c r="O21"/>
      <c r="P21"/>
      <c r="Q21"/>
      <c r="R21" s="12"/>
      <c r="S21" s="12"/>
      <c r="T21" s="12"/>
      <c r="U21" s="12"/>
      <c r="V21" s="12"/>
      <c r="W21" s="12"/>
      <c r="X21" s="12"/>
      <c r="Y21" s="12"/>
      <c r="Z21" s="12"/>
      <c r="AA21" s="105"/>
      <c r="AB21" s="12"/>
      <c r="AC21" s="12"/>
      <c r="AD21" s="12"/>
      <c r="AE21" s="12"/>
      <c r="AF21" s="12"/>
      <c r="AG21" s="12"/>
      <c r="AH21" s="12"/>
      <c r="AI21" s="12"/>
    </row>
    <row r="22" spans="1:35" x14ac:dyDescent="0.15">
      <c r="A22" s="672"/>
      <c r="B22" s="119"/>
      <c r="C22" s="119"/>
      <c r="D22" s="119"/>
      <c r="E22" s="119"/>
      <c r="F22"/>
      <c r="G22"/>
      <c r="H22"/>
      <c r="I22"/>
      <c r="J22" s="119"/>
      <c r="K22" s="119"/>
      <c r="L22" s="119"/>
      <c r="M22" s="119"/>
      <c r="N22" s="169">
        <f>N21/1024</f>
        <v>18.07437416964477</v>
      </c>
      <c r="O22" s="12"/>
      <c r="P22" s="12"/>
      <c r="Q22"/>
      <c r="R22" s="12"/>
      <c r="S22" s="12"/>
      <c r="T22" s="12"/>
      <c r="U22" s="12"/>
      <c r="V22" s="12"/>
      <c r="W22" s="12"/>
      <c r="X22" s="12"/>
      <c r="Y22" s="12"/>
      <c r="Z22" s="12"/>
      <c r="AA22" s="105"/>
      <c r="AB22" s="12"/>
      <c r="AC22" s="12"/>
      <c r="AD22" s="12"/>
      <c r="AE22" s="12"/>
      <c r="AF22" s="12"/>
      <c r="AG22" s="12"/>
      <c r="AH22" s="12"/>
      <c r="AI22" s="12"/>
    </row>
    <row r="23" spans="1:35" x14ac:dyDescent="0.15">
      <c r="A23" s="672"/>
      <c r="B23" s="119"/>
      <c r="C23" s="119"/>
      <c r="D23" s="119"/>
      <c r="E23" s="119"/>
      <c r="F23"/>
      <c r="G23"/>
      <c r="H23"/>
      <c r="I23"/>
      <c r="J23" s="119"/>
      <c r="K23" s="119"/>
      <c r="L23" s="119"/>
      <c r="M23" s="119"/>
      <c r="N23" s="169"/>
      <c r="O23" s="12"/>
      <c r="P23" s="12"/>
      <c r="Q23"/>
      <c r="R23" s="12"/>
      <c r="S23" s="12"/>
      <c r="T23" s="12"/>
      <c r="U23" s="12"/>
      <c r="V23" s="12"/>
      <c r="W23" s="12"/>
      <c r="X23" s="12"/>
      <c r="Y23" s="12"/>
      <c r="Z23" s="12"/>
      <c r="AA23" s="105"/>
      <c r="AB23" s="12"/>
      <c r="AC23" s="12"/>
      <c r="AD23" s="12"/>
      <c r="AE23" s="12"/>
      <c r="AF23" s="12"/>
      <c r="AG23" s="12"/>
      <c r="AH23" s="12"/>
      <c r="AI23" s="12"/>
    </row>
    <row r="24" spans="1:35" x14ac:dyDescent="0.15">
      <c r="A24" s="672"/>
      <c r="B24" s="119"/>
      <c r="C24" s="119"/>
      <c r="D24" s="119"/>
      <c r="E24" s="119"/>
      <c r="F24"/>
      <c r="G24"/>
      <c r="H24"/>
      <c r="I24"/>
      <c r="J24"/>
      <c r="K24" s="119"/>
      <c r="L24" s="119"/>
      <c r="M24" s="119"/>
      <c r="N24" s="169"/>
      <c r="O24" s="12"/>
      <c r="P24" s="12"/>
      <c r="Q24"/>
      <c r="R24" s="12"/>
      <c r="S24" s="12"/>
      <c r="T24" s="12"/>
      <c r="U24" s="12"/>
      <c r="V24" s="12"/>
      <c r="W24" s="12"/>
      <c r="X24" s="12"/>
      <c r="Y24" s="12"/>
      <c r="Z24" s="12"/>
      <c r="AA24" s="105"/>
      <c r="AB24" s="12"/>
      <c r="AC24" s="12"/>
      <c r="AD24" s="12"/>
      <c r="AE24" s="12"/>
      <c r="AF24" s="12"/>
      <c r="AG24" s="12"/>
      <c r="AH24" s="12"/>
      <c r="AI24" s="12"/>
    </row>
    <row r="25" spans="1:35" x14ac:dyDescent="0.15">
      <c r="A25" s="672"/>
      <c r="B25" s="119"/>
      <c r="C25" s="119"/>
      <c r="D25" s="119"/>
      <c r="E25" s="119"/>
      <c r="F25"/>
      <c r="G25"/>
      <c r="H25"/>
      <c r="I25"/>
      <c r="J25"/>
      <c r="K25" s="119"/>
      <c r="L25" s="119"/>
      <c r="M25" s="119"/>
      <c r="N25" s="169"/>
      <c r="O25" s="12"/>
      <c r="P25" s="12"/>
      <c r="Q25"/>
      <c r="R25" s="12"/>
      <c r="S25" s="12"/>
      <c r="T25" s="12"/>
      <c r="U25" s="12"/>
      <c r="V25" s="12"/>
      <c r="W25" s="12"/>
      <c r="X25" s="12"/>
      <c r="Y25" s="12"/>
      <c r="Z25" s="12"/>
      <c r="AA25" s="105"/>
      <c r="AB25" s="12"/>
      <c r="AC25" s="12"/>
      <c r="AD25" s="12"/>
      <c r="AE25" s="12"/>
      <c r="AF25" s="12"/>
      <c r="AG25" s="12"/>
      <c r="AH25" s="12"/>
      <c r="AI25" s="12"/>
    </row>
    <row r="26" spans="1:35" x14ac:dyDescent="0.15">
      <c r="A26" s="672"/>
      <c r="B26" s="119"/>
      <c r="C26" s="119"/>
      <c r="D26" s="119"/>
      <c r="E26" s="119"/>
      <c r="F26"/>
      <c r="G26"/>
      <c r="H26"/>
      <c r="I26"/>
      <c r="J26"/>
      <c r="K26" s="119"/>
      <c r="L26" s="119"/>
      <c r="M26" s="119"/>
      <c r="N26" s="169"/>
      <c r="O26" s="12"/>
      <c r="P26" s="12"/>
      <c r="Q26"/>
      <c r="R26" s="12"/>
      <c r="S26" s="12"/>
      <c r="T26" s="12"/>
      <c r="U26" s="12"/>
      <c r="V26" s="12"/>
      <c r="W26" s="12"/>
      <c r="X26" s="12"/>
      <c r="Y26" s="12"/>
      <c r="Z26" s="12"/>
      <c r="AA26" s="105"/>
      <c r="AB26" s="12"/>
      <c r="AC26" s="12"/>
      <c r="AD26" s="12"/>
      <c r="AE26" s="12"/>
      <c r="AF26" s="12"/>
      <c r="AG26" s="12"/>
      <c r="AH26" s="12"/>
      <c r="AI26" s="12"/>
    </row>
    <row r="27" spans="1:35" x14ac:dyDescent="0.15">
      <c r="A27" s="672"/>
      <c r="B27" s="119"/>
      <c r="C27" s="119"/>
      <c r="D27" s="119"/>
      <c r="E27" s="119"/>
      <c r="F27" s="119"/>
      <c r="G27" s="119"/>
      <c r="H27" s="119"/>
      <c r="I27" s="119"/>
      <c r="J27"/>
      <c r="K27" s="119"/>
      <c r="L27" s="119"/>
      <c r="M27" s="119"/>
      <c r="N27" s="169"/>
      <c r="O27" s="12"/>
      <c r="P27" s="12"/>
      <c r="Q27"/>
      <c r="R27" s="12"/>
      <c r="S27" s="12"/>
      <c r="T27" s="12"/>
      <c r="U27" s="12"/>
      <c r="V27" s="12"/>
      <c r="W27" s="12"/>
      <c r="X27" s="12"/>
      <c r="Y27" s="12"/>
      <c r="Z27" s="12"/>
      <c r="AA27" s="105"/>
      <c r="AB27" s="12"/>
      <c r="AC27" s="12"/>
      <c r="AD27" s="12"/>
      <c r="AE27" s="12"/>
      <c r="AF27" s="12"/>
      <c r="AG27" s="12"/>
      <c r="AH27" s="12"/>
      <c r="AI27" s="12"/>
    </row>
    <row r="28" spans="1:35" x14ac:dyDescent="0.15">
      <c r="A28" s="12" t="s">
        <v>68</v>
      </c>
      <c r="B28" s="12"/>
      <c r="C28" s="12"/>
      <c r="D28" s="12"/>
      <c r="E28" s="12"/>
      <c r="F28" s="12"/>
      <c r="G28" s="12"/>
      <c r="H28" s="12"/>
      <c r="I28" s="12"/>
      <c r="J28" s="12"/>
      <c r="K28" s="12"/>
      <c r="L28" s="12"/>
      <c r="M28" s="12"/>
      <c r="N28" s="12"/>
      <c r="O28" s="12"/>
      <c r="P28" s="12"/>
      <c r="Q28" s="12"/>
      <c r="R28" s="12"/>
      <c r="S28" s="12"/>
      <c r="T28" s="12"/>
      <c r="U28" s="12"/>
      <c r="V28" s="12"/>
      <c r="W28" s="12"/>
      <c r="X28" s="12"/>
      <c r="Y28" s="12"/>
      <c r="Z28" s="12"/>
      <c r="AA28" s="105"/>
      <c r="AB28" s="12"/>
      <c r="AC28" s="12"/>
      <c r="AD28" s="12"/>
      <c r="AE28" s="12"/>
      <c r="AF28" s="12"/>
      <c r="AG28" s="12"/>
      <c r="AH28" s="12"/>
      <c r="AI28" s="12"/>
    </row>
    <row r="29" spans="1:35" ht="26" x14ac:dyDescent="0.15">
      <c r="A29" s="21" t="s">
        <v>103</v>
      </c>
      <c r="B29" s="112" t="s">
        <v>55</v>
      </c>
      <c r="C29" s="112" t="s">
        <v>56</v>
      </c>
      <c r="D29" s="112" t="s">
        <v>57</v>
      </c>
      <c r="E29" s="112" t="s">
        <v>58</v>
      </c>
      <c r="F29" s="112" t="s">
        <v>59</v>
      </c>
      <c r="G29" s="39" t="s">
        <v>104</v>
      </c>
      <c r="H29" s="28" t="s">
        <v>61</v>
      </c>
      <c r="I29" s="39" t="s">
        <v>62</v>
      </c>
      <c r="J29" s="39" t="s">
        <v>743</v>
      </c>
      <c r="K29" s="39" t="s">
        <v>63</v>
      </c>
      <c r="L29" s="39" t="s">
        <v>101</v>
      </c>
      <c r="M29" s="39" t="s">
        <v>65</v>
      </c>
      <c r="N29" s="39" t="s">
        <v>66</v>
      </c>
      <c r="O29" s="12"/>
      <c r="P29" s="12"/>
      <c r="Q29" s="12"/>
      <c r="R29" s="12"/>
      <c r="S29" s="12"/>
      <c r="T29" s="12"/>
      <c r="U29" s="12"/>
      <c r="V29" s="12"/>
      <c r="W29" s="12"/>
      <c r="X29" s="12"/>
      <c r="Y29" s="12"/>
      <c r="Z29" s="105"/>
      <c r="AA29" s="12"/>
      <c r="AB29" s="12"/>
      <c r="AC29" s="12"/>
      <c r="AD29" s="12"/>
      <c r="AE29" s="12"/>
      <c r="AF29" s="12"/>
      <c r="AG29" s="12"/>
      <c r="AH29" s="12"/>
    </row>
    <row r="30" spans="1:35" ht="12" customHeight="1" x14ac:dyDescent="0.15">
      <c r="A30" s="39" t="str">
        <f>A46</f>
        <v>2016-10</v>
      </c>
      <c r="B30" s="122">
        <f>F46+G46+H46+I46</f>
        <v>1586641</v>
      </c>
      <c r="C30" s="122">
        <f t="shared" ref="C30:F41" si="2">B46</f>
        <v>589267</v>
      </c>
      <c r="D30" s="122">
        <f t="shared" si="2"/>
        <v>30542735</v>
      </c>
      <c r="E30" s="122">
        <f t="shared" si="2"/>
        <v>20687658</v>
      </c>
      <c r="F30" s="122">
        <f t="shared" si="2"/>
        <v>120580</v>
      </c>
      <c r="G30" s="122">
        <f>J46+K46+L46+M46</f>
        <v>9632683</v>
      </c>
      <c r="H30" s="122">
        <f t="shared" ref="H30:H41" si="3">N46</f>
        <v>10868460</v>
      </c>
      <c r="I30" s="122">
        <f>O46+P46+Q46</f>
        <v>5471517</v>
      </c>
      <c r="J30" s="122">
        <f>R46</f>
        <v>4295849</v>
      </c>
      <c r="K30" s="122">
        <f>S46</f>
        <v>2434937</v>
      </c>
      <c r="L30" s="122">
        <f>T46</f>
        <v>5633748</v>
      </c>
      <c r="M30" s="122">
        <f t="shared" ref="M30:M41" si="4">U46</f>
        <v>530933</v>
      </c>
      <c r="N30" s="122">
        <f t="shared" ref="N30:N42" si="5">SUM(B30:M30)</f>
        <v>92395008</v>
      </c>
      <c r="O30" s="12"/>
      <c r="P30" s="102"/>
      <c r="Q30" s="102"/>
      <c r="R30" s="12"/>
      <c r="S30" s="12"/>
      <c r="T30" s="12"/>
      <c r="U30" s="12"/>
      <c r="V30" s="12"/>
      <c r="W30" s="12"/>
      <c r="X30" s="12"/>
      <c r="Y30" s="12"/>
      <c r="Z30" s="105"/>
      <c r="AA30" s="12"/>
      <c r="AB30" s="12"/>
      <c r="AC30" s="12"/>
      <c r="AD30" s="12"/>
      <c r="AE30" s="12"/>
      <c r="AF30" s="12"/>
      <c r="AG30" s="12"/>
      <c r="AH30" s="12"/>
    </row>
    <row r="31" spans="1:35" x14ac:dyDescent="0.15">
      <c r="A31" s="39" t="str">
        <f t="shared" ref="A31:A41" si="6">A47</f>
        <v>2016-11</v>
      </c>
      <c r="B31" s="122">
        <f t="shared" ref="B31:B41" si="7">F47+G47+H47+I47</f>
        <v>1548148</v>
      </c>
      <c r="C31" s="122">
        <f t="shared" si="2"/>
        <v>696405</v>
      </c>
      <c r="D31" s="122">
        <f t="shared" si="2"/>
        <v>33296048</v>
      </c>
      <c r="E31" s="122">
        <f t="shared" si="2"/>
        <v>15492571</v>
      </c>
      <c r="F31" s="122">
        <f t="shared" si="2"/>
        <v>616890</v>
      </c>
      <c r="G31" s="122">
        <f t="shared" ref="G31:G41" si="8">J47+K47+L47+M47</f>
        <v>13225780</v>
      </c>
      <c r="H31" s="122">
        <f t="shared" si="3"/>
        <v>12495632</v>
      </c>
      <c r="I31" s="122">
        <f t="shared" ref="I31:I41" si="9">O47+P47+Q47</f>
        <v>6370973</v>
      </c>
      <c r="J31" s="122">
        <f t="shared" ref="J31:L41" si="10">R47</f>
        <v>4239451</v>
      </c>
      <c r="K31" s="122">
        <f t="shared" si="10"/>
        <v>1071313</v>
      </c>
      <c r="L31" s="122">
        <f t="shared" si="10"/>
        <v>7786403</v>
      </c>
      <c r="M31" s="122">
        <f t="shared" si="4"/>
        <v>578731</v>
      </c>
      <c r="N31" s="122">
        <f t="shared" si="5"/>
        <v>97418345</v>
      </c>
      <c r="O31" s="12"/>
      <c r="P31" s="102"/>
      <c r="Q31" s="102"/>
      <c r="R31" s="12"/>
      <c r="S31" s="12"/>
      <c r="T31" s="12"/>
      <c r="U31" s="12"/>
      <c r="V31" s="12"/>
      <c r="W31" s="12"/>
      <c r="X31" s="12"/>
      <c r="Y31" s="12"/>
      <c r="Z31" s="105"/>
      <c r="AA31" s="12"/>
      <c r="AB31" s="12"/>
      <c r="AC31" s="12"/>
      <c r="AD31" s="12"/>
      <c r="AE31" s="12"/>
      <c r="AF31" s="12"/>
      <c r="AG31" s="12"/>
      <c r="AH31" s="12"/>
    </row>
    <row r="32" spans="1:35" x14ac:dyDescent="0.15">
      <c r="A32" s="39" t="str">
        <f t="shared" si="6"/>
        <v>2016-12</v>
      </c>
      <c r="B32" s="122">
        <f t="shared" si="7"/>
        <v>1858378</v>
      </c>
      <c r="C32" s="122">
        <f t="shared" si="2"/>
        <v>487864</v>
      </c>
      <c r="D32" s="122">
        <f t="shared" si="2"/>
        <v>30415031</v>
      </c>
      <c r="E32" s="122">
        <f t="shared" si="2"/>
        <v>21598663</v>
      </c>
      <c r="F32" s="122">
        <f t="shared" si="2"/>
        <v>39051</v>
      </c>
      <c r="G32" s="122">
        <f t="shared" si="8"/>
        <v>11450485</v>
      </c>
      <c r="H32" s="122">
        <f t="shared" si="3"/>
        <v>10724903</v>
      </c>
      <c r="I32" s="122">
        <f t="shared" si="9"/>
        <v>5511156</v>
      </c>
      <c r="J32" s="122">
        <f t="shared" si="10"/>
        <v>3771022</v>
      </c>
      <c r="K32" s="122">
        <f t="shared" si="10"/>
        <v>2577855</v>
      </c>
      <c r="L32" s="122">
        <f t="shared" si="10"/>
        <v>8692600</v>
      </c>
      <c r="M32" s="122">
        <f t="shared" si="4"/>
        <v>470923</v>
      </c>
      <c r="N32" s="122">
        <f t="shared" si="5"/>
        <v>97597931</v>
      </c>
      <c r="O32" s="12"/>
      <c r="P32" s="102"/>
      <c r="Q32" s="102"/>
      <c r="R32" s="12"/>
      <c r="S32" s="12"/>
      <c r="T32" s="12"/>
      <c r="U32" s="12"/>
      <c r="V32" s="12"/>
      <c r="W32" s="12"/>
      <c r="X32" s="12"/>
      <c r="Y32" s="12"/>
      <c r="Z32" s="105"/>
      <c r="AA32" s="12"/>
      <c r="AB32" s="12"/>
      <c r="AC32" s="12"/>
      <c r="AD32" s="12"/>
      <c r="AE32" s="12"/>
      <c r="AF32" s="12"/>
      <c r="AG32" s="12"/>
      <c r="AH32" s="12"/>
    </row>
    <row r="33" spans="1:38" x14ac:dyDescent="0.15">
      <c r="A33" s="39" t="str">
        <f t="shared" si="6"/>
        <v>2017-01</v>
      </c>
      <c r="B33" s="122">
        <f t="shared" si="7"/>
        <v>2771002</v>
      </c>
      <c r="C33" s="122">
        <f t="shared" si="2"/>
        <v>489878</v>
      </c>
      <c r="D33" s="122">
        <f t="shared" si="2"/>
        <v>46171643</v>
      </c>
      <c r="E33" s="122">
        <f t="shared" si="2"/>
        <v>29248726</v>
      </c>
      <c r="F33" s="122">
        <f t="shared" si="2"/>
        <v>363674</v>
      </c>
      <c r="G33" s="122">
        <f t="shared" si="8"/>
        <v>20304847</v>
      </c>
      <c r="H33" s="122">
        <f t="shared" si="3"/>
        <v>6335632</v>
      </c>
      <c r="I33" s="122">
        <f t="shared" si="9"/>
        <v>7145542</v>
      </c>
      <c r="J33" s="122">
        <f t="shared" si="10"/>
        <v>3122076</v>
      </c>
      <c r="K33" s="122">
        <f t="shared" si="10"/>
        <v>1825953</v>
      </c>
      <c r="L33" s="122">
        <f t="shared" si="10"/>
        <v>11745071</v>
      </c>
      <c r="M33" s="122">
        <f t="shared" si="4"/>
        <v>552412</v>
      </c>
      <c r="N33" s="122">
        <f t="shared" si="5"/>
        <v>130076456</v>
      </c>
      <c r="O33" s="12"/>
      <c r="P33" s="102"/>
      <c r="Q33" s="102"/>
      <c r="R33" s="12"/>
      <c r="S33" s="12"/>
      <c r="T33" s="12"/>
      <c r="U33" s="12"/>
      <c r="V33" s="12"/>
      <c r="W33" s="12"/>
      <c r="X33" s="12"/>
      <c r="Y33" s="12"/>
      <c r="Z33" s="105"/>
      <c r="AA33" s="12"/>
      <c r="AB33" s="12"/>
      <c r="AC33" s="12"/>
      <c r="AD33" s="12"/>
      <c r="AE33" s="12"/>
      <c r="AF33" s="12"/>
      <c r="AG33" s="12"/>
      <c r="AH33" s="12"/>
    </row>
    <row r="34" spans="1:38" x14ac:dyDescent="0.15">
      <c r="A34" s="39" t="str">
        <f t="shared" si="6"/>
        <v>2017-02</v>
      </c>
      <c r="B34" s="122">
        <f t="shared" si="7"/>
        <v>3008878</v>
      </c>
      <c r="C34" s="122">
        <f t="shared" si="2"/>
        <v>407192</v>
      </c>
      <c r="D34" s="122">
        <f t="shared" si="2"/>
        <v>47035697</v>
      </c>
      <c r="E34" s="122">
        <f t="shared" si="2"/>
        <v>21394023</v>
      </c>
      <c r="F34" s="122">
        <f t="shared" si="2"/>
        <v>1414419</v>
      </c>
      <c r="G34" s="122">
        <f t="shared" si="8"/>
        <v>18588303</v>
      </c>
      <c r="H34" s="122">
        <f t="shared" si="3"/>
        <v>4548393</v>
      </c>
      <c r="I34" s="122">
        <f t="shared" si="9"/>
        <v>11260133</v>
      </c>
      <c r="J34" s="122">
        <f t="shared" si="10"/>
        <v>4834018</v>
      </c>
      <c r="K34" s="122">
        <f t="shared" si="10"/>
        <v>1119600</v>
      </c>
      <c r="L34" s="122">
        <f t="shared" si="10"/>
        <v>18040314</v>
      </c>
      <c r="M34" s="122">
        <f t="shared" si="4"/>
        <v>494156</v>
      </c>
      <c r="N34" s="122">
        <f t="shared" si="5"/>
        <v>132145126</v>
      </c>
      <c r="O34" s="12"/>
      <c r="P34" s="102"/>
      <c r="Q34" s="102"/>
      <c r="R34" s="12"/>
      <c r="S34" s="12"/>
      <c r="T34" s="12"/>
      <c r="U34" s="12"/>
      <c r="V34" s="12"/>
      <c r="W34" s="12"/>
      <c r="X34" s="12"/>
      <c r="Y34" s="12"/>
      <c r="Z34" s="105"/>
      <c r="AA34" s="12"/>
      <c r="AB34" s="12"/>
      <c r="AC34" s="12"/>
      <c r="AD34" s="12"/>
      <c r="AE34" s="12"/>
      <c r="AF34" s="12"/>
      <c r="AG34" s="12"/>
      <c r="AH34" s="12"/>
    </row>
    <row r="35" spans="1:38" x14ac:dyDescent="0.15">
      <c r="A35" s="39" t="str">
        <f t="shared" si="6"/>
        <v>2017-03</v>
      </c>
      <c r="B35" s="122">
        <f t="shared" si="7"/>
        <v>6533370</v>
      </c>
      <c r="C35" s="122">
        <f t="shared" si="2"/>
        <v>574784</v>
      </c>
      <c r="D35" s="122">
        <f t="shared" si="2"/>
        <v>43217169</v>
      </c>
      <c r="E35" s="122">
        <f t="shared" si="2"/>
        <v>23460882</v>
      </c>
      <c r="F35" s="122">
        <f t="shared" si="2"/>
        <v>456172</v>
      </c>
      <c r="G35" s="122">
        <f t="shared" si="8"/>
        <v>22144412</v>
      </c>
      <c r="H35" s="122">
        <f t="shared" si="3"/>
        <v>5020524</v>
      </c>
      <c r="I35" s="122">
        <f t="shared" si="9"/>
        <v>15261958</v>
      </c>
      <c r="J35" s="122">
        <f t="shared" si="10"/>
        <v>4725427</v>
      </c>
      <c r="K35" s="122">
        <f t="shared" si="10"/>
        <v>2008528</v>
      </c>
      <c r="L35" s="122">
        <f t="shared" si="10"/>
        <v>3182680</v>
      </c>
      <c r="M35" s="122">
        <f t="shared" si="4"/>
        <v>563418</v>
      </c>
      <c r="N35" s="122">
        <f t="shared" si="5"/>
        <v>127149324</v>
      </c>
      <c r="O35" s="12"/>
      <c r="P35" s="102"/>
      <c r="Q35" s="102"/>
      <c r="R35" s="12"/>
      <c r="S35" s="12"/>
      <c r="T35" s="12"/>
      <c r="U35" s="12"/>
      <c r="V35" s="12"/>
      <c r="W35" s="12"/>
      <c r="X35" s="12"/>
      <c r="Y35" s="12"/>
      <c r="Z35" s="105"/>
      <c r="AA35" s="12"/>
      <c r="AB35" s="12"/>
      <c r="AC35" s="12"/>
      <c r="AD35" s="12"/>
      <c r="AE35" s="12"/>
      <c r="AF35" s="12"/>
      <c r="AG35" s="12"/>
      <c r="AH35" s="12"/>
    </row>
    <row r="36" spans="1:38" x14ac:dyDescent="0.15">
      <c r="A36" s="39" t="str">
        <f t="shared" si="6"/>
        <v>2017-04</v>
      </c>
      <c r="B36" s="122">
        <f t="shared" si="7"/>
        <v>2708030</v>
      </c>
      <c r="C36" s="122">
        <f t="shared" si="2"/>
        <v>465542</v>
      </c>
      <c r="D36" s="122">
        <f t="shared" si="2"/>
        <v>33408381</v>
      </c>
      <c r="E36" s="122">
        <f t="shared" si="2"/>
        <v>22643708</v>
      </c>
      <c r="F36" s="122">
        <f t="shared" si="2"/>
        <v>756476</v>
      </c>
      <c r="G36" s="122">
        <f t="shared" si="8"/>
        <v>19472131</v>
      </c>
      <c r="H36" s="122">
        <f t="shared" si="3"/>
        <v>7986653</v>
      </c>
      <c r="I36" s="122">
        <f t="shared" si="9"/>
        <v>4332970</v>
      </c>
      <c r="J36" s="122">
        <f t="shared" si="10"/>
        <v>3560842</v>
      </c>
      <c r="K36" s="122">
        <f t="shared" si="10"/>
        <v>3259840</v>
      </c>
      <c r="L36" s="122">
        <f t="shared" si="10"/>
        <v>6569903</v>
      </c>
      <c r="M36" s="122">
        <f t="shared" si="4"/>
        <v>198401</v>
      </c>
      <c r="N36" s="122">
        <f t="shared" si="5"/>
        <v>105362877</v>
      </c>
      <c r="O36" s="12"/>
      <c r="P36" s="102"/>
      <c r="Q36" s="102"/>
      <c r="R36" s="12"/>
      <c r="S36" s="12"/>
      <c r="T36" s="12"/>
      <c r="U36" s="12"/>
      <c r="V36" s="12"/>
      <c r="W36" s="12"/>
      <c r="X36" s="12"/>
      <c r="Y36" s="12"/>
      <c r="Z36" s="105"/>
      <c r="AA36" s="12"/>
      <c r="AB36" s="12"/>
      <c r="AC36" s="12"/>
      <c r="AD36" s="12"/>
      <c r="AE36" s="12"/>
      <c r="AF36" s="12"/>
      <c r="AG36" s="12"/>
      <c r="AH36" s="12"/>
    </row>
    <row r="37" spans="1:38" x14ac:dyDescent="0.15">
      <c r="A37" s="39" t="str">
        <f t="shared" si="6"/>
        <v>2017-05</v>
      </c>
      <c r="B37" s="122">
        <f t="shared" si="7"/>
        <v>2502367</v>
      </c>
      <c r="C37" s="122">
        <f t="shared" si="2"/>
        <v>675687</v>
      </c>
      <c r="D37" s="122">
        <f t="shared" si="2"/>
        <v>22882829</v>
      </c>
      <c r="E37" s="122">
        <f t="shared" si="2"/>
        <v>19580934</v>
      </c>
      <c r="F37" s="122">
        <f t="shared" si="2"/>
        <v>1062678</v>
      </c>
      <c r="G37" s="122">
        <f t="shared" si="8"/>
        <v>19590661</v>
      </c>
      <c r="H37" s="122">
        <f t="shared" si="3"/>
        <v>12273995</v>
      </c>
      <c r="I37" s="122">
        <f t="shared" si="9"/>
        <v>14086124</v>
      </c>
      <c r="J37" s="122">
        <f t="shared" si="10"/>
        <v>4931706</v>
      </c>
      <c r="K37" s="122">
        <f t="shared" si="10"/>
        <v>2093885</v>
      </c>
      <c r="L37" s="122">
        <f t="shared" si="10"/>
        <v>7428502</v>
      </c>
      <c r="M37" s="122">
        <f t="shared" si="4"/>
        <v>43044</v>
      </c>
      <c r="N37" s="122">
        <f t="shared" si="5"/>
        <v>107152412</v>
      </c>
      <c r="O37" s="12"/>
      <c r="P37" s="102"/>
      <c r="Q37" s="102"/>
      <c r="R37" s="12"/>
      <c r="S37" s="12"/>
      <c r="T37" s="12"/>
      <c r="U37" s="12"/>
      <c r="V37" s="12"/>
      <c r="W37" s="12"/>
      <c r="X37" s="12"/>
      <c r="Y37" s="12"/>
      <c r="Z37" s="105"/>
      <c r="AA37" s="12"/>
      <c r="AB37" s="12"/>
      <c r="AC37" s="12"/>
      <c r="AD37" s="12"/>
      <c r="AE37" s="12"/>
      <c r="AF37" s="12"/>
      <c r="AG37" s="12"/>
      <c r="AH37" s="12"/>
    </row>
    <row r="38" spans="1:38" x14ac:dyDescent="0.15">
      <c r="A38" s="39" t="str">
        <f t="shared" si="6"/>
        <v>2017-06</v>
      </c>
      <c r="B38" s="122">
        <f t="shared" si="7"/>
        <v>3435680</v>
      </c>
      <c r="C38" s="122">
        <f t="shared" si="2"/>
        <v>592060</v>
      </c>
      <c r="D38" s="122">
        <f t="shared" si="2"/>
        <v>19862512</v>
      </c>
      <c r="E38" s="122">
        <f t="shared" si="2"/>
        <v>19336023</v>
      </c>
      <c r="F38" s="122">
        <f t="shared" si="2"/>
        <v>877292</v>
      </c>
      <c r="G38" s="122">
        <f t="shared" si="8"/>
        <v>16252474</v>
      </c>
      <c r="H38" s="122">
        <f t="shared" si="3"/>
        <v>10668572</v>
      </c>
      <c r="I38" s="122">
        <f t="shared" si="9"/>
        <v>15853478</v>
      </c>
      <c r="J38" s="122">
        <f t="shared" si="10"/>
        <v>2929287</v>
      </c>
      <c r="K38" s="122">
        <f t="shared" si="10"/>
        <v>1895628</v>
      </c>
      <c r="L38" s="122">
        <f t="shared" si="10"/>
        <v>4954665</v>
      </c>
      <c r="M38" s="122">
        <f t="shared" si="4"/>
        <v>33219</v>
      </c>
      <c r="N38" s="122">
        <f t="shared" si="5"/>
        <v>96690890</v>
      </c>
      <c r="O38" s="12"/>
      <c r="P38" s="102"/>
      <c r="Q38" s="102"/>
      <c r="R38" s="12"/>
      <c r="S38" s="12"/>
      <c r="T38" s="12"/>
      <c r="U38" s="12"/>
      <c r="V38" s="12"/>
      <c r="W38" s="12"/>
      <c r="X38" s="12"/>
      <c r="Y38" s="12"/>
      <c r="Z38" s="105"/>
      <c r="AA38" s="12"/>
      <c r="AB38" s="12"/>
      <c r="AC38" s="12"/>
      <c r="AD38" s="12"/>
      <c r="AE38" s="12"/>
      <c r="AF38" s="12"/>
      <c r="AG38" s="12"/>
      <c r="AH38" s="12"/>
    </row>
    <row r="39" spans="1:38" x14ac:dyDescent="0.15">
      <c r="A39" s="39" t="str">
        <f t="shared" si="6"/>
        <v>2017-07</v>
      </c>
      <c r="B39" s="122">
        <f t="shared" si="7"/>
        <v>1919895</v>
      </c>
      <c r="C39" s="122">
        <f t="shared" si="2"/>
        <v>550626</v>
      </c>
      <c r="D39" s="122">
        <f t="shared" si="2"/>
        <v>15579587</v>
      </c>
      <c r="E39" s="122">
        <f t="shared" si="2"/>
        <v>22131501</v>
      </c>
      <c r="F39" s="122">
        <f t="shared" si="2"/>
        <v>492104</v>
      </c>
      <c r="G39" s="122">
        <f t="shared" si="8"/>
        <v>20791892</v>
      </c>
      <c r="H39" s="122">
        <f t="shared" si="3"/>
        <v>10577937</v>
      </c>
      <c r="I39" s="122">
        <f t="shared" si="9"/>
        <v>6375386</v>
      </c>
      <c r="J39" s="122">
        <f t="shared" si="10"/>
        <v>2745750</v>
      </c>
      <c r="K39" s="122">
        <f t="shared" si="10"/>
        <v>2867649</v>
      </c>
      <c r="L39" s="122">
        <f t="shared" si="10"/>
        <v>4625308</v>
      </c>
      <c r="M39" s="122">
        <f t="shared" si="4"/>
        <v>31574</v>
      </c>
      <c r="N39" s="122">
        <f t="shared" si="5"/>
        <v>88689209</v>
      </c>
      <c r="O39" s="12"/>
      <c r="P39" s="102"/>
      <c r="Q39" s="102"/>
      <c r="R39" s="12"/>
      <c r="S39" s="12"/>
      <c r="T39" s="12"/>
      <c r="U39" s="12"/>
      <c r="V39" s="12"/>
      <c r="W39" s="12"/>
      <c r="X39" s="12"/>
      <c r="Y39" s="12"/>
      <c r="Z39" s="105"/>
      <c r="AA39" s="12"/>
      <c r="AB39" s="12"/>
      <c r="AC39" s="12"/>
      <c r="AD39" s="12"/>
      <c r="AE39" s="12"/>
      <c r="AF39" s="12"/>
      <c r="AG39" s="12"/>
      <c r="AH39" s="12"/>
    </row>
    <row r="40" spans="1:38" x14ac:dyDescent="0.15">
      <c r="A40" s="39" t="str">
        <f t="shared" si="6"/>
        <v>2017-08</v>
      </c>
      <c r="B40" s="122">
        <f t="shared" si="7"/>
        <v>1671961</v>
      </c>
      <c r="C40" s="122">
        <f t="shared" si="2"/>
        <v>596305</v>
      </c>
      <c r="D40" s="122">
        <f t="shared" si="2"/>
        <v>17773150</v>
      </c>
      <c r="E40" s="122">
        <f t="shared" si="2"/>
        <v>23428271</v>
      </c>
      <c r="F40" s="122">
        <f t="shared" si="2"/>
        <v>272890</v>
      </c>
      <c r="G40" s="122">
        <f t="shared" si="8"/>
        <v>17637989</v>
      </c>
      <c r="H40" s="122">
        <f t="shared" si="3"/>
        <v>7021711</v>
      </c>
      <c r="I40" s="122">
        <f t="shared" si="9"/>
        <v>5220369</v>
      </c>
      <c r="J40" s="122">
        <f t="shared" si="10"/>
        <v>4879912</v>
      </c>
      <c r="K40" s="122">
        <f t="shared" si="10"/>
        <v>2872146</v>
      </c>
      <c r="L40" s="122">
        <f t="shared" si="10"/>
        <v>5634411</v>
      </c>
      <c r="M40" s="122">
        <f t="shared" si="4"/>
        <v>29535</v>
      </c>
      <c r="N40" s="122">
        <f t="shared" si="5"/>
        <v>87038650</v>
      </c>
      <c r="O40" s="12"/>
      <c r="P40" s="102"/>
      <c r="Q40" s="102"/>
      <c r="R40" s="12"/>
      <c r="S40" s="12"/>
      <c r="T40" s="12"/>
      <c r="U40" s="12"/>
      <c r="V40" s="12"/>
      <c r="W40" s="12"/>
      <c r="X40" s="12"/>
      <c r="Y40" s="12"/>
      <c r="Z40" s="105"/>
      <c r="AA40" s="12"/>
      <c r="AB40" s="12"/>
      <c r="AC40" s="12"/>
      <c r="AD40" s="12"/>
      <c r="AE40" s="12"/>
      <c r="AF40" s="12"/>
      <c r="AG40" s="12"/>
      <c r="AH40" s="12"/>
    </row>
    <row r="41" spans="1:38" x14ac:dyDescent="0.15">
      <c r="A41" s="39" t="str">
        <f t="shared" si="6"/>
        <v>2017-09</v>
      </c>
      <c r="B41" s="122">
        <f t="shared" si="7"/>
        <v>1493122</v>
      </c>
      <c r="C41" s="122">
        <f t="shared" si="2"/>
        <v>542315</v>
      </c>
      <c r="D41" s="122">
        <f t="shared" si="2"/>
        <v>43850136</v>
      </c>
      <c r="E41" s="122">
        <f t="shared" si="2"/>
        <v>18500343</v>
      </c>
      <c r="F41" s="122">
        <f t="shared" si="2"/>
        <v>397954</v>
      </c>
      <c r="G41" s="122">
        <f t="shared" si="8"/>
        <v>19094480</v>
      </c>
      <c r="H41" s="122">
        <f t="shared" si="3"/>
        <v>9239494</v>
      </c>
      <c r="I41" s="122">
        <f t="shared" si="9"/>
        <v>5383273</v>
      </c>
      <c r="J41" s="122">
        <f t="shared" si="10"/>
        <v>3882398</v>
      </c>
      <c r="K41" s="122">
        <f t="shared" si="10"/>
        <v>2862904</v>
      </c>
      <c r="L41" s="122">
        <f t="shared" si="10"/>
        <v>3494518</v>
      </c>
      <c r="M41" s="122">
        <f t="shared" si="4"/>
        <v>29109</v>
      </c>
      <c r="N41" s="122">
        <f t="shared" si="5"/>
        <v>108770046</v>
      </c>
      <c r="O41" s="12"/>
      <c r="P41" s="102"/>
      <c r="Q41" s="102"/>
      <c r="R41" s="12"/>
      <c r="S41" s="12"/>
      <c r="T41" s="12"/>
      <c r="U41" s="12"/>
      <c r="V41" s="12"/>
      <c r="W41" s="12"/>
      <c r="X41" s="12"/>
      <c r="Y41" s="12"/>
      <c r="Z41" s="105"/>
      <c r="AA41" s="12"/>
      <c r="AB41" s="12"/>
      <c r="AC41" s="12"/>
      <c r="AD41" s="12"/>
      <c r="AE41" s="12"/>
      <c r="AF41" s="12"/>
      <c r="AG41" s="12"/>
      <c r="AH41" s="12"/>
    </row>
    <row r="42" spans="1:38" x14ac:dyDescent="0.15">
      <c r="A42" s="123" t="s">
        <v>105</v>
      </c>
      <c r="B42" s="122">
        <f>SUM(B30:B41)</f>
        <v>31037472</v>
      </c>
      <c r="C42" s="122">
        <f>SUM(C30:C41)</f>
        <v>6667925</v>
      </c>
      <c r="D42" s="122">
        <f t="shared" ref="D42:M42" si="11">SUM(D30:D41)</f>
        <v>384034918</v>
      </c>
      <c r="E42" s="122">
        <f t="shared" si="11"/>
        <v>257503303</v>
      </c>
      <c r="F42" s="122">
        <f t="shared" si="11"/>
        <v>6870180</v>
      </c>
      <c r="G42" s="122">
        <f t="shared" si="11"/>
        <v>208186137</v>
      </c>
      <c r="H42" s="122">
        <f t="shared" si="11"/>
        <v>107761906</v>
      </c>
      <c r="I42" s="122">
        <f t="shared" si="11"/>
        <v>102272879</v>
      </c>
      <c r="J42" s="122">
        <f t="shared" si="11"/>
        <v>47917738</v>
      </c>
      <c r="K42" s="122">
        <f t="shared" si="11"/>
        <v>26890238</v>
      </c>
      <c r="L42" s="122">
        <f t="shared" si="11"/>
        <v>87788123</v>
      </c>
      <c r="M42" s="122">
        <f t="shared" si="11"/>
        <v>3555455</v>
      </c>
      <c r="N42" s="122">
        <f t="shared" si="5"/>
        <v>1270486274</v>
      </c>
      <c r="O42" s="105"/>
      <c r="P42" s="12"/>
      <c r="Q42" s="12"/>
      <c r="R42" s="12"/>
      <c r="S42" s="12"/>
      <c r="T42" s="12"/>
      <c r="U42" s="12"/>
      <c r="V42" s="12"/>
      <c r="W42" s="12"/>
      <c r="X42" s="12"/>
      <c r="Y42" s="12"/>
      <c r="Z42" s="105"/>
      <c r="AA42" s="12"/>
      <c r="AB42" s="12"/>
      <c r="AC42" s="12"/>
      <c r="AD42" s="12"/>
      <c r="AE42" s="12"/>
      <c r="AF42" s="12"/>
      <c r="AG42" s="12"/>
      <c r="AH42" s="12"/>
    </row>
    <row r="43" spans="1:38" ht="5" customHeight="1" x14ac:dyDescent="0.15">
      <c r="A43" s="124"/>
      <c r="B43" s="102"/>
      <c r="C43" s="102"/>
      <c r="D43" s="102"/>
      <c r="E43" s="102"/>
      <c r="F43" s="102"/>
      <c r="G43" s="102"/>
      <c r="H43" s="102"/>
      <c r="I43" s="102"/>
      <c r="J43" s="102"/>
      <c r="K43" s="102"/>
      <c r="L43" s="102"/>
      <c r="M43" s="102"/>
      <c r="N43" s="102"/>
      <c r="O43" s="102"/>
      <c r="P43" s="102"/>
      <c r="Q43" s="12"/>
      <c r="R43" s="12"/>
      <c r="S43" s="12"/>
      <c r="T43" s="12"/>
      <c r="U43" s="12"/>
      <c r="V43" s="12"/>
      <c r="W43" s="12"/>
      <c r="X43" s="12"/>
      <c r="Y43" s="12"/>
      <c r="Z43" s="12"/>
      <c r="AA43" s="105"/>
      <c r="AB43" s="12"/>
      <c r="AC43" s="12"/>
      <c r="AD43" s="12"/>
      <c r="AE43" s="12"/>
      <c r="AF43" s="12"/>
      <c r="AG43" s="12"/>
      <c r="AH43" s="12"/>
      <c r="AI43" s="12"/>
    </row>
    <row r="44" spans="1:38" x14ac:dyDescent="0.15">
      <c r="A44" s="125" t="s">
        <v>76</v>
      </c>
      <c r="B44" s="126"/>
      <c r="C44" s="126"/>
      <c r="D44" s="110"/>
      <c r="E44" s="110"/>
      <c r="F44" s="110"/>
      <c r="G44" s="110"/>
      <c r="H44" s="110"/>
      <c r="I44" s="110"/>
      <c r="J44" s="110"/>
      <c r="K44" s="110"/>
      <c r="L44" s="110"/>
      <c r="M44" s="110"/>
      <c r="N44" s="110"/>
      <c r="O44" s="110"/>
      <c r="P44" s="12"/>
      <c r="Q44" s="12"/>
      <c r="R44" s="12"/>
      <c r="S44" s="12"/>
      <c r="T44" s="12"/>
      <c r="U44" s="12"/>
      <c r="V44" s="12"/>
      <c r="W44" s="12"/>
      <c r="X44" s="12"/>
      <c r="Y44" s="12"/>
      <c r="Z44" s="12"/>
      <c r="AA44" s="105"/>
      <c r="AB44" s="12"/>
      <c r="AC44" s="12"/>
      <c r="AD44" s="12"/>
      <c r="AE44" s="12"/>
      <c r="AF44" s="12"/>
      <c r="AG44" s="12"/>
      <c r="AH44" s="12"/>
      <c r="AI44" s="12"/>
    </row>
    <row r="45" spans="1:38" ht="26" x14ac:dyDescent="0.15">
      <c r="A45" s="21" t="s">
        <v>103</v>
      </c>
      <c r="B45" s="127" t="s">
        <v>56</v>
      </c>
      <c r="C45" s="28" t="s">
        <v>57</v>
      </c>
      <c r="D45" s="127" t="s">
        <v>58</v>
      </c>
      <c r="E45" s="127" t="s">
        <v>59</v>
      </c>
      <c r="F45" s="127" t="s">
        <v>106</v>
      </c>
      <c r="G45" s="127" t="s">
        <v>107</v>
      </c>
      <c r="H45" s="127" t="s">
        <v>108</v>
      </c>
      <c r="I45" s="28" t="s">
        <v>109</v>
      </c>
      <c r="J45" s="127" t="s">
        <v>60</v>
      </c>
      <c r="K45" s="127" t="s">
        <v>110</v>
      </c>
      <c r="L45" s="127" t="s">
        <v>111</v>
      </c>
      <c r="M45" s="28" t="s">
        <v>112</v>
      </c>
      <c r="N45" s="127" t="s">
        <v>61</v>
      </c>
      <c r="O45" s="127" t="s">
        <v>62</v>
      </c>
      <c r="P45" s="127" t="s">
        <v>113</v>
      </c>
      <c r="Q45" s="127" t="s">
        <v>97</v>
      </c>
      <c r="R45" s="39" t="s">
        <v>743</v>
      </c>
      <c r="S45" s="127" t="s">
        <v>63</v>
      </c>
      <c r="T45" s="127" t="s">
        <v>82</v>
      </c>
      <c r="U45" s="39" t="s">
        <v>65</v>
      </c>
      <c r="V45" s="128" t="s">
        <v>66</v>
      </c>
      <c r="W45" s="12"/>
      <c r="X45" s="12"/>
      <c r="Y45" s="12"/>
      <c r="Z45" s="12"/>
      <c r="AA45" s="105"/>
      <c r="AB45" s="12"/>
      <c r="AC45" s="12"/>
      <c r="AD45" s="12"/>
      <c r="AE45" s="12"/>
      <c r="AF45" s="12"/>
      <c r="AG45" s="12"/>
      <c r="AH45" s="12"/>
      <c r="AI45" s="12"/>
      <c r="AJ45" s="12"/>
      <c r="AK45" s="12"/>
      <c r="AL45" s="12"/>
    </row>
    <row r="46" spans="1:38" x14ac:dyDescent="0.15">
      <c r="A46" s="476" t="s">
        <v>892</v>
      </c>
      <c r="B46" s="604">
        <v>589267</v>
      </c>
      <c r="C46" s="604">
        <v>30542735</v>
      </c>
      <c r="D46" s="604">
        <v>20687658</v>
      </c>
      <c r="E46" s="604">
        <v>120580</v>
      </c>
      <c r="F46" s="604">
        <v>110158</v>
      </c>
      <c r="G46" s="604">
        <v>348546</v>
      </c>
      <c r="H46" s="605">
        <v>556900</v>
      </c>
      <c r="I46" s="605">
        <v>571037</v>
      </c>
      <c r="J46" s="604">
        <v>9495678</v>
      </c>
      <c r="K46" s="604">
        <v>35508</v>
      </c>
      <c r="L46" s="604">
        <v>59267</v>
      </c>
      <c r="M46" s="604">
        <v>42230</v>
      </c>
      <c r="N46" s="604">
        <v>10868460</v>
      </c>
      <c r="O46" s="604">
        <v>4120088</v>
      </c>
      <c r="P46" s="604">
        <v>124</v>
      </c>
      <c r="Q46" s="604">
        <v>1351305</v>
      </c>
      <c r="R46" s="604">
        <v>4295849</v>
      </c>
      <c r="S46" s="604">
        <v>2434937</v>
      </c>
      <c r="T46" s="604">
        <v>5633748</v>
      </c>
      <c r="U46" s="604">
        <v>530933</v>
      </c>
      <c r="V46" s="122">
        <f>SUM(B46:U46)</f>
        <v>92395008</v>
      </c>
      <c r="W46" s="12"/>
      <c r="X46" s="12"/>
      <c r="Y46" s="12"/>
      <c r="Z46" s="12"/>
      <c r="AA46" s="105"/>
      <c r="AB46" s="12"/>
      <c r="AC46" s="12"/>
      <c r="AD46" s="12"/>
      <c r="AE46" s="12"/>
      <c r="AF46" s="12"/>
      <c r="AG46" s="12"/>
      <c r="AH46" s="12"/>
      <c r="AI46" s="12"/>
      <c r="AJ46" s="12"/>
      <c r="AK46" s="12"/>
      <c r="AL46" s="12"/>
    </row>
    <row r="47" spans="1:38" x14ac:dyDescent="0.15">
      <c r="A47" s="39" t="s">
        <v>893</v>
      </c>
      <c r="B47" s="604">
        <v>696405</v>
      </c>
      <c r="C47" s="604">
        <v>33296048</v>
      </c>
      <c r="D47" s="604">
        <v>15492571</v>
      </c>
      <c r="E47" s="604">
        <v>616890</v>
      </c>
      <c r="F47" s="604">
        <v>159655</v>
      </c>
      <c r="G47" s="604">
        <v>81967</v>
      </c>
      <c r="H47" s="605">
        <v>901964</v>
      </c>
      <c r="I47" s="605">
        <v>404562</v>
      </c>
      <c r="J47" s="604">
        <v>13077661</v>
      </c>
      <c r="K47" s="604">
        <v>34392</v>
      </c>
      <c r="L47" s="604">
        <v>40628</v>
      </c>
      <c r="M47" s="604">
        <v>73099</v>
      </c>
      <c r="N47" s="604">
        <v>12495632</v>
      </c>
      <c r="O47" s="604">
        <v>4975052</v>
      </c>
      <c r="P47" s="604">
        <v>152</v>
      </c>
      <c r="Q47" s="604">
        <v>1395769</v>
      </c>
      <c r="R47" s="604">
        <v>4239451</v>
      </c>
      <c r="S47" s="604">
        <v>1071313</v>
      </c>
      <c r="T47" s="604">
        <v>7786403</v>
      </c>
      <c r="U47" s="604">
        <v>578731</v>
      </c>
      <c r="V47" s="122">
        <f t="shared" ref="V47:V57" si="12">SUM(B47:U47)</f>
        <v>97418345</v>
      </c>
      <c r="W47" s="12"/>
      <c r="X47" s="12"/>
      <c r="Y47" s="12"/>
      <c r="Z47" s="12"/>
      <c r="AA47" s="105"/>
      <c r="AB47" s="12"/>
      <c r="AC47" s="12"/>
      <c r="AD47" s="12"/>
      <c r="AE47" s="12"/>
      <c r="AF47" s="12"/>
      <c r="AG47" s="12"/>
      <c r="AH47" s="12"/>
      <c r="AI47" s="12"/>
      <c r="AJ47" s="12"/>
      <c r="AK47" s="12"/>
      <c r="AL47" s="12"/>
    </row>
    <row r="48" spans="1:38" x14ac:dyDescent="0.15">
      <c r="A48" s="39" t="s">
        <v>894</v>
      </c>
      <c r="B48" s="604">
        <v>487864</v>
      </c>
      <c r="C48" s="604">
        <v>30415031</v>
      </c>
      <c r="D48" s="604">
        <v>21598663</v>
      </c>
      <c r="E48" s="604">
        <v>39051</v>
      </c>
      <c r="F48" s="604">
        <v>117741</v>
      </c>
      <c r="G48" s="604">
        <v>195830</v>
      </c>
      <c r="H48" s="605">
        <v>916023</v>
      </c>
      <c r="I48" s="605">
        <v>628784</v>
      </c>
      <c r="J48" s="604">
        <v>11318350</v>
      </c>
      <c r="K48" s="604">
        <v>30036</v>
      </c>
      <c r="L48" s="604">
        <v>34650</v>
      </c>
      <c r="M48" s="604">
        <v>67449</v>
      </c>
      <c r="N48" s="604">
        <v>10724903</v>
      </c>
      <c r="O48" s="604">
        <v>3934050</v>
      </c>
      <c r="P48" s="604">
        <v>404</v>
      </c>
      <c r="Q48" s="604">
        <v>1576702</v>
      </c>
      <c r="R48" s="604">
        <v>3771022</v>
      </c>
      <c r="S48" s="604">
        <v>2577855</v>
      </c>
      <c r="T48" s="604">
        <v>8692600</v>
      </c>
      <c r="U48" s="604">
        <v>470923</v>
      </c>
      <c r="V48" s="122">
        <f t="shared" si="12"/>
        <v>97597931</v>
      </c>
      <c r="W48" s="12"/>
      <c r="X48" s="12"/>
      <c r="Y48" s="12"/>
      <c r="Z48" s="12"/>
      <c r="AA48" s="105"/>
      <c r="AB48" s="12"/>
      <c r="AC48" s="12"/>
      <c r="AD48" s="12"/>
      <c r="AE48" s="12"/>
      <c r="AF48" s="12"/>
      <c r="AG48" s="12"/>
      <c r="AH48" s="12"/>
      <c r="AI48" s="12"/>
      <c r="AJ48" s="12"/>
      <c r="AK48" s="12"/>
      <c r="AL48" s="12"/>
    </row>
    <row r="49" spans="1:38" x14ac:dyDescent="0.15">
      <c r="A49" s="39" t="s">
        <v>895</v>
      </c>
      <c r="B49" s="604">
        <v>489878</v>
      </c>
      <c r="C49" s="604">
        <v>46171643</v>
      </c>
      <c r="D49" s="604">
        <v>29248726</v>
      </c>
      <c r="E49" s="604">
        <v>363674</v>
      </c>
      <c r="F49" s="604">
        <v>195964</v>
      </c>
      <c r="G49" s="604">
        <v>1017543</v>
      </c>
      <c r="H49" s="605">
        <v>1115614</v>
      </c>
      <c r="I49" s="605">
        <v>441881</v>
      </c>
      <c r="J49" s="604">
        <v>20191250</v>
      </c>
      <c r="K49" s="604">
        <v>37236</v>
      </c>
      <c r="L49" s="604">
        <v>34467</v>
      </c>
      <c r="M49" s="604">
        <v>41894</v>
      </c>
      <c r="N49" s="604">
        <v>6335632</v>
      </c>
      <c r="O49" s="604">
        <v>5013434</v>
      </c>
      <c r="P49" s="604">
        <v>454</v>
      </c>
      <c r="Q49" s="604">
        <v>2131654</v>
      </c>
      <c r="R49" s="604">
        <v>3122076</v>
      </c>
      <c r="S49" s="604">
        <v>1825953</v>
      </c>
      <c r="T49" s="604">
        <v>11745071</v>
      </c>
      <c r="U49" s="604">
        <v>552412</v>
      </c>
      <c r="V49" s="122">
        <f t="shared" si="12"/>
        <v>130076456</v>
      </c>
      <c r="W49" s="12"/>
      <c r="X49" s="12"/>
      <c r="Y49" s="12"/>
      <c r="Z49" s="12"/>
      <c r="AA49" s="105"/>
      <c r="AB49" s="12"/>
      <c r="AC49" s="12"/>
      <c r="AD49" s="12"/>
      <c r="AE49" s="12"/>
      <c r="AF49" s="12"/>
      <c r="AG49" s="12"/>
      <c r="AH49" s="12"/>
      <c r="AI49" s="12"/>
      <c r="AJ49" s="12"/>
      <c r="AK49" s="12"/>
      <c r="AL49" s="12"/>
    </row>
    <row r="50" spans="1:38" x14ac:dyDescent="0.15">
      <c r="A50" s="39" t="s">
        <v>896</v>
      </c>
      <c r="B50" s="604">
        <v>407192</v>
      </c>
      <c r="C50" s="604">
        <v>47035697</v>
      </c>
      <c r="D50" s="604">
        <v>21394023</v>
      </c>
      <c r="E50" s="604">
        <v>1414419</v>
      </c>
      <c r="F50" s="604">
        <v>173923</v>
      </c>
      <c r="G50" s="604">
        <v>643249</v>
      </c>
      <c r="H50" s="605">
        <v>923001</v>
      </c>
      <c r="I50" s="605">
        <v>1268705</v>
      </c>
      <c r="J50" s="604">
        <v>18474230</v>
      </c>
      <c r="K50" s="604">
        <v>37777</v>
      </c>
      <c r="L50" s="604">
        <v>42736</v>
      </c>
      <c r="M50" s="604">
        <v>33560</v>
      </c>
      <c r="N50" s="604">
        <v>4548393</v>
      </c>
      <c r="O50" s="604">
        <v>7779155</v>
      </c>
      <c r="P50" s="604">
        <v>270</v>
      </c>
      <c r="Q50" s="604">
        <v>3480708</v>
      </c>
      <c r="R50" s="604">
        <v>4834018</v>
      </c>
      <c r="S50" s="604">
        <v>1119600</v>
      </c>
      <c r="T50" s="604">
        <v>18040314</v>
      </c>
      <c r="U50" s="604">
        <v>494156</v>
      </c>
      <c r="V50" s="122">
        <f t="shared" si="12"/>
        <v>132145126</v>
      </c>
      <c r="W50" s="12"/>
      <c r="X50" s="12"/>
      <c r="Y50" s="12"/>
      <c r="Z50" s="12"/>
      <c r="AA50" s="105"/>
      <c r="AB50" s="12"/>
      <c r="AC50" s="12"/>
      <c r="AD50" s="12"/>
      <c r="AE50" s="12"/>
      <c r="AF50" s="12"/>
      <c r="AG50" s="12"/>
      <c r="AH50" s="12"/>
      <c r="AI50" s="12"/>
      <c r="AJ50" s="12"/>
      <c r="AK50" s="12"/>
      <c r="AL50" s="12"/>
    </row>
    <row r="51" spans="1:38" x14ac:dyDescent="0.15">
      <c r="A51" s="39" t="s">
        <v>897</v>
      </c>
      <c r="B51" s="604">
        <v>574784</v>
      </c>
      <c r="C51" s="604">
        <v>43217169</v>
      </c>
      <c r="D51" s="604">
        <v>23460882</v>
      </c>
      <c r="E51" s="604">
        <v>456172</v>
      </c>
      <c r="F51" s="604">
        <v>582347</v>
      </c>
      <c r="G51" s="604">
        <v>4492659</v>
      </c>
      <c r="H51" s="605">
        <v>878059</v>
      </c>
      <c r="I51" s="605">
        <v>580305</v>
      </c>
      <c r="J51" s="604">
        <v>21964655</v>
      </c>
      <c r="K51" s="604">
        <v>50610</v>
      </c>
      <c r="L51" s="604">
        <v>41841</v>
      </c>
      <c r="M51" s="604">
        <v>87306</v>
      </c>
      <c r="N51" s="604">
        <v>5020524</v>
      </c>
      <c r="O51" s="604">
        <v>13059879</v>
      </c>
      <c r="P51" s="604">
        <v>0</v>
      </c>
      <c r="Q51" s="604">
        <v>2202079</v>
      </c>
      <c r="R51" s="604">
        <v>4725427</v>
      </c>
      <c r="S51" s="604">
        <v>2008528</v>
      </c>
      <c r="T51" s="604">
        <v>3182680</v>
      </c>
      <c r="U51" s="604">
        <v>563418</v>
      </c>
      <c r="V51" s="122">
        <f t="shared" si="12"/>
        <v>127149324</v>
      </c>
      <c r="W51" s="12"/>
      <c r="X51" s="12"/>
      <c r="Y51" s="12"/>
      <c r="Z51" s="12"/>
      <c r="AA51" s="105"/>
      <c r="AB51" s="12"/>
      <c r="AC51" s="12"/>
      <c r="AD51" s="12"/>
      <c r="AE51" s="12"/>
      <c r="AF51" s="12"/>
      <c r="AG51" s="12"/>
      <c r="AH51" s="12"/>
      <c r="AI51" s="12"/>
      <c r="AJ51" s="12"/>
      <c r="AK51" s="12"/>
      <c r="AL51" s="12"/>
    </row>
    <row r="52" spans="1:38" x14ac:dyDescent="0.15">
      <c r="A52" s="39" t="s">
        <v>898</v>
      </c>
      <c r="B52" s="604">
        <v>465542</v>
      </c>
      <c r="C52" s="604">
        <v>33408381</v>
      </c>
      <c r="D52" s="604">
        <v>22643708</v>
      </c>
      <c r="E52" s="604">
        <v>756476</v>
      </c>
      <c r="F52" s="604">
        <v>631269</v>
      </c>
      <c r="G52" s="604">
        <v>221662</v>
      </c>
      <c r="H52" s="605">
        <v>629136</v>
      </c>
      <c r="I52" s="605">
        <v>1225963</v>
      </c>
      <c r="J52" s="604">
        <v>19345981</v>
      </c>
      <c r="K52" s="604">
        <v>60741</v>
      </c>
      <c r="L52" s="604">
        <v>39246</v>
      </c>
      <c r="M52" s="604">
        <v>26163</v>
      </c>
      <c r="N52" s="604">
        <v>7986653</v>
      </c>
      <c r="O52" s="604">
        <v>2420291</v>
      </c>
      <c r="P52" s="604">
        <v>0</v>
      </c>
      <c r="Q52" s="604">
        <v>1912679</v>
      </c>
      <c r="R52" s="604">
        <v>3560842</v>
      </c>
      <c r="S52" s="604">
        <v>3259840</v>
      </c>
      <c r="T52" s="604">
        <v>6569903</v>
      </c>
      <c r="U52" s="604">
        <v>198401</v>
      </c>
      <c r="V52" s="122">
        <f t="shared" si="12"/>
        <v>105362877</v>
      </c>
      <c r="W52" s="12"/>
      <c r="X52" s="12"/>
      <c r="Y52" s="12"/>
      <c r="Z52" s="12"/>
      <c r="AA52" s="105"/>
      <c r="AB52" s="12"/>
      <c r="AC52" s="12"/>
      <c r="AD52" s="12"/>
      <c r="AE52" s="12"/>
      <c r="AF52" s="12"/>
      <c r="AG52" s="12"/>
      <c r="AH52" s="12"/>
      <c r="AI52" s="12"/>
      <c r="AJ52" s="12"/>
      <c r="AK52" s="12"/>
      <c r="AL52" s="12"/>
    </row>
    <row r="53" spans="1:38" x14ac:dyDescent="0.15">
      <c r="A53" s="39" t="s">
        <v>899</v>
      </c>
      <c r="B53" s="604">
        <v>675687</v>
      </c>
      <c r="C53" s="604">
        <v>22882829</v>
      </c>
      <c r="D53" s="604">
        <v>19580934</v>
      </c>
      <c r="E53" s="604">
        <v>1062678</v>
      </c>
      <c r="F53" s="604">
        <v>268327</v>
      </c>
      <c r="G53" s="604">
        <v>307837</v>
      </c>
      <c r="H53" s="605">
        <v>811509</v>
      </c>
      <c r="I53" s="605">
        <v>1114694</v>
      </c>
      <c r="J53" s="604">
        <v>19475787</v>
      </c>
      <c r="K53" s="604">
        <v>49435</v>
      </c>
      <c r="L53" s="604">
        <v>36054</v>
      </c>
      <c r="M53" s="604">
        <v>29385</v>
      </c>
      <c r="N53" s="604">
        <v>12273995</v>
      </c>
      <c r="O53" s="604">
        <v>11717102</v>
      </c>
      <c r="P53" s="604">
        <v>0</v>
      </c>
      <c r="Q53" s="604">
        <v>2369022</v>
      </c>
      <c r="R53" s="604">
        <v>4931706</v>
      </c>
      <c r="S53" s="604">
        <v>2093885</v>
      </c>
      <c r="T53" s="604">
        <v>7428502</v>
      </c>
      <c r="U53" s="604">
        <v>43044</v>
      </c>
      <c r="V53" s="122">
        <f t="shared" si="12"/>
        <v>107152412</v>
      </c>
      <c r="W53" s="12"/>
      <c r="X53" s="12"/>
      <c r="Y53" s="12"/>
      <c r="Z53" s="12"/>
      <c r="AA53" s="105"/>
      <c r="AB53" s="12"/>
      <c r="AC53" s="12"/>
      <c r="AD53" s="12"/>
      <c r="AE53" s="12"/>
      <c r="AF53" s="12"/>
      <c r="AG53" s="12"/>
      <c r="AH53" s="12"/>
      <c r="AI53" s="12"/>
      <c r="AJ53" s="12"/>
      <c r="AK53" s="12"/>
      <c r="AL53" s="12"/>
    </row>
    <row r="54" spans="1:38" x14ac:dyDescent="0.15">
      <c r="A54" s="39" t="s">
        <v>900</v>
      </c>
      <c r="B54" s="604">
        <v>592060</v>
      </c>
      <c r="C54" s="604">
        <v>19862512</v>
      </c>
      <c r="D54" s="604">
        <v>19336023</v>
      </c>
      <c r="E54" s="604">
        <v>877292</v>
      </c>
      <c r="F54" s="604">
        <v>695750</v>
      </c>
      <c r="G54" s="604">
        <v>414738</v>
      </c>
      <c r="H54" s="605">
        <v>860780</v>
      </c>
      <c r="I54" s="605">
        <v>1464412</v>
      </c>
      <c r="J54" s="604">
        <v>16124499</v>
      </c>
      <c r="K54" s="604">
        <v>50331</v>
      </c>
      <c r="L54" s="604">
        <v>32294</v>
      </c>
      <c r="M54" s="604">
        <v>45350</v>
      </c>
      <c r="N54" s="604">
        <v>10668572</v>
      </c>
      <c r="O54" s="604">
        <v>14170674</v>
      </c>
      <c r="P54" s="604">
        <v>0</v>
      </c>
      <c r="Q54" s="604">
        <v>1682804</v>
      </c>
      <c r="R54" s="604">
        <v>2929287</v>
      </c>
      <c r="S54" s="604">
        <v>1895628</v>
      </c>
      <c r="T54" s="604">
        <v>4954665</v>
      </c>
      <c r="U54" s="604">
        <v>33219</v>
      </c>
      <c r="V54" s="122">
        <f t="shared" si="12"/>
        <v>96690890</v>
      </c>
      <c r="W54" s="12"/>
      <c r="X54" s="12"/>
      <c r="Y54" s="12"/>
      <c r="Z54" s="12"/>
      <c r="AA54" s="105"/>
      <c r="AB54" s="12"/>
      <c r="AC54" s="12"/>
      <c r="AD54" s="12"/>
      <c r="AE54" s="12"/>
      <c r="AF54" s="12"/>
      <c r="AG54" s="12"/>
      <c r="AH54" s="12"/>
      <c r="AI54" s="12"/>
      <c r="AJ54" s="12"/>
      <c r="AK54" s="12"/>
      <c r="AL54" s="12"/>
    </row>
    <row r="55" spans="1:38" x14ac:dyDescent="0.15">
      <c r="A55" s="39" t="s">
        <v>901</v>
      </c>
      <c r="B55" s="604">
        <v>550626</v>
      </c>
      <c r="C55" s="604">
        <v>15579587</v>
      </c>
      <c r="D55" s="604">
        <v>22131501</v>
      </c>
      <c r="E55" s="604">
        <v>492104</v>
      </c>
      <c r="F55" s="604">
        <v>251143</v>
      </c>
      <c r="G55" s="604">
        <v>163141</v>
      </c>
      <c r="H55" s="605">
        <v>1041737</v>
      </c>
      <c r="I55" s="605">
        <v>463874</v>
      </c>
      <c r="J55" s="604">
        <v>20640611</v>
      </c>
      <c r="K55" s="604">
        <v>44183</v>
      </c>
      <c r="L55" s="604">
        <v>25825</v>
      </c>
      <c r="M55" s="604">
        <v>81273</v>
      </c>
      <c r="N55" s="604">
        <v>10577937</v>
      </c>
      <c r="O55" s="604">
        <v>4820490</v>
      </c>
      <c r="P55" s="604">
        <v>0</v>
      </c>
      <c r="Q55" s="604">
        <v>1554896</v>
      </c>
      <c r="R55" s="604">
        <v>2745750</v>
      </c>
      <c r="S55" s="604">
        <v>2867649</v>
      </c>
      <c r="T55" s="604">
        <v>4625308</v>
      </c>
      <c r="U55" s="604">
        <v>31574</v>
      </c>
      <c r="V55" s="122">
        <f t="shared" si="12"/>
        <v>88689209</v>
      </c>
      <c r="W55" s="12"/>
      <c r="X55" s="12"/>
      <c r="Y55" s="12"/>
      <c r="Z55" s="12"/>
      <c r="AA55" s="105"/>
      <c r="AB55" s="12"/>
      <c r="AC55" s="12"/>
      <c r="AD55" s="12"/>
      <c r="AE55" s="12"/>
      <c r="AF55" s="12"/>
      <c r="AG55" s="12"/>
      <c r="AH55" s="12"/>
      <c r="AI55" s="12"/>
      <c r="AJ55" s="12"/>
      <c r="AK55" s="12"/>
      <c r="AL55" s="12"/>
    </row>
    <row r="56" spans="1:38" x14ac:dyDescent="0.15">
      <c r="A56" s="39" t="s">
        <v>902</v>
      </c>
      <c r="B56" s="604">
        <v>596305</v>
      </c>
      <c r="C56" s="604">
        <v>17773150</v>
      </c>
      <c r="D56" s="604">
        <v>23428271</v>
      </c>
      <c r="E56" s="604">
        <v>272890</v>
      </c>
      <c r="F56" s="604">
        <v>111071</v>
      </c>
      <c r="G56" s="604">
        <v>424108</v>
      </c>
      <c r="H56" s="605">
        <v>619950</v>
      </c>
      <c r="I56" s="605">
        <v>516832</v>
      </c>
      <c r="J56" s="604">
        <v>17558123</v>
      </c>
      <c r="K56" s="604">
        <v>50712</v>
      </c>
      <c r="L56" s="604">
        <v>29154</v>
      </c>
      <c r="M56" s="604">
        <v>0</v>
      </c>
      <c r="N56" s="604">
        <v>7021711</v>
      </c>
      <c r="O56" s="604">
        <v>3030979</v>
      </c>
      <c r="P56" s="604">
        <v>0</v>
      </c>
      <c r="Q56" s="604">
        <v>2189390</v>
      </c>
      <c r="R56" s="604">
        <v>4879912</v>
      </c>
      <c r="S56" s="604">
        <v>2872146</v>
      </c>
      <c r="T56" s="604">
        <v>5634411</v>
      </c>
      <c r="U56" s="604">
        <v>29535</v>
      </c>
      <c r="V56" s="122">
        <f t="shared" si="12"/>
        <v>87038650</v>
      </c>
      <c r="W56" s="12"/>
      <c r="X56" s="12"/>
      <c r="Y56" s="12"/>
      <c r="Z56" s="12"/>
      <c r="AA56" s="105"/>
      <c r="AB56" s="12"/>
      <c r="AC56" s="12"/>
      <c r="AD56" s="12"/>
      <c r="AE56" s="12"/>
      <c r="AF56" s="12"/>
      <c r="AG56" s="12"/>
      <c r="AH56" s="12"/>
      <c r="AI56" s="12"/>
      <c r="AJ56" s="12"/>
      <c r="AK56" s="12"/>
      <c r="AL56" s="12"/>
    </row>
    <row r="57" spans="1:38" x14ac:dyDescent="0.15">
      <c r="A57" s="39" t="s">
        <v>903</v>
      </c>
      <c r="B57" s="604">
        <v>542315</v>
      </c>
      <c r="C57" s="604">
        <v>43850136</v>
      </c>
      <c r="D57" s="604">
        <v>18500343</v>
      </c>
      <c r="E57" s="604">
        <v>397954</v>
      </c>
      <c r="F57" s="604">
        <v>53284</v>
      </c>
      <c r="G57" s="604">
        <v>624028</v>
      </c>
      <c r="H57" s="605">
        <v>364805</v>
      </c>
      <c r="I57" s="605">
        <v>451005</v>
      </c>
      <c r="J57" s="604">
        <v>19007549</v>
      </c>
      <c r="K57" s="604">
        <v>57213</v>
      </c>
      <c r="L57" s="604">
        <v>29718</v>
      </c>
      <c r="M57" s="604">
        <v>0</v>
      </c>
      <c r="N57" s="604">
        <v>9239494</v>
      </c>
      <c r="O57" s="604">
        <v>3814115</v>
      </c>
      <c r="P57" s="604">
        <v>0</v>
      </c>
      <c r="Q57" s="604">
        <v>1569158</v>
      </c>
      <c r="R57" s="604">
        <v>3882398</v>
      </c>
      <c r="S57" s="604">
        <v>2862904</v>
      </c>
      <c r="T57" s="604">
        <v>3494518</v>
      </c>
      <c r="U57" s="604">
        <v>29109</v>
      </c>
      <c r="V57" s="122">
        <f t="shared" si="12"/>
        <v>108770046</v>
      </c>
      <c r="W57" s="12"/>
      <c r="X57" s="12"/>
      <c r="Y57" s="12"/>
      <c r="Z57" s="12"/>
      <c r="AA57" s="105"/>
      <c r="AB57" s="12"/>
      <c r="AC57" s="12"/>
      <c r="AD57" s="12"/>
      <c r="AE57" s="12"/>
      <c r="AF57" s="12"/>
      <c r="AG57" s="12"/>
      <c r="AH57" s="12"/>
      <c r="AI57" s="12"/>
      <c r="AJ57" s="12"/>
      <c r="AK57" s="12"/>
      <c r="AL57" s="12"/>
    </row>
    <row r="58" spans="1:38" x14ac:dyDescent="0.15">
      <c r="A58" s="129" t="s">
        <v>105</v>
      </c>
      <c r="B58" s="122">
        <f>SUM(B46:B57)</f>
        <v>6667925</v>
      </c>
      <c r="C58" s="122">
        <f t="shared" ref="C58:U58" si="13">SUM(C46:C57)</f>
        <v>384034918</v>
      </c>
      <c r="D58" s="122">
        <f t="shared" si="13"/>
        <v>257503303</v>
      </c>
      <c r="E58" s="122">
        <f t="shared" si="13"/>
        <v>6870180</v>
      </c>
      <c r="F58" s="122">
        <f t="shared" si="13"/>
        <v>3350632</v>
      </c>
      <c r="G58" s="122">
        <f t="shared" si="13"/>
        <v>8935308</v>
      </c>
      <c r="H58" s="122">
        <f t="shared" si="13"/>
        <v>9619478</v>
      </c>
      <c r="I58" s="122">
        <f t="shared" si="13"/>
        <v>9132054</v>
      </c>
      <c r="J58" s="122">
        <f t="shared" si="13"/>
        <v>206674374</v>
      </c>
      <c r="K58" s="122">
        <f t="shared" si="13"/>
        <v>538174</v>
      </c>
      <c r="L58" s="122">
        <f t="shared" si="13"/>
        <v>445880</v>
      </c>
      <c r="M58" s="122">
        <f t="shared" si="13"/>
        <v>527709</v>
      </c>
      <c r="N58" s="122">
        <f t="shared" si="13"/>
        <v>107761906</v>
      </c>
      <c r="O58" s="122">
        <f t="shared" si="13"/>
        <v>78855309</v>
      </c>
      <c r="P58" s="122">
        <f t="shared" si="13"/>
        <v>1404</v>
      </c>
      <c r="Q58" s="122">
        <f t="shared" si="13"/>
        <v>23416166</v>
      </c>
      <c r="R58" s="122">
        <f t="shared" si="13"/>
        <v>47917738</v>
      </c>
      <c r="S58" s="122">
        <f t="shared" si="13"/>
        <v>26890238</v>
      </c>
      <c r="T58" s="122">
        <f t="shared" si="13"/>
        <v>87788123</v>
      </c>
      <c r="U58" s="122">
        <f t="shared" si="13"/>
        <v>3555455</v>
      </c>
      <c r="V58" s="122">
        <f>SUM(V46:V57)</f>
        <v>1270486274</v>
      </c>
      <c r="W58" s="12"/>
      <c r="X58" s="12"/>
      <c r="Y58" s="12"/>
      <c r="Z58" s="12"/>
      <c r="AA58" s="105"/>
      <c r="AB58" s="12"/>
      <c r="AC58" s="12"/>
      <c r="AD58" s="12"/>
      <c r="AE58" s="12"/>
      <c r="AF58" s="12"/>
      <c r="AG58" s="12"/>
      <c r="AH58" s="12"/>
      <c r="AI58" s="12"/>
      <c r="AJ58" s="12"/>
      <c r="AK58" s="12"/>
      <c r="AL58" s="12"/>
    </row>
    <row r="59" spans="1:38" x14ac:dyDescent="0.15">
      <c r="A59" s="12"/>
      <c r="B59" s="12"/>
      <c r="C59" s="12"/>
      <c r="D59" s="12"/>
      <c r="E59" s="12"/>
      <c r="F59" s="12"/>
      <c r="G59" s="105"/>
      <c r="H59" s="12"/>
      <c r="I59" s="12"/>
      <c r="J59" s="12"/>
      <c r="K59" s="12"/>
      <c r="L59" s="12"/>
      <c r="M59" s="12"/>
      <c r="N59" s="12"/>
      <c r="O59" s="12"/>
      <c r="P59" s="12"/>
      <c r="Q59" s="12"/>
      <c r="R59" s="12"/>
      <c r="S59" s="12"/>
      <c r="T59" s="12"/>
      <c r="U59" s="12"/>
      <c r="V59"/>
      <c r="W59" s="12"/>
      <c r="X59" s="12"/>
      <c r="Y59" s="12"/>
      <c r="Z59" s="12"/>
      <c r="AA59" s="105"/>
      <c r="AB59" s="12"/>
      <c r="AC59" s="12"/>
      <c r="AD59" s="12"/>
      <c r="AE59" s="12"/>
      <c r="AF59" s="12"/>
      <c r="AG59" s="12"/>
      <c r="AH59" s="12"/>
      <c r="AI59" s="12"/>
    </row>
    <row r="60" spans="1:38" x14ac:dyDescent="0.15">
      <c r="A60" s="125"/>
      <c r="B60" s="12"/>
      <c r="C60" s="110"/>
      <c r="D60" s="110"/>
      <c r="E60" s="110"/>
      <c r="F60" s="110"/>
      <c r="G60" s="110"/>
      <c r="H60" s="130"/>
      <c r="I60" s="130"/>
      <c r="J60" s="110"/>
      <c r="K60" s="110"/>
      <c r="L60" s="110"/>
      <c r="M60" s="110"/>
      <c r="N60" s="131"/>
      <c r="O60" s="12"/>
      <c r="P60" s="12"/>
      <c r="Q60" s="12"/>
      <c r="R60" s="12"/>
      <c r="S60" s="12"/>
      <c r="T60" s="12"/>
      <c r="U60" s="12"/>
      <c r="V60"/>
      <c r="W60" s="12"/>
      <c r="X60" s="12"/>
      <c r="Y60" s="12"/>
      <c r="Z60" s="12"/>
      <c r="AA60" s="105"/>
      <c r="AB60" s="12"/>
      <c r="AC60" s="12"/>
      <c r="AD60" s="12"/>
      <c r="AE60" s="12"/>
      <c r="AF60" s="12"/>
      <c r="AG60" s="12"/>
      <c r="AH60" s="12"/>
      <c r="AI60" s="12"/>
    </row>
    <row r="61" spans="1:38" x14ac:dyDescent="0.15">
      <c r="A61" s="125"/>
      <c r="B61" s="12"/>
      <c r="C61" s="110"/>
      <c r="D61" s="110"/>
      <c r="E61" s="110"/>
      <c r="F61" s="110"/>
      <c r="G61" s="110"/>
      <c r="H61" s="130"/>
      <c r="I61" s="130"/>
      <c r="J61" s="110"/>
      <c r="K61" s="110"/>
      <c r="L61" s="110"/>
      <c r="M61" s="110"/>
      <c r="N61" s="131"/>
      <c r="O61" s="12"/>
      <c r="P61" s="12"/>
      <c r="Q61" s="12"/>
      <c r="R61" s="12"/>
      <c r="S61" s="12"/>
      <c r="T61" s="12"/>
      <c r="U61" s="12"/>
      <c r="V61" s="12"/>
      <c r="W61" s="12"/>
      <c r="X61" s="12"/>
      <c r="Y61" s="12"/>
      <c r="Z61" s="12"/>
      <c r="AA61" s="105"/>
      <c r="AB61" s="12"/>
      <c r="AC61" s="12"/>
      <c r="AD61" s="12"/>
      <c r="AE61" s="12"/>
      <c r="AF61" s="12"/>
      <c r="AG61" s="12"/>
      <c r="AH61" s="12"/>
      <c r="AI61" s="12"/>
    </row>
    <row r="62" spans="1:38" x14ac:dyDescent="0.15">
      <c r="A62" s="125"/>
      <c r="B62" s="12"/>
      <c r="C62" s="110"/>
      <c r="D62" s="110"/>
      <c r="E62" s="110"/>
      <c r="F62" s="110"/>
      <c r="G62" s="110"/>
      <c r="H62" s="130"/>
      <c r="I62" s="130"/>
      <c r="J62" s="110"/>
      <c r="K62" s="110"/>
      <c r="L62" s="110"/>
      <c r="M62" s="110"/>
      <c r="N62" s="131"/>
      <c r="O62" s="12"/>
      <c r="P62" s="12"/>
      <c r="Q62" s="12"/>
      <c r="R62" s="12"/>
      <c r="S62" s="12"/>
      <c r="T62" s="12"/>
      <c r="U62" s="12"/>
      <c r="V62" s="12"/>
      <c r="W62" s="12"/>
      <c r="X62" s="12"/>
      <c r="Y62" s="12"/>
      <c r="Z62" s="12"/>
      <c r="AA62" s="105"/>
      <c r="AB62" s="12"/>
      <c r="AC62" s="12"/>
      <c r="AD62" s="12"/>
      <c r="AE62" s="12"/>
      <c r="AF62" s="12"/>
      <c r="AG62" s="12"/>
      <c r="AH62" s="12"/>
      <c r="AI62" s="12"/>
    </row>
    <row r="63" spans="1:38" x14ac:dyDescent="0.15">
      <c r="A63" s="125"/>
      <c r="B63" s="12"/>
      <c r="C63" s="110"/>
      <c r="D63" s="110"/>
      <c r="E63" s="110"/>
      <c r="F63" s="110"/>
      <c r="G63" s="110"/>
      <c r="H63" s="130"/>
      <c r="I63" s="130"/>
      <c r="J63" s="110"/>
      <c r="K63" s="110"/>
      <c r="L63" s="110"/>
      <c r="M63" s="110"/>
      <c r="N63" s="131"/>
      <c r="O63" s="12"/>
      <c r="P63" s="12"/>
      <c r="Q63" s="12"/>
      <c r="R63" s="12"/>
      <c r="S63" s="12"/>
      <c r="T63" s="12"/>
      <c r="U63" s="12"/>
      <c r="V63" s="12"/>
      <c r="W63" s="12"/>
      <c r="X63" s="12"/>
      <c r="Y63" s="12"/>
      <c r="Z63" s="12"/>
      <c r="AA63" s="105"/>
      <c r="AB63" s="12"/>
      <c r="AC63" s="12"/>
      <c r="AD63" s="12"/>
      <c r="AE63" s="12"/>
      <c r="AF63" s="12"/>
      <c r="AG63" s="12"/>
      <c r="AH63" s="12"/>
      <c r="AI63" s="12"/>
    </row>
    <row r="64" spans="1:38" x14ac:dyDescent="0.15">
      <c r="A64" s="125"/>
      <c r="B64" s="12"/>
      <c r="C64" s="110"/>
      <c r="D64" s="110"/>
      <c r="E64" s="110"/>
      <c r="F64" s="110"/>
      <c r="G64" s="110"/>
      <c r="H64" s="130"/>
      <c r="I64" s="130"/>
      <c r="J64" s="110"/>
      <c r="K64" s="110"/>
      <c r="L64" s="110"/>
      <c r="M64" s="110"/>
      <c r="N64" s="131"/>
      <c r="O64" s="12"/>
      <c r="P64" s="12"/>
      <c r="Q64" s="12"/>
      <c r="R64" s="12"/>
      <c r="S64" s="12"/>
      <c r="T64" s="12"/>
      <c r="U64" s="12"/>
      <c r="V64" s="12"/>
      <c r="W64" s="12"/>
      <c r="X64" s="12"/>
      <c r="Y64" s="12"/>
      <c r="Z64" s="12"/>
      <c r="AA64" s="105"/>
      <c r="AB64" s="12"/>
      <c r="AC64" s="12"/>
      <c r="AD64" s="12"/>
      <c r="AE64" s="12"/>
      <c r="AF64" s="12"/>
      <c r="AG64" s="12"/>
      <c r="AH64" s="12"/>
      <c r="AI64" s="12"/>
    </row>
    <row r="65" spans="1:35" x14ac:dyDescent="0.15">
      <c r="A65" s="125"/>
      <c r="B65" s="12"/>
      <c r="C65" s="110"/>
      <c r="D65" s="110"/>
      <c r="E65" s="110"/>
      <c r="F65" s="110"/>
      <c r="G65" s="110"/>
      <c r="H65" s="130"/>
      <c r="I65" s="130"/>
      <c r="J65" s="110"/>
      <c r="K65" s="110"/>
      <c r="L65" s="110"/>
      <c r="M65" s="110"/>
      <c r="N65" s="131"/>
      <c r="O65" s="12"/>
      <c r="P65" s="12"/>
      <c r="Q65" s="12"/>
      <c r="R65" s="12"/>
      <c r="S65" s="12"/>
      <c r="T65" s="12"/>
      <c r="U65" s="12"/>
      <c r="V65" s="12"/>
      <c r="W65" s="12"/>
      <c r="X65" s="12"/>
      <c r="Y65" s="12"/>
      <c r="Z65" s="12"/>
      <c r="AA65" s="105"/>
      <c r="AB65" s="12"/>
      <c r="AC65" s="12"/>
      <c r="AD65" s="12"/>
      <c r="AE65" s="12"/>
      <c r="AF65" s="12"/>
      <c r="AG65" s="12"/>
      <c r="AH65" s="12"/>
      <c r="AI65" s="12"/>
    </row>
    <row r="66" spans="1:35" x14ac:dyDescent="0.15">
      <c r="A66" s="125"/>
      <c r="B66" s="12"/>
      <c r="C66" s="110"/>
      <c r="D66" s="110"/>
      <c r="E66" s="110"/>
      <c r="F66" s="110"/>
      <c r="G66" s="110"/>
      <c r="H66" s="130"/>
      <c r="I66" s="130"/>
      <c r="J66" s="110"/>
      <c r="K66" s="110"/>
      <c r="L66" s="110"/>
      <c r="M66" s="110"/>
      <c r="N66" s="131"/>
      <c r="O66" s="12"/>
      <c r="P66" s="12"/>
      <c r="Q66" s="12"/>
      <c r="R66" s="12"/>
      <c r="S66" s="12"/>
      <c r="T66" s="12"/>
      <c r="U66" s="12"/>
      <c r="V66" s="12"/>
      <c r="W66" s="12"/>
      <c r="X66" s="12"/>
      <c r="Y66" s="12"/>
      <c r="Z66" s="12"/>
      <c r="AA66" s="105"/>
      <c r="AB66" s="12"/>
      <c r="AC66" s="12"/>
      <c r="AD66" s="12"/>
      <c r="AE66" s="12"/>
      <c r="AF66" s="12"/>
      <c r="AG66" s="12"/>
      <c r="AH66" s="12"/>
      <c r="AI66" s="12"/>
    </row>
    <row r="67" spans="1:35" x14ac:dyDescent="0.15">
      <c r="A67" s="125"/>
      <c r="B67" s="12"/>
      <c r="C67" s="110"/>
      <c r="D67" s="110"/>
      <c r="E67" s="110"/>
      <c r="F67" s="110"/>
      <c r="G67" s="110"/>
      <c r="H67" s="130"/>
      <c r="I67" s="130"/>
      <c r="J67" s="110"/>
      <c r="K67" s="110"/>
      <c r="L67" s="110"/>
      <c r="M67" s="110"/>
      <c r="N67" s="131"/>
      <c r="O67" s="12"/>
      <c r="P67" s="12"/>
      <c r="Q67" s="12"/>
      <c r="R67" s="12"/>
      <c r="S67" s="12"/>
      <c r="T67" s="12"/>
      <c r="U67" s="12"/>
      <c r="V67" s="12"/>
      <c r="W67" s="12"/>
      <c r="X67" s="12"/>
      <c r="Y67" s="12"/>
      <c r="Z67" s="12"/>
      <c r="AA67" s="105"/>
      <c r="AB67" s="12"/>
      <c r="AC67" s="12"/>
      <c r="AD67" s="12"/>
      <c r="AE67" s="12"/>
      <c r="AF67" s="12"/>
      <c r="AG67" s="12"/>
      <c r="AH67" s="12"/>
      <c r="AI67" s="12"/>
    </row>
    <row r="68" spans="1:35" x14ac:dyDescent="0.15">
      <c r="A68" s="125"/>
      <c r="B68" s="12"/>
      <c r="C68" s="110"/>
      <c r="D68" s="110"/>
      <c r="E68" s="110"/>
      <c r="F68" s="110"/>
      <c r="G68" s="110"/>
      <c r="H68" s="130"/>
      <c r="I68" s="130"/>
      <c r="J68" s="110"/>
      <c r="K68" s="110"/>
      <c r="L68" s="110"/>
      <c r="M68" s="110"/>
      <c r="N68" s="131"/>
      <c r="O68" s="12"/>
      <c r="P68" s="12"/>
      <c r="Q68" s="12"/>
      <c r="R68" s="12"/>
      <c r="S68" s="12"/>
      <c r="T68" s="12"/>
      <c r="U68" s="12"/>
      <c r="V68" s="12"/>
      <c r="W68" s="12"/>
      <c r="X68" s="12"/>
      <c r="Y68" s="12"/>
      <c r="Z68" s="12"/>
      <c r="AA68" s="105"/>
      <c r="AB68" s="12"/>
      <c r="AC68" s="12"/>
      <c r="AD68" s="12"/>
      <c r="AE68" s="12"/>
      <c r="AF68" s="12"/>
      <c r="AG68" s="12"/>
      <c r="AH68" s="12"/>
      <c r="AI68" s="12"/>
    </row>
    <row r="69" spans="1:35" x14ac:dyDescent="0.15">
      <c r="A69" s="125"/>
      <c r="B69" s="12"/>
      <c r="C69" s="110"/>
      <c r="D69" s="110"/>
      <c r="E69" s="110"/>
      <c r="F69" s="110"/>
      <c r="G69" s="110"/>
      <c r="H69" s="130"/>
      <c r="I69" s="130"/>
      <c r="J69" s="110"/>
      <c r="K69" s="110"/>
      <c r="L69" s="110"/>
      <c r="M69" s="110"/>
      <c r="N69" s="131"/>
      <c r="O69" s="12"/>
      <c r="P69" s="12"/>
      <c r="Q69" s="12"/>
      <c r="R69" s="12"/>
      <c r="S69" s="12"/>
      <c r="T69" s="12"/>
      <c r="U69" s="12"/>
      <c r="V69" s="12"/>
      <c r="W69" s="12"/>
      <c r="X69" s="12"/>
      <c r="Y69" s="12"/>
      <c r="Z69" s="12"/>
      <c r="AA69" s="105"/>
      <c r="AB69" s="12"/>
      <c r="AC69" s="12"/>
      <c r="AD69" s="12"/>
      <c r="AE69" s="12"/>
      <c r="AF69" s="12"/>
      <c r="AG69" s="12"/>
      <c r="AH69" s="12"/>
      <c r="AI69" s="12"/>
    </row>
    <row r="70" spans="1:35" x14ac:dyDescent="0.15">
      <c r="A70" s="125"/>
      <c r="B70" s="12"/>
      <c r="C70" s="110"/>
      <c r="D70" s="110"/>
      <c r="E70" s="110"/>
      <c r="F70" s="110"/>
      <c r="G70" s="110"/>
      <c r="H70" s="130"/>
      <c r="I70" s="130"/>
      <c r="J70" s="110"/>
      <c r="K70" s="110"/>
      <c r="L70" s="110"/>
      <c r="M70" s="110"/>
      <c r="N70" s="131"/>
      <c r="O70" s="12"/>
      <c r="P70" s="12"/>
      <c r="Q70" s="12"/>
      <c r="R70" s="12"/>
      <c r="S70" s="12"/>
      <c r="T70" s="12"/>
      <c r="U70" s="12"/>
      <c r="V70" s="12"/>
      <c r="W70" s="12"/>
      <c r="X70" s="12"/>
      <c r="Y70" s="12"/>
      <c r="Z70" s="12"/>
      <c r="AA70" s="105"/>
      <c r="AB70" s="12"/>
      <c r="AC70" s="12"/>
      <c r="AD70" s="12"/>
      <c r="AE70" s="12"/>
      <c r="AF70" s="12"/>
      <c r="AG70" s="12"/>
      <c r="AH70" s="12"/>
      <c r="AI70" s="12"/>
    </row>
    <row r="71" spans="1:35" x14ac:dyDescent="0.15">
      <c r="A71" s="125"/>
      <c r="B71" s="12"/>
      <c r="C71" s="110"/>
      <c r="D71" s="110"/>
      <c r="E71" s="110"/>
      <c r="F71" s="110"/>
      <c r="G71" s="110"/>
      <c r="H71" s="130"/>
      <c r="I71" s="130"/>
      <c r="J71" s="110"/>
      <c r="K71" s="110"/>
      <c r="L71" s="110"/>
      <c r="M71" s="110"/>
      <c r="N71" s="131"/>
      <c r="O71" s="12"/>
      <c r="P71" s="12"/>
      <c r="Q71" s="12"/>
      <c r="R71" s="12"/>
      <c r="S71" s="12"/>
      <c r="T71" s="12"/>
      <c r="U71" s="12"/>
      <c r="V71" s="12"/>
      <c r="W71" s="12"/>
      <c r="X71" s="12"/>
      <c r="Y71" s="12"/>
      <c r="Z71" s="12"/>
      <c r="AA71" s="105"/>
      <c r="AB71" s="12"/>
      <c r="AC71" s="12"/>
      <c r="AD71" s="12"/>
      <c r="AE71" s="12"/>
      <c r="AF71" s="12"/>
      <c r="AG71" s="12"/>
      <c r="AH71" s="12"/>
      <c r="AI71" s="12"/>
    </row>
    <row r="72" spans="1:35" x14ac:dyDescent="0.15">
      <c r="A72" s="125"/>
      <c r="B72" s="12"/>
      <c r="C72" s="110"/>
      <c r="D72" s="110"/>
      <c r="E72" s="110"/>
      <c r="F72" s="110"/>
      <c r="G72" s="110"/>
      <c r="H72" s="130"/>
      <c r="I72" s="130"/>
      <c r="J72" s="110"/>
      <c r="K72" s="110"/>
      <c r="L72" s="110"/>
      <c r="M72" s="110"/>
      <c r="N72" s="131"/>
      <c r="O72" s="12"/>
      <c r="P72" s="12"/>
      <c r="Q72" s="12"/>
      <c r="R72" s="12"/>
      <c r="S72" s="12"/>
      <c r="T72" s="12"/>
      <c r="U72" s="12"/>
      <c r="V72" s="12"/>
      <c r="W72" s="12"/>
      <c r="X72" s="12"/>
      <c r="Y72" s="12"/>
      <c r="Z72" s="12"/>
      <c r="AA72" s="105"/>
      <c r="AB72" s="12"/>
      <c r="AC72" s="12"/>
      <c r="AD72" s="12"/>
      <c r="AE72" s="12"/>
      <c r="AF72" s="12"/>
      <c r="AG72" s="12"/>
      <c r="AH72" s="12"/>
      <c r="AI72" s="12"/>
    </row>
    <row r="73" spans="1:35" x14ac:dyDescent="0.15">
      <c r="A73" s="125"/>
      <c r="B73" s="12"/>
      <c r="C73" s="110"/>
      <c r="D73" s="110"/>
      <c r="E73" s="110"/>
      <c r="F73" s="110"/>
      <c r="G73" s="110"/>
      <c r="H73" s="130"/>
      <c r="I73" s="130"/>
      <c r="J73" s="110"/>
      <c r="K73" s="110"/>
      <c r="L73" s="110"/>
      <c r="M73" s="110"/>
      <c r="N73" s="131"/>
      <c r="O73" s="12"/>
      <c r="P73" s="12"/>
      <c r="Q73" s="12"/>
      <c r="R73" s="12"/>
      <c r="S73" s="12"/>
      <c r="T73" s="12"/>
      <c r="U73" s="12"/>
      <c r="V73" s="12"/>
      <c r="W73" s="12"/>
      <c r="X73" s="12"/>
      <c r="Y73" s="12"/>
      <c r="Z73" s="12"/>
      <c r="AA73" s="105"/>
      <c r="AB73" s="12"/>
      <c r="AC73" s="12"/>
      <c r="AD73" s="12"/>
      <c r="AE73" s="12"/>
      <c r="AF73" s="12"/>
      <c r="AG73" s="12"/>
      <c r="AH73" s="12"/>
      <c r="AI73" s="12"/>
    </row>
    <row r="74" spans="1:35" x14ac:dyDescent="0.15">
      <c r="A74" s="125"/>
      <c r="B74" s="12"/>
      <c r="C74" s="110"/>
      <c r="D74" s="110"/>
      <c r="E74" s="110"/>
      <c r="F74" s="110"/>
      <c r="G74" s="110"/>
      <c r="H74" s="130"/>
      <c r="I74" s="130"/>
      <c r="J74" s="110"/>
      <c r="K74" s="110"/>
      <c r="L74" s="110"/>
      <c r="M74" s="110"/>
      <c r="N74" s="131"/>
      <c r="O74" s="12"/>
      <c r="P74" s="12"/>
      <c r="Q74" s="12"/>
      <c r="R74" s="12"/>
      <c r="S74" s="12"/>
      <c r="T74" s="12"/>
      <c r="U74" s="12"/>
      <c r="V74" s="12"/>
      <c r="W74" s="12"/>
      <c r="X74" s="12"/>
      <c r="Y74" s="12"/>
      <c r="Z74" s="12"/>
      <c r="AA74" s="105"/>
      <c r="AB74" s="12"/>
      <c r="AC74" s="12"/>
      <c r="AD74" s="12"/>
      <c r="AE74" s="12"/>
      <c r="AF74" s="12"/>
      <c r="AG74" s="12"/>
      <c r="AH74" s="12"/>
      <c r="AI74" s="12"/>
    </row>
    <row r="75" spans="1:35" ht="30.75" customHeight="1" x14ac:dyDescent="0.15">
      <c r="A75" s="590" t="s">
        <v>114</v>
      </c>
      <c r="B75" s="590"/>
      <c r="C75" s="590"/>
      <c r="D75" s="132"/>
      <c r="E75" s="110"/>
      <c r="F75" s="110"/>
      <c r="G75" s="110"/>
      <c r="H75" s="130"/>
      <c r="I75" s="130"/>
      <c r="J75" s="110"/>
      <c r="K75" s="110"/>
      <c r="L75" s="110"/>
      <c r="M75" s="110"/>
      <c r="N75" s="131"/>
      <c r="O75" s="12"/>
      <c r="P75" s="12"/>
      <c r="Q75" s="12"/>
      <c r="R75" s="12"/>
      <c r="S75" s="12"/>
      <c r="T75" s="12"/>
      <c r="U75" s="12"/>
      <c r="V75" s="12"/>
      <c r="W75" s="12"/>
      <c r="X75" s="12"/>
      <c r="Y75" s="12"/>
      <c r="Z75" s="12"/>
      <c r="AA75" s="105"/>
      <c r="AB75" s="12"/>
      <c r="AC75" s="12"/>
      <c r="AD75" s="12"/>
      <c r="AE75" s="12"/>
      <c r="AF75" s="12"/>
      <c r="AG75" s="12"/>
      <c r="AH75" s="12"/>
      <c r="AI75" s="12"/>
    </row>
    <row r="76" spans="1:35" ht="12" customHeight="1" x14ac:dyDescent="0.15">
      <c r="A76" s="108"/>
      <c r="B76" s="12"/>
      <c r="C76" s="110"/>
      <c r="D76" s="110"/>
      <c r="E76" s="110"/>
      <c r="F76" s="110"/>
      <c r="G76" s="110"/>
      <c r="H76" s="130"/>
      <c r="I76" s="130"/>
      <c r="J76" s="110"/>
      <c r="K76" s="110"/>
      <c r="L76" s="110"/>
      <c r="M76" s="110"/>
      <c r="N76" s="131"/>
      <c r="O76" s="12"/>
      <c r="P76" s="12"/>
      <c r="Q76" s="12"/>
      <c r="R76" s="12"/>
      <c r="S76" s="12"/>
      <c r="T76" s="12"/>
      <c r="U76" s="12"/>
      <c r="V76" s="12"/>
      <c r="W76" s="12"/>
      <c r="X76" s="12"/>
      <c r="Y76" s="12"/>
      <c r="Z76" s="12"/>
      <c r="AA76" s="105"/>
      <c r="AB76" s="12"/>
      <c r="AC76" s="12"/>
      <c r="AD76" s="12"/>
      <c r="AE76" s="12"/>
      <c r="AF76" s="12"/>
      <c r="AG76" s="12"/>
      <c r="AH76" s="12"/>
      <c r="AI76" s="12"/>
    </row>
    <row r="77" spans="1:35" x14ac:dyDescent="0.15">
      <c r="A77" s="107"/>
      <c r="B77" s="12"/>
      <c r="C77" s="110"/>
      <c r="D77" s="110"/>
      <c r="E77" s="110"/>
      <c r="F77" s="110"/>
      <c r="G77" s="110"/>
      <c r="H77" s="130"/>
      <c r="I77" s="130"/>
      <c r="J77" s="110"/>
      <c r="K77" s="110"/>
      <c r="L77" s="110"/>
      <c r="M77" s="110"/>
      <c r="N77" s="131"/>
      <c r="O77" s="12"/>
      <c r="P77" s="12"/>
      <c r="Q77" s="12"/>
      <c r="R77" s="12"/>
      <c r="S77" s="12"/>
      <c r="T77" s="12"/>
      <c r="U77" s="12"/>
      <c r="V77" s="12"/>
      <c r="W77" s="12"/>
      <c r="X77" s="12"/>
      <c r="Y77" s="12"/>
      <c r="Z77" s="12"/>
      <c r="AA77" s="105"/>
      <c r="AB77" s="12"/>
      <c r="AC77" s="12"/>
      <c r="AD77" s="12"/>
      <c r="AE77" s="12"/>
      <c r="AF77" s="12"/>
      <c r="AG77" s="12"/>
      <c r="AH77" s="12"/>
      <c r="AI77" s="12"/>
    </row>
    <row r="78" spans="1:35" ht="12" customHeight="1" x14ac:dyDescent="0.15">
      <c r="A78" s="108"/>
      <c r="B78" s="12"/>
      <c r="C78" s="110"/>
      <c r="D78" s="110"/>
      <c r="E78" s="110"/>
      <c r="F78" s="110"/>
      <c r="G78" s="110"/>
      <c r="H78" s="130"/>
      <c r="I78" s="130"/>
      <c r="J78" s="110"/>
      <c r="K78" s="110"/>
      <c r="L78" s="110"/>
      <c r="M78" s="110"/>
      <c r="N78" s="131"/>
      <c r="O78" s="12"/>
      <c r="P78" s="12"/>
      <c r="Q78" s="12"/>
      <c r="R78" s="12"/>
      <c r="S78" s="12"/>
      <c r="T78" s="12"/>
      <c r="U78" s="12"/>
      <c r="V78" s="12"/>
      <c r="W78" s="12"/>
      <c r="X78" s="12"/>
      <c r="Y78" s="12"/>
      <c r="Z78" s="12"/>
      <c r="AA78" s="105"/>
      <c r="AB78" s="12"/>
      <c r="AC78" s="12"/>
      <c r="AD78" s="12"/>
      <c r="AE78" s="12"/>
      <c r="AF78" s="12"/>
      <c r="AG78" s="12"/>
      <c r="AH78" s="12"/>
      <c r="AI78" s="12"/>
    </row>
    <row r="79" spans="1:35" ht="12" customHeight="1" x14ac:dyDescent="0.15">
      <c r="A79" s="108"/>
      <c r="B79" s="12"/>
      <c r="C79" s="110"/>
      <c r="D79" s="110"/>
      <c r="E79" s="110"/>
      <c r="F79" s="110"/>
      <c r="G79" s="110"/>
      <c r="H79" s="130"/>
      <c r="I79" s="130"/>
      <c r="J79" s="110"/>
      <c r="K79" s="110"/>
      <c r="L79" s="110"/>
      <c r="M79" s="110"/>
      <c r="N79" s="131"/>
      <c r="O79" s="12"/>
      <c r="P79" s="12"/>
      <c r="Q79" s="12"/>
      <c r="R79" s="12"/>
      <c r="S79" s="12"/>
      <c r="T79" s="12"/>
      <c r="U79" s="12"/>
      <c r="V79" s="12"/>
      <c r="W79" s="12"/>
      <c r="X79" s="12"/>
      <c r="Y79" s="12"/>
      <c r="Z79" s="12"/>
      <c r="AA79" s="105"/>
      <c r="AB79" s="12"/>
      <c r="AC79" s="12"/>
      <c r="AD79" s="12"/>
      <c r="AE79" s="12"/>
      <c r="AF79" s="12"/>
      <c r="AG79" s="12"/>
      <c r="AH79" s="12"/>
      <c r="AI79" s="12"/>
    </row>
    <row r="80" spans="1:35" x14ac:dyDescent="0.15">
      <c r="A80" s="125" t="s">
        <v>83</v>
      </c>
      <c r="B80" s="12"/>
      <c r="C80" s="110"/>
      <c r="D80" s="110"/>
      <c r="E80" s="110"/>
      <c r="F80" s="110"/>
      <c r="G80" s="110"/>
      <c r="H80" s="130"/>
      <c r="I80" s="130"/>
      <c r="J80" s="110"/>
      <c r="K80" s="110"/>
      <c r="L80" s="110"/>
      <c r="M80" s="110"/>
      <c r="N80" s="131"/>
      <c r="O80" s="12"/>
      <c r="P80" s="12"/>
      <c r="Q80" s="12"/>
      <c r="R80" s="12"/>
      <c r="S80" s="12"/>
      <c r="T80" s="12"/>
      <c r="U80" s="12"/>
      <c r="V80" s="12"/>
      <c r="W80" s="12"/>
      <c r="X80" s="12"/>
      <c r="Y80" s="12"/>
      <c r="Z80" s="12"/>
      <c r="AA80" s="105"/>
      <c r="AB80" s="12"/>
      <c r="AC80" s="12"/>
      <c r="AD80" s="12"/>
      <c r="AE80" s="12"/>
      <c r="AF80" s="12"/>
      <c r="AG80" s="12"/>
      <c r="AH80" s="12"/>
      <c r="AI80" s="12"/>
    </row>
    <row r="81" spans="1:35" ht="26" x14ac:dyDescent="0.15">
      <c r="A81" s="133" t="s">
        <v>115</v>
      </c>
      <c r="B81" s="112" t="s">
        <v>55</v>
      </c>
      <c r="C81" s="112" t="s">
        <v>56</v>
      </c>
      <c r="D81" s="112" t="s">
        <v>57</v>
      </c>
      <c r="E81" s="112" t="s">
        <v>58</v>
      </c>
      <c r="F81" s="112" t="s">
        <v>59</v>
      </c>
      <c r="G81" s="134" t="s">
        <v>104</v>
      </c>
      <c r="H81" s="134" t="s">
        <v>61</v>
      </c>
      <c r="I81" s="134" t="s">
        <v>62</v>
      </c>
      <c r="J81" s="134" t="s">
        <v>743</v>
      </c>
      <c r="K81" s="135" t="s">
        <v>63</v>
      </c>
      <c r="L81" s="127" t="s">
        <v>101</v>
      </c>
      <c r="M81" s="127" t="s">
        <v>65</v>
      </c>
      <c r="N81" s="127" t="s">
        <v>66</v>
      </c>
      <c r="O81" s="136" t="s">
        <v>812</v>
      </c>
      <c r="P81" s="12"/>
      <c r="Q81" s="12"/>
      <c r="R81" s="12"/>
      <c r="S81" s="12"/>
      <c r="T81" s="12"/>
      <c r="U81" s="12"/>
      <c r="V81" s="12"/>
      <c r="W81" s="12"/>
      <c r="X81" s="12"/>
      <c r="Y81" s="12"/>
      <c r="Z81" s="105"/>
      <c r="AA81" s="12"/>
      <c r="AB81" s="12"/>
      <c r="AC81" s="12"/>
      <c r="AD81" s="12"/>
      <c r="AE81" s="12"/>
      <c r="AF81" s="12"/>
      <c r="AG81" s="12"/>
      <c r="AH81" s="12"/>
    </row>
    <row r="82" spans="1:35" ht="26" x14ac:dyDescent="0.15">
      <c r="A82" s="120" t="s">
        <v>102</v>
      </c>
      <c r="B82" s="121">
        <f t="shared" ref="B82:M82" si="14">B98/1024</f>
        <v>2378.330091915208</v>
      </c>
      <c r="C82" s="121">
        <f t="shared" si="14"/>
        <v>1418.5444757995174</v>
      </c>
      <c r="D82" s="121">
        <f t="shared" si="14"/>
        <v>151.56757468700411</v>
      </c>
      <c r="E82" s="121">
        <f t="shared" si="14"/>
        <v>5627.2969162931304</v>
      </c>
      <c r="F82" s="121">
        <f t="shared" si="14"/>
        <v>20.591103977747451</v>
      </c>
      <c r="G82" s="121">
        <f t="shared" si="14"/>
        <v>4255.6231546384679</v>
      </c>
      <c r="H82" s="121">
        <f t="shared" si="14"/>
        <v>2161.3215733560392</v>
      </c>
      <c r="I82" s="121">
        <f t="shared" si="14"/>
        <v>383.64800415002031</v>
      </c>
      <c r="J82" s="121">
        <f t="shared" si="14"/>
        <v>1388.5250310475176</v>
      </c>
      <c r="K82" s="121">
        <f t="shared" si="14"/>
        <v>169.07318274293493</v>
      </c>
      <c r="L82" s="121">
        <f t="shared" si="14"/>
        <v>547.693270146636</v>
      </c>
      <c r="M82" s="121">
        <f t="shared" si="14"/>
        <v>5.9447709620208062</v>
      </c>
      <c r="N82" s="121">
        <f>SUM(B82:M82)</f>
        <v>18508.159149716244</v>
      </c>
      <c r="O82" s="751">
        <f>N82/1024</f>
        <v>18.07437416964477</v>
      </c>
      <c r="P82"/>
      <c r="Q82" s="12"/>
      <c r="R82" s="12"/>
      <c r="S82" s="12"/>
      <c r="T82" s="12"/>
      <c r="U82" s="12"/>
      <c r="V82" s="12"/>
      <c r="W82" s="12"/>
      <c r="X82" s="12"/>
      <c r="Y82" s="12"/>
      <c r="Z82" s="105"/>
      <c r="AA82" s="12"/>
      <c r="AB82" s="12"/>
      <c r="AC82" s="12"/>
      <c r="AD82" s="12"/>
      <c r="AE82" s="12"/>
      <c r="AF82" s="12"/>
      <c r="AG82" s="12"/>
      <c r="AH82" s="12"/>
    </row>
    <row r="83" spans="1:35" x14ac:dyDescent="0.15">
      <c r="A83" s="125"/>
      <c r="B83" s="137"/>
      <c r="C83" s="137"/>
      <c r="D83" s="137"/>
      <c r="E83" s="137"/>
      <c r="F83" s="137"/>
      <c r="G83" s="137"/>
      <c r="H83" s="137"/>
      <c r="I83" s="137"/>
      <c r="J83" s="137"/>
      <c r="K83" s="137"/>
      <c r="L83" s="137"/>
      <c r="M83" s="137"/>
      <c r="N83" s="137"/>
      <c r="O83" s="12"/>
      <c r="P83" s="12"/>
      <c r="Q83" s="12"/>
      <c r="R83" s="12"/>
      <c r="S83" s="12"/>
      <c r="T83" s="12"/>
      <c r="U83" s="12"/>
      <c r="V83" s="12"/>
      <c r="W83" s="12"/>
      <c r="X83" s="12"/>
      <c r="Y83" s="12"/>
      <c r="Z83" s="12"/>
      <c r="AA83" s="105"/>
      <c r="AB83" s="12"/>
      <c r="AC83" s="12"/>
      <c r="AD83" s="12"/>
      <c r="AE83" s="12"/>
      <c r="AF83" s="12"/>
      <c r="AG83" s="12"/>
      <c r="AH83" s="12"/>
      <c r="AI83" s="12"/>
    </row>
    <row r="84" spans="1:35" x14ac:dyDescent="0.15">
      <c r="A84" s="125" t="s">
        <v>68</v>
      </c>
      <c r="B84" s="12"/>
      <c r="C84" s="110"/>
      <c r="D84" s="110"/>
      <c r="E84" s="110"/>
      <c r="F84" s="110"/>
      <c r="G84" s="110"/>
      <c r="H84" s="130"/>
      <c r="I84" s="130"/>
      <c r="J84" s="110"/>
      <c r="K84" s="110"/>
      <c r="L84" s="110"/>
      <c r="M84" s="110"/>
      <c r="N84" s="110"/>
      <c r="O84" s="12"/>
      <c r="P84" s="12"/>
      <c r="Q84" s="12"/>
      <c r="R84" s="12"/>
      <c r="S84" s="12"/>
      <c r="T84" s="12"/>
      <c r="U84" s="12"/>
      <c r="V84" s="12"/>
      <c r="W84" s="12"/>
      <c r="X84" s="12"/>
      <c r="Y84" s="12"/>
      <c r="Z84" s="12"/>
      <c r="AA84" s="105"/>
      <c r="AB84" s="12"/>
      <c r="AC84" s="12"/>
      <c r="AD84" s="12"/>
      <c r="AE84" s="12"/>
      <c r="AF84" s="12"/>
      <c r="AG84" s="12"/>
      <c r="AH84" s="12"/>
      <c r="AI84" s="12"/>
    </row>
    <row r="85" spans="1:35" ht="26" x14ac:dyDescent="0.15">
      <c r="A85" s="133" t="s">
        <v>116</v>
      </c>
      <c r="B85" s="112" t="s">
        <v>55</v>
      </c>
      <c r="C85" s="112" t="s">
        <v>56</v>
      </c>
      <c r="D85" s="112" t="s">
        <v>57</v>
      </c>
      <c r="E85" s="112" t="s">
        <v>58</v>
      </c>
      <c r="F85" s="112" t="s">
        <v>59</v>
      </c>
      <c r="G85" s="134" t="s">
        <v>104</v>
      </c>
      <c r="H85" s="134" t="s">
        <v>61</v>
      </c>
      <c r="I85" s="134" t="s">
        <v>62</v>
      </c>
      <c r="J85" s="134" t="s">
        <v>743</v>
      </c>
      <c r="K85" s="135" t="s">
        <v>63</v>
      </c>
      <c r="L85" s="127" t="s">
        <v>101</v>
      </c>
      <c r="M85" s="127" t="s">
        <v>65</v>
      </c>
      <c r="N85" s="127" t="s">
        <v>66</v>
      </c>
      <c r="O85" s="12"/>
      <c r="P85" s="12"/>
      <c r="Q85" s="12"/>
      <c r="R85" s="12"/>
      <c r="S85" s="12"/>
      <c r="T85" s="12"/>
      <c r="U85" s="12"/>
      <c r="V85" s="12"/>
      <c r="W85" s="12"/>
      <c r="X85" s="12"/>
      <c r="Y85" s="12"/>
      <c r="Z85" s="105"/>
      <c r="AA85" s="12"/>
      <c r="AB85" s="12"/>
      <c r="AC85" s="12"/>
      <c r="AD85" s="12"/>
      <c r="AE85" s="12"/>
      <c r="AF85" s="12"/>
      <c r="AG85" s="12"/>
      <c r="AH85" s="12"/>
    </row>
    <row r="86" spans="1:35" x14ac:dyDescent="0.15">
      <c r="A86" s="39" t="str">
        <f>A102</f>
        <v>2016-10</v>
      </c>
      <c r="B86" s="117">
        <f>F102+G102+H102+I102</f>
        <v>95431.997546791798</v>
      </c>
      <c r="C86" s="117">
        <f t="shared" ref="C86:F97" si="15">B102</f>
        <v>126479.784588287</v>
      </c>
      <c r="D86" s="117">
        <f t="shared" si="15"/>
        <v>10080.083472127</v>
      </c>
      <c r="E86" s="117">
        <f t="shared" si="15"/>
        <v>514924.76328754699</v>
      </c>
      <c r="F86" s="117">
        <f t="shared" si="15"/>
        <v>399.13196995388699</v>
      </c>
      <c r="G86" s="117">
        <f>J102+K102+L102+M102</f>
        <v>352504.92471753416</v>
      </c>
      <c r="H86" s="117">
        <f t="shared" ref="H86:H97" si="16">N102</f>
        <v>179151.18301439</v>
      </c>
      <c r="I86" s="117">
        <f>O102+P102+Q102</f>
        <v>20270.050292018786</v>
      </c>
      <c r="J86" s="117">
        <f>R102</f>
        <v>119697.153403237</v>
      </c>
      <c r="K86" s="117">
        <f>S102</f>
        <v>13197.683991813101</v>
      </c>
      <c r="L86" s="117">
        <f>T102</f>
        <v>32996.157864408502</v>
      </c>
      <c r="M86" s="117">
        <f>U102</f>
        <v>514.88829662185105</v>
      </c>
      <c r="N86" s="117">
        <f t="shared" ref="N86:N97" si="17">SUM(B86:M86)</f>
        <v>1465647.8024447302</v>
      </c>
      <c r="O86" s="12"/>
      <c r="P86" s="12"/>
      <c r="Q86" s="12"/>
      <c r="R86" s="12"/>
      <c r="S86" s="12"/>
      <c r="T86" s="12"/>
      <c r="U86" s="12"/>
      <c r="V86" s="12"/>
      <c r="W86" s="12"/>
      <c r="X86" s="12"/>
      <c r="Y86" s="12"/>
      <c r="Z86" s="105"/>
      <c r="AA86" s="12"/>
      <c r="AB86" s="12"/>
      <c r="AC86" s="12"/>
      <c r="AD86" s="12"/>
      <c r="AE86" s="12"/>
      <c r="AF86" s="12"/>
      <c r="AG86" s="12"/>
      <c r="AH86" s="12"/>
    </row>
    <row r="87" spans="1:35" x14ac:dyDescent="0.15">
      <c r="A87" s="39" t="str">
        <f t="shared" ref="A87:A97" si="18">A103</f>
        <v>2016-11</v>
      </c>
      <c r="B87" s="117">
        <f t="shared" ref="B87:B97" si="19">F103+G103+H103+I103</f>
        <v>149454.2583628826</v>
      </c>
      <c r="C87" s="117">
        <f t="shared" si="15"/>
        <v>115865.103320505</v>
      </c>
      <c r="D87" s="117">
        <f t="shared" si="15"/>
        <v>11089.9986038189</v>
      </c>
      <c r="E87" s="117">
        <f t="shared" si="15"/>
        <v>481747.60106100299</v>
      </c>
      <c r="F87" s="117">
        <f t="shared" si="15"/>
        <v>1718.6696842517699</v>
      </c>
      <c r="G87" s="117">
        <f t="shared" ref="G87:G97" si="20">J103+K103+L103+M103</f>
        <v>252307.93894816362</v>
      </c>
      <c r="H87" s="117">
        <f t="shared" si="16"/>
        <v>304126.12073952099</v>
      </c>
      <c r="I87" s="117">
        <f t="shared" ref="I87:I97" si="21">O103+P103+Q103</f>
        <v>27307.836808623684</v>
      </c>
      <c r="J87" s="117">
        <f t="shared" ref="J87:M97" si="22">R103</f>
        <v>169920.022400844</v>
      </c>
      <c r="K87" s="117">
        <f t="shared" si="22"/>
        <v>9257.2354199930305</v>
      </c>
      <c r="L87" s="117">
        <f t="shared" si="22"/>
        <v>48059.1715988367</v>
      </c>
      <c r="M87" s="117">
        <f t="shared" si="22"/>
        <v>607.94927358254699</v>
      </c>
      <c r="N87" s="117">
        <f t="shared" si="17"/>
        <v>1571461.9062220261</v>
      </c>
      <c r="O87" s="12"/>
      <c r="P87" s="12"/>
      <c r="Q87" s="12"/>
      <c r="R87" s="12"/>
      <c r="S87" s="12"/>
      <c r="T87" s="12"/>
      <c r="U87" s="12"/>
      <c r="V87" s="12"/>
      <c r="W87" s="12"/>
      <c r="X87" s="12"/>
      <c r="Y87" s="12"/>
      <c r="Z87" s="105"/>
      <c r="AA87" s="12"/>
      <c r="AB87" s="12"/>
      <c r="AC87" s="12"/>
      <c r="AD87" s="12"/>
      <c r="AE87" s="12"/>
      <c r="AF87" s="12"/>
      <c r="AG87" s="12"/>
      <c r="AH87" s="12"/>
    </row>
    <row r="88" spans="1:35" x14ac:dyDescent="0.15">
      <c r="A88" s="39" t="str">
        <f t="shared" si="18"/>
        <v>2016-12</v>
      </c>
      <c r="B88" s="117">
        <f t="shared" si="19"/>
        <v>227855.49331568257</v>
      </c>
      <c r="C88" s="117">
        <f t="shared" si="15"/>
        <v>63584.492615169802</v>
      </c>
      <c r="D88" s="117">
        <f t="shared" si="15"/>
        <v>10962.8101461967</v>
      </c>
      <c r="E88" s="117">
        <f t="shared" si="15"/>
        <v>533120.22604376799</v>
      </c>
      <c r="F88" s="117">
        <f t="shared" si="15"/>
        <v>235.487866049632</v>
      </c>
      <c r="G88" s="117">
        <f t="shared" si="20"/>
        <v>424400.59497072833</v>
      </c>
      <c r="H88" s="117">
        <f t="shared" si="16"/>
        <v>239608.68319661901</v>
      </c>
      <c r="I88" s="117">
        <f t="shared" si="21"/>
        <v>35618.43700888093</v>
      </c>
      <c r="J88" s="117">
        <f t="shared" si="22"/>
        <v>164853.27823147899</v>
      </c>
      <c r="K88" s="117">
        <f t="shared" si="22"/>
        <v>6647.77049723452</v>
      </c>
      <c r="L88" s="117">
        <f t="shared" si="22"/>
        <v>49516.664241631501</v>
      </c>
      <c r="M88" s="117">
        <f t="shared" si="22"/>
        <v>375.67997875902802</v>
      </c>
      <c r="N88" s="117">
        <f t="shared" si="17"/>
        <v>1756779.618112199</v>
      </c>
      <c r="O88" s="12"/>
      <c r="P88" s="12"/>
      <c r="Q88" s="12"/>
      <c r="R88" s="12"/>
      <c r="S88" s="12"/>
      <c r="T88" s="12"/>
      <c r="U88" s="12"/>
      <c r="V88" s="12"/>
      <c r="W88" s="12"/>
      <c r="X88" s="12"/>
      <c r="Y88" s="12"/>
      <c r="Z88" s="105"/>
      <c r="AA88" s="12"/>
      <c r="AB88" s="12"/>
      <c r="AC88" s="12"/>
      <c r="AD88" s="12"/>
      <c r="AE88" s="12"/>
      <c r="AF88" s="12"/>
      <c r="AG88" s="12"/>
      <c r="AH88" s="12"/>
    </row>
    <row r="89" spans="1:35" x14ac:dyDescent="0.15">
      <c r="A89" s="39" t="str">
        <f t="shared" si="18"/>
        <v>2017-01</v>
      </c>
      <c r="B89" s="117">
        <f t="shared" si="19"/>
        <v>180734.58981140918</v>
      </c>
      <c r="C89" s="117">
        <f t="shared" si="15"/>
        <v>106856.671030892</v>
      </c>
      <c r="D89" s="117">
        <f t="shared" si="15"/>
        <v>18991.6817087093</v>
      </c>
      <c r="E89" s="117">
        <f t="shared" si="15"/>
        <v>698539.44767980697</v>
      </c>
      <c r="F89" s="117">
        <f t="shared" si="15"/>
        <v>1952.71069497335</v>
      </c>
      <c r="G89" s="117">
        <f t="shared" si="20"/>
        <v>346259.03411079763</v>
      </c>
      <c r="H89" s="117">
        <f t="shared" si="16"/>
        <v>127826.727922309</v>
      </c>
      <c r="I89" s="117">
        <f t="shared" si="21"/>
        <v>38990.672937075571</v>
      </c>
      <c r="J89" s="117">
        <f t="shared" si="22"/>
        <v>93188.717059581497</v>
      </c>
      <c r="K89" s="117">
        <f t="shared" si="22"/>
        <v>10468.9931099685</v>
      </c>
      <c r="L89" s="117">
        <f t="shared" si="22"/>
        <v>72565.056915627705</v>
      </c>
      <c r="M89" s="117">
        <f t="shared" si="22"/>
        <v>582.07322870381097</v>
      </c>
      <c r="N89" s="117">
        <f t="shared" si="17"/>
        <v>1696956.3762098546</v>
      </c>
      <c r="O89" s="12"/>
      <c r="P89" s="12"/>
      <c r="Q89" s="12"/>
      <c r="R89" s="12"/>
      <c r="S89" s="12"/>
      <c r="T89" s="12"/>
      <c r="U89" s="12"/>
      <c r="V89" s="12"/>
      <c r="W89" s="12"/>
      <c r="X89" s="12"/>
      <c r="Y89" s="12"/>
      <c r="Z89" s="105"/>
      <c r="AA89" s="12"/>
      <c r="AB89" s="12"/>
      <c r="AC89" s="12"/>
      <c r="AD89" s="12"/>
      <c r="AE89" s="12"/>
      <c r="AF89" s="12"/>
      <c r="AG89" s="12"/>
      <c r="AH89" s="12"/>
    </row>
    <row r="90" spans="1:35" s="56" customFormat="1" x14ac:dyDescent="0.15">
      <c r="A90" s="39" t="str">
        <f t="shared" si="18"/>
        <v>2017-02</v>
      </c>
      <c r="B90" s="117">
        <f t="shared" si="19"/>
        <v>183772.5037978364</v>
      </c>
      <c r="C90" s="117">
        <f t="shared" si="15"/>
        <v>124199.787827056</v>
      </c>
      <c r="D90" s="117">
        <f t="shared" si="15"/>
        <v>16300.2528875032</v>
      </c>
      <c r="E90" s="117">
        <f t="shared" si="15"/>
        <v>568952.08464405395</v>
      </c>
      <c r="F90" s="117">
        <f t="shared" si="15"/>
        <v>3531.4353601112898</v>
      </c>
      <c r="G90" s="117">
        <f t="shared" si="20"/>
        <v>355979.08948359109</v>
      </c>
      <c r="H90" s="117">
        <f t="shared" si="16"/>
        <v>129896.62742323701</v>
      </c>
      <c r="I90" s="117">
        <f t="shared" si="21"/>
        <v>33941.417373202683</v>
      </c>
      <c r="J90" s="117">
        <f t="shared" si="22"/>
        <v>125909.30984781501</v>
      </c>
      <c r="K90" s="117">
        <f t="shared" si="22"/>
        <v>9781.8198107384105</v>
      </c>
      <c r="L90" s="117">
        <f t="shared" si="22"/>
        <v>66604.474038754503</v>
      </c>
      <c r="M90" s="117">
        <f t="shared" si="22"/>
        <v>587.702419845387</v>
      </c>
      <c r="N90" s="117">
        <f t="shared" si="17"/>
        <v>1619456.504913745</v>
      </c>
      <c r="O90" s="12"/>
      <c r="P90" s="12"/>
      <c r="Q90" s="12"/>
      <c r="R90" s="12"/>
      <c r="S90" s="12"/>
      <c r="T90" s="12"/>
      <c r="U90" s="12"/>
      <c r="V90" s="12"/>
      <c r="W90" s="12"/>
      <c r="X90" s="12"/>
      <c r="Y90" s="12"/>
      <c r="Z90" s="105"/>
      <c r="AA90" s="12"/>
      <c r="AB90" s="12"/>
      <c r="AC90" s="12"/>
      <c r="AD90" s="12"/>
      <c r="AE90" s="12"/>
      <c r="AF90" s="12"/>
      <c r="AG90" s="12"/>
      <c r="AH90" s="12"/>
    </row>
    <row r="91" spans="1:35" x14ac:dyDescent="0.15">
      <c r="A91" s="39" t="str">
        <f t="shared" si="18"/>
        <v>2017-03</v>
      </c>
      <c r="B91" s="117">
        <f t="shared" si="19"/>
        <v>164924.94621306262</v>
      </c>
      <c r="C91" s="117">
        <f t="shared" si="15"/>
        <v>128242.07852606699</v>
      </c>
      <c r="D91" s="117">
        <f t="shared" si="15"/>
        <v>16509.043663349901</v>
      </c>
      <c r="E91" s="117">
        <f t="shared" si="15"/>
        <v>500191.234757595</v>
      </c>
      <c r="F91" s="117">
        <f t="shared" si="15"/>
        <v>212.609615837223</v>
      </c>
      <c r="G91" s="117">
        <f t="shared" si="20"/>
        <v>414839.41810124199</v>
      </c>
      <c r="H91" s="117">
        <f t="shared" si="16"/>
        <v>101190.162849589</v>
      </c>
      <c r="I91" s="117">
        <f t="shared" si="21"/>
        <v>35148.260102828885</v>
      </c>
      <c r="J91" s="117">
        <f t="shared" si="22"/>
        <v>138483.22059121099</v>
      </c>
      <c r="K91" s="117">
        <f t="shared" si="22"/>
        <v>13152.5683323994</v>
      </c>
      <c r="L91" s="117">
        <f t="shared" si="22"/>
        <v>10458.3177707493</v>
      </c>
      <c r="M91" s="117">
        <f t="shared" si="22"/>
        <v>595.86526450328495</v>
      </c>
      <c r="N91" s="117">
        <f t="shared" si="17"/>
        <v>1523947.7257884347</v>
      </c>
      <c r="O91" s="12"/>
      <c r="P91" s="12"/>
      <c r="Q91" s="12"/>
      <c r="R91" s="12"/>
      <c r="S91" s="12"/>
      <c r="T91" s="12"/>
      <c r="U91" s="12"/>
      <c r="V91" s="12"/>
      <c r="W91" s="12"/>
      <c r="X91" s="12"/>
      <c r="Y91" s="12"/>
      <c r="Z91" s="105"/>
      <c r="AA91" s="12"/>
      <c r="AB91" s="12"/>
      <c r="AC91" s="12"/>
      <c r="AD91" s="12"/>
      <c r="AE91" s="12"/>
      <c r="AF91" s="12"/>
      <c r="AG91" s="12"/>
      <c r="AH91" s="12"/>
    </row>
    <row r="92" spans="1:35" x14ac:dyDescent="0.15">
      <c r="A92" s="39" t="str">
        <f t="shared" si="18"/>
        <v>2017-04</v>
      </c>
      <c r="B92" s="117">
        <f t="shared" si="19"/>
        <v>305560.28829276841</v>
      </c>
      <c r="C92" s="117">
        <f t="shared" si="15"/>
        <v>173837.74847741699</v>
      </c>
      <c r="D92" s="117">
        <f t="shared" si="15"/>
        <v>12682.642805510201</v>
      </c>
      <c r="E92" s="117">
        <f t="shared" si="15"/>
        <v>455838.55388859101</v>
      </c>
      <c r="F92" s="117">
        <f t="shared" si="15"/>
        <v>2947.91913939081</v>
      </c>
      <c r="G92" s="117">
        <f t="shared" si="20"/>
        <v>465486.11795590748</v>
      </c>
      <c r="H92" s="117">
        <f t="shared" si="16"/>
        <v>159728.03951328201</v>
      </c>
      <c r="I92" s="117">
        <f t="shared" si="21"/>
        <v>31363.198924767737</v>
      </c>
      <c r="J92" s="117">
        <f t="shared" si="22"/>
        <v>123155.60127817</v>
      </c>
      <c r="K92" s="117">
        <f t="shared" si="22"/>
        <v>10474.805142953801</v>
      </c>
      <c r="L92" s="117">
        <f t="shared" si="22"/>
        <v>48880.047437912697</v>
      </c>
      <c r="M92" s="117">
        <f t="shared" si="22"/>
        <v>563.33902108669201</v>
      </c>
      <c r="N92" s="117">
        <f t="shared" si="17"/>
        <v>1790518.301877758</v>
      </c>
      <c r="O92" s="12"/>
      <c r="P92" s="12"/>
      <c r="Q92" s="12"/>
      <c r="R92" s="12"/>
      <c r="S92" s="12"/>
      <c r="T92" s="12"/>
      <c r="U92" s="12"/>
      <c r="V92" s="12"/>
      <c r="W92" s="12"/>
      <c r="X92" s="12"/>
      <c r="Y92" s="12"/>
      <c r="Z92" s="105"/>
      <c r="AA92" s="12"/>
      <c r="AB92" s="12"/>
      <c r="AC92" s="12"/>
      <c r="AD92" s="12"/>
      <c r="AE92" s="12"/>
      <c r="AF92" s="12"/>
      <c r="AG92" s="12"/>
      <c r="AH92" s="12"/>
    </row>
    <row r="93" spans="1:35" x14ac:dyDescent="0.15">
      <c r="A93" s="39" t="str">
        <f t="shared" si="18"/>
        <v>2017-05</v>
      </c>
      <c r="B93" s="117">
        <f t="shared" si="19"/>
        <v>216060.22771708743</v>
      </c>
      <c r="C93" s="117">
        <f t="shared" si="15"/>
        <v>139520.437346844</v>
      </c>
      <c r="D93" s="117">
        <f t="shared" si="15"/>
        <v>9713.4628015505095</v>
      </c>
      <c r="E93" s="117">
        <f t="shared" si="15"/>
        <v>392681.95358686702</v>
      </c>
      <c r="F93" s="117">
        <f t="shared" si="15"/>
        <v>4025.3417398603601</v>
      </c>
      <c r="G93" s="117">
        <f t="shared" si="20"/>
        <v>348833.66052325373</v>
      </c>
      <c r="H93" s="117">
        <f t="shared" si="16"/>
        <v>233567.27335802501</v>
      </c>
      <c r="I93" s="117">
        <f t="shared" si="21"/>
        <v>62212.66373802907</v>
      </c>
      <c r="J93" s="117">
        <f t="shared" si="22"/>
        <v>150198.08021758901</v>
      </c>
      <c r="K93" s="117">
        <f t="shared" si="22"/>
        <v>18456.934210843599</v>
      </c>
      <c r="L93" s="117">
        <f t="shared" si="22"/>
        <v>42540.859355562301</v>
      </c>
      <c r="M93" s="117">
        <f t="shared" si="22"/>
        <v>516.72655781637798</v>
      </c>
      <c r="N93" s="117">
        <f t="shared" si="17"/>
        <v>1618327.6211533286</v>
      </c>
      <c r="O93" s="12"/>
      <c r="P93" s="12"/>
      <c r="Q93" s="12"/>
      <c r="R93" s="12"/>
      <c r="S93" s="12"/>
      <c r="T93" s="12"/>
      <c r="U93" s="12"/>
      <c r="V93" s="12"/>
      <c r="W93" s="12"/>
      <c r="X93" s="12"/>
      <c r="Y93" s="12"/>
      <c r="Z93" s="105"/>
      <c r="AA93" s="12"/>
      <c r="AB93" s="12"/>
      <c r="AC93" s="12"/>
      <c r="AD93" s="12"/>
      <c r="AE93" s="12"/>
      <c r="AF93" s="12"/>
      <c r="AG93" s="12"/>
      <c r="AH93" s="12"/>
    </row>
    <row r="94" spans="1:35" x14ac:dyDescent="0.15">
      <c r="A94" s="39" t="str">
        <f t="shared" si="18"/>
        <v>2017-06</v>
      </c>
      <c r="B94" s="117">
        <f t="shared" si="19"/>
        <v>409414.66333171789</v>
      </c>
      <c r="C94" s="117">
        <f t="shared" si="15"/>
        <v>140455.04199242001</v>
      </c>
      <c r="D94" s="117">
        <f t="shared" si="15"/>
        <v>10898.349880550901</v>
      </c>
      <c r="E94" s="117">
        <f t="shared" si="15"/>
        <v>425911.29992561502</v>
      </c>
      <c r="F94" s="117">
        <f t="shared" si="15"/>
        <v>3214.8843979015901</v>
      </c>
      <c r="G94" s="117">
        <f t="shared" si="20"/>
        <v>263293.65428102168</v>
      </c>
      <c r="H94" s="117">
        <f t="shared" si="16"/>
        <v>254958.93367760201</v>
      </c>
      <c r="I94" s="117">
        <f t="shared" si="21"/>
        <v>24799.01887628244</v>
      </c>
      <c r="J94" s="117">
        <f t="shared" si="22"/>
        <v>85721.451125292995</v>
      </c>
      <c r="K94" s="117">
        <f t="shared" si="22"/>
        <v>17574.969849109501</v>
      </c>
      <c r="L94" s="117">
        <f t="shared" si="22"/>
        <v>41269.996593301097</v>
      </c>
      <c r="M94" s="117">
        <f t="shared" si="22"/>
        <v>424.143357752822</v>
      </c>
      <c r="N94" s="117">
        <f t="shared" si="17"/>
        <v>1677936.4072885683</v>
      </c>
      <c r="O94" s="12"/>
      <c r="P94" s="12"/>
      <c r="Q94" s="12"/>
      <c r="R94" s="12"/>
      <c r="S94" s="12"/>
      <c r="T94" s="12"/>
      <c r="U94" s="12"/>
      <c r="V94" s="12"/>
      <c r="W94" s="12"/>
      <c r="X94" s="12"/>
      <c r="Y94" s="12"/>
      <c r="Z94" s="105"/>
      <c r="AA94" s="12"/>
      <c r="AB94" s="12"/>
      <c r="AC94" s="12"/>
      <c r="AD94" s="12"/>
      <c r="AE94" s="12"/>
      <c r="AF94" s="12"/>
      <c r="AG94" s="12"/>
      <c r="AH94" s="12"/>
    </row>
    <row r="95" spans="1:35" x14ac:dyDescent="0.15">
      <c r="A95" s="39" t="str">
        <f t="shared" si="18"/>
        <v>2017-07</v>
      </c>
      <c r="B95" s="117">
        <f t="shared" si="19"/>
        <v>209712.22846627882</v>
      </c>
      <c r="C95" s="117">
        <f t="shared" si="15"/>
        <v>113057.06676578301</v>
      </c>
      <c r="D95" s="117">
        <f t="shared" si="15"/>
        <v>11078.720934155301</v>
      </c>
      <c r="E95" s="117">
        <f t="shared" si="15"/>
        <v>435045.42119265901</v>
      </c>
      <c r="F95" s="117">
        <f t="shared" si="15"/>
        <v>1303.37508489843</v>
      </c>
      <c r="G95" s="117">
        <f t="shared" si="20"/>
        <v>250287.60229698411</v>
      </c>
      <c r="H95" s="117">
        <f t="shared" si="16"/>
        <v>196156.04976809301</v>
      </c>
      <c r="I95" s="117">
        <f t="shared" si="21"/>
        <v>43670.329203523674</v>
      </c>
      <c r="J95" s="117">
        <f t="shared" si="22"/>
        <v>79382.250192429798</v>
      </c>
      <c r="K95" s="117">
        <f t="shared" si="22"/>
        <v>18071.7200472439</v>
      </c>
      <c r="L95" s="117">
        <f t="shared" si="22"/>
        <v>48733.158961211302</v>
      </c>
      <c r="M95" s="117">
        <f t="shared" si="22"/>
        <v>439.81248529721</v>
      </c>
      <c r="N95" s="117">
        <f t="shared" si="17"/>
        <v>1406937.7353985577</v>
      </c>
      <c r="O95" s="12"/>
      <c r="P95" s="12"/>
      <c r="Q95" s="12"/>
      <c r="R95" s="12"/>
      <c r="S95" s="12"/>
      <c r="T95" s="12"/>
      <c r="U95" s="12"/>
      <c r="V95" s="12"/>
      <c r="W95" s="12"/>
      <c r="X95" s="12"/>
      <c r="Y95" s="12"/>
      <c r="Z95" s="105"/>
      <c r="AA95" s="12"/>
      <c r="AB95" s="12"/>
      <c r="AC95" s="12"/>
      <c r="AD95" s="12"/>
      <c r="AE95" s="12"/>
      <c r="AF95" s="12"/>
      <c r="AG95" s="12"/>
      <c r="AH95" s="12"/>
    </row>
    <row r="96" spans="1:35" x14ac:dyDescent="0.15">
      <c r="A96" s="39" t="str">
        <f t="shared" si="18"/>
        <v>2017-08</v>
      </c>
      <c r="B96" s="117">
        <f t="shared" si="19"/>
        <v>187275.14112715586</v>
      </c>
      <c r="C96" s="117">
        <f t="shared" si="15"/>
        <v>106125.05473095999</v>
      </c>
      <c r="D96" s="117">
        <f t="shared" si="15"/>
        <v>12070.4640451334</v>
      </c>
      <c r="E96" s="117">
        <f t="shared" si="15"/>
        <v>418341.822104386</v>
      </c>
      <c r="F96" s="117">
        <f t="shared" si="15"/>
        <v>587.95080490317105</v>
      </c>
      <c r="G96" s="117">
        <f t="shared" si="20"/>
        <v>415782.74847149616</v>
      </c>
      <c r="H96" s="117">
        <f t="shared" si="16"/>
        <v>114876.23992137999</v>
      </c>
      <c r="I96" s="117">
        <f t="shared" si="21"/>
        <v>19611.76164826837</v>
      </c>
      <c r="J96" s="117">
        <f t="shared" si="22"/>
        <v>94321.728379474007</v>
      </c>
      <c r="K96" s="117">
        <f t="shared" si="22"/>
        <v>15594.7936210606</v>
      </c>
      <c r="L96" s="117">
        <f t="shared" si="22"/>
        <v>45640.360745772698</v>
      </c>
      <c r="M96" s="117">
        <f t="shared" si="22"/>
        <v>449.25018850900199</v>
      </c>
      <c r="N96" s="117">
        <f t="shared" si="17"/>
        <v>1430677.3157884995</v>
      </c>
      <c r="O96" s="12"/>
      <c r="P96" s="12"/>
      <c r="Q96" s="12"/>
      <c r="R96" s="12"/>
      <c r="S96" s="12"/>
      <c r="T96" s="12"/>
      <c r="U96" s="12"/>
      <c r="V96" s="12"/>
      <c r="W96" s="12"/>
      <c r="X96" s="12"/>
      <c r="Y96" s="12"/>
      <c r="Z96" s="105"/>
      <c r="AA96" s="12"/>
      <c r="AB96" s="12"/>
      <c r="AC96" s="12"/>
      <c r="AD96" s="12"/>
      <c r="AE96" s="12"/>
      <c r="AF96" s="12"/>
      <c r="AG96" s="12"/>
      <c r="AH96" s="12"/>
    </row>
    <row r="97" spans="1:38" s="56" customFormat="1" x14ac:dyDescent="0.15">
      <c r="A97" s="39" t="str">
        <f t="shared" si="18"/>
        <v>2017-09</v>
      </c>
      <c r="B97" s="117">
        <f t="shared" si="19"/>
        <v>105213.67613849952</v>
      </c>
      <c r="C97" s="117">
        <f t="shared" si="15"/>
        <v>114366.275997305</v>
      </c>
      <c r="D97" s="117">
        <f t="shared" si="15"/>
        <v>14827.6855308869</v>
      </c>
      <c r="E97" s="117">
        <f t="shared" si="15"/>
        <v>337057.63411227299</v>
      </c>
      <c r="F97" s="117">
        <f t="shared" si="15"/>
        <v>955.77411508187595</v>
      </c>
      <c r="G97" s="117">
        <f t="shared" si="20"/>
        <v>467783.32648907136</v>
      </c>
      <c r="H97" s="117">
        <f t="shared" si="16"/>
        <v>172107.24973253699</v>
      </c>
      <c r="I97" s="117">
        <f t="shared" si="21"/>
        <v>19921.909336118941</v>
      </c>
      <c r="J97" s="117">
        <f t="shared" si="22"/>
        <v>77018.819065534495</v>
      </c>
      <c r="K97" s="117">
        <f t="shared" si="22"/>
        <v>30451.645095406999</v>
      </c>
      <c r="L97" s="117">
        <f t="shared" si="22"/>
        <v>53573.643106386902</v>
      </c>
      <c r="M97" s="117">
        <f t="shared" si="22"/>
        <v>430.015392631292</v>
      </c>
      <c r="N97" s="117">
        <f t="shared" si="17"/>
        <v>1393707.6541117334</v>
      </c>
      <c r="O97" s="12"/>
      <c r="P97" s="12"/>
      <c r="Q97" s="12"/>
      <c r="R97" s="12"/>
      <c r="S97" s="12"/>
      <c r="T97" s="12"/>
      <c r="U97" s="12"/>
      <c r="V97" s="12"/>
      <c r="W97" s="12"/>
      <c r="X97" s="12"/>
      <c r="Y97" s="12"/>
      <c r="Z97" s="105"/>
      <c r="AA97" s="12"/>
      <c r="AB97" s="12"/>
      <c r="AC97" s="12"/>
      <c r="AD97" s="12"/>
      <c r="AE97" s="12"/>
      <c r="AF97" s="12"/>
      <c r="AG97" s="12"/>
      <c r="AH97" s="12"/>
    </row>
    <row r="98" spans="1:38" x14ac:dyDescent="0.15">
      <c r="A98" s="129" t="s">
        <v>117</v>
      </c>
      <c r="B98" s="117">
        <f>SUM(B86:B97)</f>
        <v>2435410.0141211729</v>
      </c>
      <c r="C98" s="117">
        <f>SUM(C86:C97)</f>
        <v>1452589.5432187058</v>
      </c>
      <c r="D98" s="117">
        <f t="shared" ref="D98:N98" si="23">SUM(D86:D97)</f>
        <v>155205.19647949221</v>
      </c>
      <c r="E98" s="117">
        <f t="shared" si="23"/>
        <v>5762352.0422841655</v>
      </c>
      <c r="F98" s="117">
        <f t="shared" si="23"/>
        <v>21085.29047321339</v>
      </c>
      <c r="G98" s="117">
        <f t="shared" si="23"/>
        <v>4357758.1103497911</v>
      </c>
      <c r="H98" s="117">
        <f t="shared" si="23"/>
        <v>2213193.2911165841</v>
      </c>
      <c r="I98" s="117">
        <f t="shared" si="23"/>
        <v>392855.5562496208</v>
      </c>
      <c r="J98" s="117">
        <f t="shared" si="23"/>
        <v>1421849.631792658</v>
      </c>
      <c r="K98" s="117">
        <f t="shared" si="23"/>
        <v>173130.93912876537</v>
      </c>
      <c r="L98" s="117">
        <f t="shared" si="23"/>
        <v>560837.90863015526</v>
      </c>
      <c r="M98" s="117">
        <f t="shared" si="23"/>
        <v>6087.4454651093056</v>
      </c>
      <c r="N98" s="117">
        <f t="shared" si="23"/>
        <v>18952354.969309434</v>
      </c>
      <c r="O98" s="12"/>
      <c r="P98" s="12"/>
      <c r="Q98" s="12"/>
      <c r="R98" s="12"/>
      <c r="S98" s="12"/>
      <c r="T98" s="12"/>
      <c r="U98" s="12"/>
      <c r="V98" s="12"/>
      <c r="W98" s="12"/>
      <c r="X98" s="12"/>
      <c r="Y98" s="12"/>
      <c r="Z98" s="105"/>
      <c r="AA98" s="12"/>
      <c r="AB98" s="12"/>
      <c r="AC98" s="12"/>
      <c r="AD98" s="12"/>
      <c r="AE98" s="12"/>
      <c r="AF98" s="12"/>
      <c r="AG98" s="12"/>
      <c r="AH98" s="12"/>
    </row>
    <row r="99" spans="1:38" x14ac:dyDescent="0.15">
      <c r="A99" s="125"/>
      <c r="B99" s="12"/>
      <c r="C99" s="12"/>
      <c r="D99" s="110"/>
      <c r="E99" s="110"/>
      <c r="F99" s="110"/>
      <c r="G99" s="110"/>
      <c r="H99" s="110"/>
      <c r="I99" s="110"/>
      <c r="J99" s="130"/>
      <c r="K99" s="110"/>
      <c r="L99" s="110"/>
      <c r="M99" s="110"/>
      <c r="N99" s="110"/>
      <c r="O99" s="131"/>
      <c r="P99" s="12"/>
      <c r="Q99" s="12"/>
      <c r="R99" s="12"/>
      <c r="S99" s="12"/>
      <c r="T99" s="12"/>
      <c r="U99" s="12"/>
      <c r="V99" s="12"/>
      <c r="W99" s="12"/>
      <c r="X99" s="12"/>
      <c r="Y99" s="12"/>
      <c r="Z99" s="12"/>
      <c r="AA99" s="105"/>
      <c r="AB99" s="12"/>
      <c r="AC99" s="12"/>
      <c r="AD99" s="12"/>
      <c r="AE99" s="12"/>
      <c r="AF99" s="12"/>
      <c r="AG99" s="12"/>
      <c r="AH99" s="12"/>
      <c r="AI99" s="12"/>
    </row>
    <row r="100" spans="1:38" x14ac:dyDescent="0.15">
      <c r="A100" s="125" t="s">
        <v>76</v>
      </c>
      <c r="B100" s="12"/>
      <c r="C100" s="12"/>
      <c r="D100" s="110"/>
      <c r="E100" s="110"/>
      <c r="F100" s="110"/>
      <c r="G100" s="110"/>
      <c r="H100" s="110"/>
      <c r="I100" s="110"/>
      <c r="J100" s="130"/>
      <c r="K100" s="110"/>
      <c r="L100" s="110"/>
      <c r="M100" s="110"/>
      <c r="N100" s="110"/>
      <c r="O100" s="131"/>
      <c r="P100" s="12"/>
      <c r="Q100" s="12"/>
      <c r="R100" s="12"/>
      <c r="S100" s="12"/>
      <c r="T100" s="12"/>
      <c r="U100" s="12"/>
      <c r="V100" s="12"/>
      <c r="W100" s="12"/>
      <c r="X100" s="12"/>
      <c r="Y100" s="12"/>
      <c r="Z100" s="12"/>
      <c r="AA100" s="105"/>
      <c r="AB100" s="12"/>
      <c r="AC100" s="12"/>
      <c r="AD100" s="12"/>
      <c r="AE100" s="12"/>
      <c r="AF100" s="12"/>
      <c r="AG100" s="12"/>
      <c r="AH100" s="12"/>
      <c r="AI100" s="12"/>
    </row>
    <row r="101" spans="1:38" ht="26" x14ac:dyDescent="0.15">
      <c r="A101" s="133" t="s">
        <v>116</v>
      </c>
      <c r="B101" s="127" t="s">
        <v>56</v>
      </c>
      <c r="C101" s="28" t="s">
        <v>57</v>
      </c>
      <c r="D101" s="127" t="s">
        <v>58</v>
      </c>
      <c r="E101" s="127" t="s">
        <v>59</v>
      </c>
      <c r="F101" s="127" t="s">
        <v>106</v>
      </c>
      <c r="G101" s="127" t="s">
        <v>107</v>
      </c>
      <c r="H101" s="127" t="s">
        <v>108</v>
      </c>
      <c r="I101" s="28" t="s">
        <v>109</v>
      </c>
      <c r="J101" s="127" t="s">
        <v>60</v>
      </c>
      <c r="K101" s="127" t="s">
        <v>110</v>
      </c>
      <c r="L101" s="127" t="s">
        <v>111</v>
      </c>
      <c r="M101" s="28" t="s">
        <v>112</v>
      </c>
      <c r="N101" s="127" t="s">
        <v>61</v>
      </c>
      <c r="O101" s="127" t="s">
        <v>62</v>
      </c>
      <c r="P101" s="127" t="s">
        <v>113</v>
      </c>
      <c r="Q101" s="127" t="s">
        <v>97</v>
      </c>
      <c r="R101" s="476" t="s">
        <v>743</v>
      </c>
      <c r="S101" s="127" t="s">
        <v>63</v>
      </c>
      <c r="T101" s="127" t="s">
        <v>82</v>
      </c>
      <c r="U101" s="39" t="s">
        <v>65</v>
      </c>
      <c r="V101" s="128" t="s">
        <v>66</v>
      </c>
      <c r="W101" s="12"/>
      <c r="X101" s="12"/>
      <c r="Y101" s="12"/>
      <c r="Z101" s="12"/>
      <c r="AA101" s="105"/>
      <c r="AB101" s="12"/>
      <c r="AC101" s="12"/>
      <c r="AD101" s="12"/>
      <c r="AE101" s="12"/>
      <c r="AF101" s="12"/>
      <c r="AG101" s="12"/>
      <c r="AH101" s="12"/>
      <c r="AI101" s="12"/>
      <c r="AJ101" s="12"/>
      <c r="AK101" s="12"/>
      <c r="AL101" s="12"/>
    </row>
    <row r="102" spans="1:38" x14ac:dyDescent="0.15">
      <c r="A102" s="476" t="str">
        <f>A46</f>
        <v>2016-10</v>
      </c>
      <c r="B102" s="606">
        <v>126479.784588287</v>
      </c>
      <c r="C102" s="606">
        <v>10080.083472127</v>
      </c>
      <c r="D102" s="606">
        <v>514924.76328754699</v>
      </c>
      <c r="E102" s="606">
        <v>399.13196995388699</v>
      </c>
      <c r="F102" s="606">
        <v>7662.2600040053903</v>
      </c>
      <c r="G102" s="606">
        <v>10875.6322263646</v>
      </c>
      <c r="H102" s="607">
        <v>46087.649099290298</v>
      </c>
      <c r="I102" s="607">
        <v>30806.456217131501</v>
      </c>
      <c r="J102" s="606">
        <v>350431.11913320498</v>
      </c>
      <c r="K102" s="606">
        <v>382.31596167758102</v>
      </c>
      <c r="L102" s="606">
        <v>707.61732388287703</v>
      </c>
      <c r="M102" s="606">
        <v>983.87229876872095</v>
      </c>
      <c r="N102" s="606">
        <v>179151.18301439</v>
      </c>
      <c r="O102" s="606">
        <v>18501.656617967401</v>
      </c>
      <c r="P102" s="606">
        <v>108.184676356613</v>
      </c>
      <c r="Q102" s="606">
        <v>1660.20899769477</v>
      </c>
      <c r="R102" s="606">
        <v>119697.153403237</v>
      </c>
      <c r="S102" s="606">
        <v>13197.683991813101</v>
      </c>
      <c r="T102" s="606">
        <v>32996.157864408502</v>
      </c>
      <c r="U102" s="606">
        <v>514.88829662185105</v>
      </c>
      <c r="V102" s="117">
        <f t="shared" ref="V102:V113" si="24">SUM(B102:U102)</f>
        <v>1465647.8024447302</v>
      </c>
      <c r="W102" s="12"/>
      <c r="X102" s="12"/>
      <c r="Y102" s="12"/>
      <c r="Z102" s="12"/>
      <c r="AA102" s="105"/>
      <c r="AB102" s="12"/>
      <c r="AC102" s="12"/>
      <c r="AD102" s="12"/>
      <c r="AE102" s="12"/>
      <c r="AF102" s="12"/>
      <c r="AG102" s="12"/>
      <c r="AH102" s="12"/>
      <c r="AI102" s="12"/>
      <c r="AJ102" s="12"/>
      <c r="AK102" s="12"/>
      <c r="AL102" s="12"/>
    </row>
    <row r="103" spans="1:38" x14ac:dyDescent="0.15">
      <c r="A103" s="476" t="str">
        <f t="shared" ref="A103:A113" si="25">A47</f>
        <v>2016-11</v>
      </c>
      <c r="B103" s="606">
        <v>115865.103320505</v>
      </c>
      <c r="C103" s="606">
        <v>11089.9986038189</v>
      </c>
      <c r="D103" s="606">
        <v>481747.60106100299</v>
      </c>
      <c r="E103" s="606">
        <v>1718.6696842517699</v>
      </c>
      <c r="F103" s="606">
        <v>12296.349770061601</v>
      </c>
      <c r="G103" s="606">
        <v>5308.0172708146201</v>
      </c>
      <c r="H103" s="607">
        <v>102703.054937832</v>
      </c>
      <c r="I103" s="607">
        <v>29146.836384174399</v>
      </c>
      <c r="J103" s="606">
        <v>250715.322539321</v>
      </c>
      <c r="K103" s="606">
        <v>399.22522741276703</v>
      </c>
      <c r="L103" s="606">
        <v>492.997634081169</v>
      </c>
      <c r="M103" s="606">
        <v>700.393547348678</v>
      </c>
      <c r="N103" s="606">
        <v>304126.12073952099</v>
      </c>
      <c r="O103" s="606">
        <v>26356.583639794899</v>
      </c>
      <c r="P103" s="606">
        <v>140.19473148602901</v>
      </c>
      <c r="Q103" s="606">
        <v>811.05843734275504</v>
      </c>
      <c r="R103" s="606">
        <v>169920.022400844</v>
      </c>
      <c r="S103" s="606">
        <v>9257.2354199930305</v>
      </c>
      <c r="T103" s="606">
        <v>48059.1715988367</v>
      </c>
      <c r="U103" s="606">
        <v>607.94927358254699</v>
      </c>
      <c r="V103" s="117">
        <f t="shared" si="24"/>
        <v>1571461.9062220261</v>
      </c>
      <c r="W103" s="12"/>
      <c r="X103" s="12"/>
      <c r="Y103" s="12"/>
      <c r="Z103" s="12"/>
      <c r="AA103" s="105"/>
      <c r="AB103" s="12"/>
      <c r="AC103" s="12"/>
      <c r="AD103" s="12"/>
      <c r="AE103" s="12"/>
      <c r="AF103" s="12"/>
      <c r="AG103" s="12"/>
      <c r="AH103" s="12"/>
      <c r="AI103" s="12"/>
      <c r="AJ103" s="12"/>
      <c r="AK103" s="12"/>
      <c r="AL103" s="12"/>
    </row>
    <row r="104" spans="1:38" x14ac:dyDescent="0.15">
      <c r="A104" s="476" t="str">
        <f t="shared" si="25"/>
        <v>2016-12</v>
      </c>
      <c r="B104" s="606">
        <v>63584.492615169802</v>
      </c>
      <c r="C104" s="606">
        <v>10962.8101461967</v>
      </c>
      <c r="D104" s="606">
        <v>533120.22604376799</v>
      </c>
      <c r="E104" s="606">
        <v>235.487866049632</v>
      </c>
      <c r="F104" s="606">
        <v>13638.9127657758</v>
      </c>
      <c r="G104" s="606">
        <v>15402.476941266001</v>
      </c>
      <c r="H104" s="607">
        <v>147935.61379666999</v>
      </c>
      <c r="I104" s="607">
        <v>50878.489811970801</v>
      </c>
      <c r="J104" s="606">
        <v>422981.72024407802</v>
      </c>
      <c r="K104" s="606">
        <v>331.76680710632297</v>
      </c>
      <c r="L104" s="606">
        <v>424.59098856989198</v>
      </c>
      <c r="M104" s="606">
        <v>662.51693097408804</v>
      </c>
      <c r="N104" s="606">
        <v>239608.68319661901</v>
      </c>
      <c r="O104" s="606">
        <v>34244.503504954198</v>
      </c>
      <c r="P104" s="606">
        <v>168.62777233961901</v>
      </c>
      <c r="Q104" s="606">
        <v>1205.3057315871099</v>
      </c>
      <c r="R104" s="606">
        <v>164853.27823147899</v>
      </c>
      <c r="S104" s="606">
        <v>6647.77049723452</v>
      </c>
      <c r="T104" s="606">
        <v>49516.664241631501</v>
      </c>
      <c r="U104" s="606">
        <v>375.67997875902802</v>
      </c>
      <c r="V104" s="117">
        <f t="shared" si="24"/>
        <v>1756779.618112199</v>
      </c>
      <c r="W104" s="12"/>
      <c r="X104" s="12"/>
      <c r="Y104" s="12"/>
      <c r="Z104" s="12"/>
      <c r="AA104" s="105"/>
      <c r="AB104" s="12"/>
      <c r="AC104" s="12"/>
      <c r="AD104" s="12"/>
      <c r="AE104" s="12"/>
      <c r="AF104" s="12"/>
      <c r="AG104" s="12"/>
      <c r="AH104" s="12"/>
      <c r="AI104" s="12"/>
      <c r="AJ104" s="12"/>
      <c r="AK104" s="12"/>
      <c r="AL104" s="12"/>
    </row>
    <row r="105" spans="1:38" x14ac:dyDescent="0.15">
      <c r="A105" s="476" t="str">
        <f t="shared" si="25"/>
        <v>2017-01</v>
      </c>
      <c r="B105" s="606">
        <v>106856.671030892</v>
      </c>
      <c r="C105" s="606">
        <v>18991.6817087093</v>
      </c>
      <c r="D105" s="606">
        <v>698539.44767980697</v>
      </c>
      <c r="E105" s="606">
        <v>1952.71069497335</v>
      </c>
      <c r="F105" s="606">
        <v>15302.6725776158</v>
      </c>
      <c r="G105" s="606">
        <v>30084.080330500299</v>
      </c>
      <c r="H105" s="607">
        <v>103713.96903887999</v>
      </c>
      <c r="I105" s="607">
        <v>31633.8678644131</v>
      </c>
      <c r="J105" s="606">
        <v>344532.35910587298</v>
      </c>
      <c r="K105" s="606">
        <v>450.47438502404799</v>
      </c>
      <c r="L105" s="606">
        <v>424.29414601810203</v>
      </c>
      <c r="M105" s="606">
        <v>851.90647388249602</v>
      </c>
      <c r="N105" s="606">
        <v>127826.727922309</v>
      </c>
      <c r="O105" s="606">
        <v>36268.527096821897</v>
      </c>
      <c r="P105" s="606">
        <v>231.625517233274</v>
      </c>
      <c r="Q105" s="606">
        <v>2490.5203230204002</v>
      </c>
      <c r="R105" s="606">
        <v>93188.717059581497</v>
      </c>
      <c r="S105" s="606">
        <v>10468.9931099685</v>
      </c>
      <c r="T105" s="606">
        <v>72565.056915627705</v>
      </c>
      <c r="U105" s="606">
        <v>582.07322870381097</v>
      </c>
      <c r="V105" s="117">
        <f t="shared" si="24"/>
        <v>1696956.3762098546</v>
      </c>
      <c r="W105" s="12"/>
      <c r="X105" s="12"/>
      <c r="Y105" s="12"/>
      <c r="Z105" s="12"/>
      <c r="AA105" s="105"/>
      <c r="AB105" s="12"/>
      <c r="AC105" s="12"/>
      <c r="AD105" s="12"/>
      <c r="AE105" s="12"/>
      <c r="AF105" s="12"/>
      <c r="AG105" s="12"/>
      <c r="AH105" s="12"/>
      <c r="AI105" s="12"/>
      <c r="AJ105" s="12"/>
      <c r="AK105" s="12"/>
      <c r="AL105" s="12"/>
    </row>
    <row r="106" spans="1:38" x14ac:dyDescent="0.15">
      <c r="A106" s="476" t="str">
        <f t="shared" si="25"/>
        <v>2017-02</v>
      </c>
      <c r="B106" s="606">
        <v>124199.787827056</v>
      </c>
      <c r="C106" s="606">
        <v>16300.2528875032</v>
      </c>
      <c r="D106" s="606">
        <v>568952.08464405395</v>
      </c>
      <c r="E106" s="606">
        <v>3531.4353601112898</v>
      </c>
      <c r="F106" s="606">
        <v>13383.789247905799</v>
      </c>
      <c r="G106" s="606">
        <v>16685.5431405622</v>
      </c>
      <c r="H106" s="607">
        <v>78608.575499738494</v>
      </c>
      <c r="I106" s="607">
        <v>75094.595909629905</v>
      </c>
      <c r="J106" s="606">
        <v>353754.31879457302</v>
      </c>
      <c r="K106" s="606">
        <v>465.65749801974698</v>
      </c>
      <c r="L106" s="606">
        <v>532.65698904171495</v>
      </c>
      <c r="M106" s="606">
        <v>1226.4562019565999</v>
      </c>
      <c r="N106" s="606">
        <v>129896.62742323701</v>
      </c>
      <c r="O106" s="606">
        <v>29984.825704650899</v>
      </c>
      <c r="P106" s="606">
        <v>89.292392890900302</v>
      </c>
      <c r="Q106" s="606">
        <v>3867.2992756608801</v>
      </c>
      <c r="R106" s="606">
        <v>125909.30984781501</v>
      </c>
      <c r="S106" s="606">
        <v>9781.8198107384105</v>
      </c>
      <c r="T106" s="606">
        <v>66604.474038754503</v>
      </c>
      <c r="U106" s="606">
        <v>587.702419845387</v>
      </c>
      <c r="V106" s="117">
        <f t="shared" si="24"/>
        <v>1619456.5049137452</v>
      </c>
      <c r="W106" s="12"/>
      <c r="X106" s="12"/>
      <c r="Y106" s="12"/>
      <c r="Z106" s="12"/>
      <c r="AA106" s="105"/>
      <c r="AB106" s="12"/>
      <c r="AC106" s="12"/>
      <c r="AD106" s="12"/>
      <c r="AE106" s="12"/>
      <c r="AF106" s="12"/>
      <c r="AG106" s="12"/>
      <c r="AH106" s="12"/>
      <c r="AI106" s="12"/>
      <c r="AJ106" s="12"/>
      <c r="AK106" s="12"/>
      <c r="AL106" s="12"/>
    </row>
    <row r="107" spans="1:38" x14ac:dyDescent="0.15">
      <c r="A107" s="476" t="str">
        <f t="shared" si="25"/>
        <v>2017-03</v>
      </c>
      <c r="B107" s="606">
        <v>128242.07852606699</v>
      </c>
      <c r="C107" s="606">
        <v>16509.043663349901</v>
      </c>
      <c r="D107" s="606">
        <v>500191.234757595</v>
      </c>
      <c r="E107" s="606">
        <v>212.609615837223</v>
      </c>
      <c r="F107" s="606">
        <v>24112.045439773199</v>
      </c>
      <c r="G107" s="606">
        <v>10486.789620924699</v>
      </c>
      <c r="H107" s="607">
        <v>79589.767151592197</v>
      </c>
      <c r="I107" s="607">
        <v>50736.3440007725</v>
      </c>
      <c r="J107" s="606">
        <v>412784.353764862</v>
      </c>
      <c r="K107" s="606">
        <v>429.77532804477897</v>
      </c>
      <c r="L107" s="606">
        <v>533.42452508583597</v>
      </c>
      <c r="M107" s="606">
        <v>1091.8644832493701</v>
      </c>
      <c r="N107" s="606">
        <v>101190.162849589</v>
      </c>
      <c r="O107" s="606">
        <v>33740.886759275498</v>
      </c>
      <c r="P107" s="606">
        <v>0</v>
      </c>
      <c r="Q107" s="606">
        <v>1407.37334355339</v>
      </c>
      <c r="R107" s="606">
        <v>138483.22059121099</v>
      </c>
      <c r="S107" s="606">
        <v>13152.5683323994</v>
      </c>
      <c r="T107" s="606">
        <v>10458.3177707493</v>
      </c>
      <c r="U107" s="606">
        <v>595.86526450328495</v>
      </c>
      <c r="V107" s="117">
        <f t="shared" si="24"/>
        <v>1523947.7257884347</v>
      </c>
      <c r="W107" s="12"/>
      <c r="X107" s="12"/>
      <c r="Y107" s="12"/>
      <c r="Z107" s="12"/>
      <c r="AA107" s="105"/>
      <c r="AB107" s="12"/>
      <c r="AC107" s="12"/>
      <c r="AD107" s="12"/>
      <c r="AE107" s="12"/>
      <c r="AF107" s="12"/>
      <c r="AG107" s="12"/>
      <c r="AH107" s="12"/>
      <c r="AI107" s="12"/>
      <c r="AJ107" s="12"/>
      <c r="AK107" s="12"/>
      <c r="AL107" s="12"/>
    </row>
    <row r="108" spans="1:38" x14ac:dyDescent="0.15">
      <c r="A108" s="476" t="str">
        <f t="shared" si="25"/>
        <v>2017-04</v>
      </c>
      <c r="B108" s="606">
        <v>173837.74847741699</v>
      </c>
      <c r="C108" s="606">
        <v>12682.642805510201</v>
      </c>
      <c r="D108" s="606">
        <v>455838.55388859101</v>
      </c>
      <c r="E108" s="606">
        <v>2947.91913939081</v>
      </c>
      <c r="F108" s="606">
        <v>131641.332591816</v>
      </c>
      <c r="G108" s="606">
        <v>13637.3104251278</v>
      </c>
      <c r="H108" s="607">
        <v>76516.453161967904</v>
      </c>
      <c r="I108" s="607">
        <v>83765.192113856698</v>
      </c>
      <c r="J108" s="606">
        <v>464018.48092455999</v>
      </c>
      <c r="K108" s="606">
        <v>484.586061992682</v>
      </c>
      <c r="L108" s="606">
        <v>485.80330979544601</v>
      </c>
      <c r="M108" s="606">
        <v>497.24765955936101</v>
      </c>
      <c r="N108" s="606">
        <v>159728.03951328201</v>
      </c>
      <c r="O108" s="606">
        <v>30463.304106323001</v>
      </c>
      <c r="P108" s="606">
        <v>0</v>
      </c>
      <c r="Q108" s="606">
        <v>899.89481844473596</v>
      </c>
      <c r="R108" s="606">
        <v>123155.60127817</v>
      </c>
      <c r="S108" s="606">
        <v>10474.805142953801</v>
      </c>
      <c r="T108" s="606">
        <v>48880.047437912697</v>
      </c>
      <c r="U108" s="606">
        <v>563.33902108669201</v>
      </c>
      <c r="V108" s="117">
        <f t="shared" si="24"/>
        <v>1790518.301877758</v>
      </c>
      <c r="W108" s="12"/>
      <c r="X108" s="12"/>
      <c r="Y108" s="12"/>
      <c r="Z108" s="12"/>
      <c r="AA108" s="105"/>
      <c r="AB108" s="12"/>
      <c r="AC108" s="12"/>
      <c r="AD108" s="12"/>
      <c r="AE108" s="12"/>
      <c r="AF108" s="12"/>
      <c r="AG108" s="12"/>
      <c r="AH108" s="12"/>
      <c r="AI108" s="12"/>
      <c r="AJ108" s="12"/>
      <c r="AK108" s="12"/>
      <c r="AL108" s="12"/>
    </row>
    <row r="109" spans="1:38" x14ac:dyDescent="0.15">
      <c r="A109" s="476" t="str">
        <f t="shared" si="25"/>
        <v>2017-05</v>
      </c>
      <c r="B109" s="606">
        <v>139520.437346844</v>
      </c>
      <c r="C109" s="606">
        <v>9713.4628015505095</v>
      </c>
      <c r="D109" s="606">
        <v>392681.95358686702</v>
      </c>
      <c r="E109" s="606">
        <v>4025.3417398603601</v>
      </c>
      <c r="F109" s="606">
        <v>41215.296638401203</v>
      </c>
      <c r="G109" s="606">
        <v>11062.808679113999</v>
      </c>
      <c r="H109" s="607">
        <v>85243.833989527993</v>
      </c>
      <c r="I109" s="607">
        <v>78538.288410044202</v>
      </c>
      <c r="J109" s="606">
        <v>347742.79665518203</v>
      </c>
      <c r="K109" s="606">
        <v>396.85549686942198</v>
      </c>
      <c r="L109" s="606">
        <v>454.573427834548</v>
      </c>
      <c r="M109" s="606">
        <v>239.43494336772699</v>
      </c>
      <c r="N109" s="606">
        <v>233567.27335802501</v>
      </c>
      <c r="O109" s="606">
        <v>60447.617120986797</v>
      </c>
      <c r="P109" s="606">
        <v>0</v>
      </c>
      <c r="Q109" s="606">
        <v>1765.0466170422701</v>
      </c>
      <c r="R109" s="606">
        <v>150198.08021758901</v>
      </c>
      <c r="S109" s="606">
        <v>18456.934210843599</v>
      </c>
      <c r="T109" s="606">
        <v>42540.859355562301</v>
      </c>
      <c r="U109" s="606">
        <v>516.72655781637798</v>
      </c>
      <c r="V109" s="117">
        <f t="shared" si="24"/>
        <v>1618327.6211533286</v>
      </c>
      <c r="W109" s="12"/>
      <c r="X109" s="12"/>
      <c r="Y109" s="12"/>
      <c r="Z109" s="12"/>
      <c r="AA109" s="105"/>
      <c r="AB109" s="12"/>
      <c r="AC109" s="12"/>
      <c r="AD109" s="12"/>
      <c r="AE109" s="12"/>
      <c r="AF109" s="12"/>
      <c r="AG109" s="12"/>
      <c r="AH109" s="12"/>
      <c r="AI109" s="12"/>
      <c r="AJ109" s="12"/>
      <c r="AK109" s="12"/>
      <c r="AL109" s="12"/>
    </row>
    <row r="110" spans="1:38" x14ac:dyDescent="0.15">
      <c r="A110" s="476" t="str">
        <f t="shared" si="25"/>
        <v>2017-06</v>
      </c>
      <c r="B110" s="606">
        <v>140455.04199242001</v>
      </c>
      <c r="C110" s="606">
        <v>10898.349880550901</v>
      </c>
      <c r="D110" s="606">
        <v>425911.29992561502</v>
      </c>
      <c r="E110" s="606">
        <v>3214.8843979015901</v>
      </c>
      <c r="F110" s="606">
        <v>159187.56702210399</v>
      </c>
      <c r="G110" s="606">
        <v>43042.247383690403</v>
      </c>
      <c r="H110" s="607">
        <v>86735.860521533497</v>
      </c>
      <c r="I110" s="607">
        <v>120448.98840438999</v>
      </c>
      <c r="J110" s="606">
        <v>262298.66151486302</v>
      </c>
      <c r="K110" s="606">
        <v>387.033881284296</v>
      </c>
      <c r="L110" s="606">
        <v>406.99401641916398</v>
      </c>
      <c r="M110" s="606">
        <v>200.964868455193</v>
      </c>
      <c r="N110" s="606">
        <v>254958.93367760201</v>
      </c>
      <c r="O110" s="606">
        <v>23586.2270048465</v>
      </c>
      <c r="P110" s="606">
        <v>0</v>
      </c>
      <c r="Q110" s="606">
        <v>1212.79187143594</v>
      </c>
      <c r="R110" s="606">
        <v>85721.451125292995</v>
      </c>
      <c r="S110" s="606">
        <v>17574.969849109501</v>
      </c>
      <c r="T110" s="606">
        <v>41269.996593301097</v>
      </c>
      <c r="U110" s="606">
        <v>424.143357752822</v>
      </c>
      <c r="V110" s="117">
        <f t="shared" si="24"/>
        <v>1677936.4072885683</v>
      </c>
      <c r="W110" s="12"/>
      <c r="X110" s="12"/>
      <c r="Y110" s="12"/>
      <c r="Z110" s="12"/>
      <c r="AA110" s="105"/>
      <c r="AB110" s="12"/>
      <c r="AC110" s="12"/>
      <c r="AD110" s="12"/>
      <c r="AE110" s="12"/>
      <c r="AF110" s="12"/>
      <c r="AG110" s="12"/>
      <c r="AH110" s="12"/>
      <c r="AI110" s="12"/>
      <c r="AJ110" s="12"/>
      <c r="AK110" s="12"/>
      <c r="AL110" s="12"/>
    </row>
    <row r="111" spans="1:38" x14ac:dyDescent="0.15">
      <c r="A111" s="476" t="str">
        <f t="shared" si="25"/>
        <v>2017-07</v>
      </c>
      <c r="B111" s="606">
        <v>113057.06676578301</v>
      </c>
      <c r="C111" s="606">
        <v>11078.720934155301</v>
      </c>
      <c r="D111" s="606">
        <v>435045.42119265901</v>
      </c>
      <c r="E111" s="606">
        <v>1303.37508489843</v>
      </c>
      <c r="F111" s="606">
        <v>35440.5322220819</v>
      </c>
      <c r="G111" s="606">
        <v>18194.135215561801</v>
      </c>
      <c r="H111" s="607">
        <v>121939.562041237</v>
      </c>
      <c r="I111" s="607">
        <v>34137.998987398103</v>
      </c>
      <c r="J111" s="606">
        <v>249324.92929856601</v>
      </c>
      <c r="K111" s="606">
        <v>334.99415833689199</v>
      </c>
      <c r="L111" s="606">
        <v>323.713222973048</v>
      </c>
      <c r="M111" s="606">
        <v>303.96561710815803</v>
      </c>
      <c r="N111" s="606">
        <v>196156.04976809301</v>
      </c>
      <c r="O111" s="606">
        <v>42576.323532893301</v>
      </c>
      <c r="P111" s="606">
        <v>0</v>
      </c>
      <c r="Q111" s="606">
        <v>1094.0056706303701</v>
      </c>
      <c r="R111" s="606">
        <v>79382.250192429798</v>
      </c>
      <c r="S111" s="606">
        <v>18071.7200472439</v>
      </c>
      <c r="T111" s="606">
        <v>48733.158961211302</v>
      </c>
      <c r="U111" s="606">
        <v>439.81248529721</v>
      </c>
      <c r="V111" s="117">
        <f t="shared" si="24"/>
        <v>1406937.7353985577</v>
      </c>
      <c r="W111" s="12"/>
      <c r="X111" s="12"/>
      <c r="Y111" s="12"/>
      <c r="Z111" s="12"/>
      <c r="AA111" s="105"/>
      <c r="AB111" s="12"/>
      <c r="AC111" s="12"/>
      <c r="AD111" s="12"/>
      <c r="AE111" s="12"/>
      <c r="AF111" s="12"/>
      <c r="AG111" s="12"/>
      <c r="AH111" s="12"/>
      <c r="AI111" s="12"/>
      <c r="AJ111" s="12"/>
      <c r="AK111" s="12"/>
      <c r="AL111" s="12"/>
    </row>
    <row r="112" spans="1:38" x14ac:dyDescent="0.15">
      <c r="A112" s="476" t="str">
        <f t="shared" si="25"/>
        <v>2017-08</v>
      </c>
      <c r="B112" s="606">
        <v>106125.05473095999</v>
      </c>
      <c r="C112" s="606">
        <v>12070.4640451334</v>
      </c>
      <c r="D112" s="606">
        <v>418341.822104386</v>
      </c>
      <c r="E112" s="606">
        <v>587.95080490317105</v>
      </c>
      <c r="F112" s="606">
        <v>12821.7167237866</v>
      </c>
      <c r="G112" s="606">
        <v>53380.509094602399</v>
      </c>
      <c r="H112" s="607">
        <v>79314.858234697895</v>
      </c>
      <c r="I112" s="607">
        <v>41758.057074069002</v>
      </c>
      <c r="J112" s="606">
        <v>415004.866943195</v>
      </c>
      <c r="K112" s="606">
        <v>402.37587181758101</v>
      </c>
      <c r="L112" s="606">
        <v>375.50565648358298</v>
      </c>
      <c r="M112" s="606">
        <v>0</v>
      </c>
      <c r="N112" s="606">
        <v>114876.23992137999</v>
      </c>
      <c r="O112" s="606">
        <v>17830.700693774899</v>
      </c>
      <c r="P112" s="606">
        <v>0</v>
      </c>
      <c r="Q112" s="606">
        <v>1781.06095449347</v>
      </c>
      <c r="R112" s="606">
        <v>94321.728379474007</v>
      </c>
      <c r="S112" s="606">
        <v>15594.7936210606</v>
      </c>
      <c r="T112" s="606">
        <v>45640.360745772698</v>
      </c>
      <c r="U112" s="606">
        <v>449.25018850900199</v>
      </c>
      <c r="V112" s="117">
        <f t="shared" si="24"/>
        <v>1430677.3157884995</v>
      </c>
      <c r="W112" s="12"/>
      <c r="X112" s="12"/>
      <c r="Y112" s="12"/>
      <c r="Z112" s="12"/>
      <c r="AA112" s="105"/>
      <c r="AB112" s="12"/>
      <c r="AC112" s="12"/>
      <c r="AD112" s="12"/>
      <c r="AE112" s="12"/>
      <c r="AF112" s="12"/>
      <c r="AG112" s="12"/>
      <c r="AH112" s="12"/>
      <c r="AI112" s="12"/>
      <c r="AJ112" s="12"/>
      <c r="AK112" s="12"/>
      <c r="AL112" s="12"/>
    </row>
    <row r="113" spans="1:38" x14ac:dyDescent="0.15">
      <c r="A113" s="476" t="str">
        <f t="shared" si="25"/>
        <v>2017-09</v>
      </c>
      <c r="B113" s="606">
        <v>114366.275997305</v>
      </c>
      <c r="C113" s="606">
        <v>14827.6855308869</v>
      </c>
      <c r="D113" s="606">
        <v>337057.63411227299</v>
      </c>
      <c r="E113" s="606">
        <v>955.77411508187595</v>
      </c>
      <c r="F113" s="606">
        <v>6041.7173433825301</v>
      </c>
      <c r="G113" s="606">
        <v>31284.9310968797</v>
      </c>
      <c r="H113" s="607">
        <v>34897.123459099697</v>
      </c>
      <c r="I113" s="607">
        <v>32989.904239137599</v>
      </c>
      <c r="J113" s="606">
        <v>466897.79071970098</v>
      </c>
      <c r="K113" s="606">
        <v>494.65009717736302</v>
      </c>
      <c r="L113" s="606">
        <v>390.88567219302001</v>
      </c>
      <c r="M113" s="606">
        <v>0</v>
      </c>
      <c r="N113" s="606">
        <v>172107.24973253699</v>
      </c>
      <c r="O113" s="606">
        <v>18502.753286662501</v>
      </c>
      <c r="P113" s="606">
        <v>0</v>
      </c>
      <c r="Q113" s="606">
        <v>1419.1560494564401</v>
      </c>
      <c r="R113" s="606">
        <v>77018.819065534495</v>
      </c>
      <c r="S113" s="606">
        <v>30451.645095406999</v>
      </c>
      <c r="T113" s="606">
        <v>53573.643106386902</v>
      </c>
      <c r="U113" s="606">
        <v>430.015392631292</v>
      </c>
      <c r="V113" s="117">
        <f t="shared" si="24"/>
        <v>1393707.6541117334</v>
      </c>
      <c r="W113" s="12"/>
      <c r="X113" s="12"/>
      <c r="Y113" s="12"/>
      <c r="Z113" s="12"/>
      <c r="AA113" s="105"/>
      <c r="AB113" s="12"/>
      <c r="AC113" s="12"/>
      <c r="AD113" s="12"/>
      <c r="AE113" s="12"/>
      <c r="AF113" s="12"/>
      <c r="AG113" s="12"/>
      <c r="AH113" s="12"/>
      <c r="AI113" s="12"/>
      <c r="AJ113" s="12"/>
      <c r="AK113" s="12"/>
      <c r="AL113" s="12"/>
    </row>
    <row r="114" spans="1:38" x14ac:dyDescent="0.15">
      <c r="A114" s="129" t="s">
        <v>117</v>
      </c>
      <c r="B114" s="117">
        <f>SUM(B102:B113)</f>
        <v>1452589.5432187058</v>
      </c>
      <c r="C114" s="117">
        <f t="shared" ref="C114:V114" si="26">SUM(C102:C113)</f>
        <v>155205.19647949221</v>
      </c>
      <c r="D114" s="117">
        <f t="shared" si="26"/>
        <v>5762352.0422841655</v>
      </c>
      <c r="E114" s="117">
        <f t="shared" si="26"/>
        <v>21085.29047321339</v>
      </c>
      <c r="F114" s="117">
        <f t="shared" si="26"/>
        <v>472744.19234670984</v>
      </c>
      <c r="G114" s="117">
        <f t="shared" si="26"/>
        <v>259444.48142540854</v>
      </c>
      <c r="H114" s="117">
        <f t="shared" si="26"/>
        <v>1043286.3209320671</v>
      </c>
      <c r="I114" s="117">
        <f t="shared" si="26"/>
        <v>659935.0194169879</v>
      </c>
      <c r="J114" s="117">
        <f t="shared" si="26"/>
        <v>4340486.7196379788</v>
      </c>
      <c r="K114" s="117">
        <f>SUM(K102:K113)</f>
        <v>4959.7107747634809</v>
      </c>
      <c r="L114" s="117">
        <f>SUM(L102:L113)</f>
        <v>5553.0569123783989</v>
      </c>
      <c r="M114" s="117">
        <f t="shared" si="26"/>
        <v>6758.6230246703917</v>
      </c>
      <c r="N114" s="117">
        <f t="shared" si="26"/>
        <v>2213193.2911165841</v>
      </c>
      <c r="O114" s="117">
        <f t="shared" si="26"/>
        <v>372503.90906895185</v>
      </c>
      <c r="P114" s="117">
        <f t="shared" si="26"/>
        <v>737.92509030643532</v>
      </c>
      <c r="Q114" s="117">
        <f t="shared" si="26"/>
        <v>19613.722090362531</v>
      </c>
      <c r="R114" s="117">
        <f t="shared" si="26"/>
        <v>1421849.631792658</v>
      </c>
      <c r="S114" s="117">
        <f t="shared" si="26"/>
        <v>173130.93912876537</v>
      </c>
      <c r="T114" s="117">
        <f t="shared" si="26"/>
        <v>560837.90863015526</v>
      </c>
      <c r="U114" s="117">
        <f t="shared" si="26"/>
        <v>6087.4454651093056</v>
      </c>
      <c r="V114" s="117">
        <f t="shared" si="26"/>
        <v>18952354.969309434</v>
      </c>
      <c r="W114" s="12"/>
      <c r="X114" s="12"/>
      <c r="Y114" s="12"/>
      <c r="Z114" s="12"/>
      <c r="AA114" s="105"/>
      <c r="AB114" s="12"/>
      <c r="AC114" s="12"/>
      <c r="AD114" s="12"/>
      <c r="AE114" s="12"/>
      <c r="AF114" s="12"/>
      <c r="AG114" s="12"/>
      <c r="AH114" s="12"/>
      <c r="AI114" s="12"/>
      <c r="AJ114" s="12"/>
      <c r="AK114" s="12"/>
      <c r="AL114" s="12"/>
    </row>
    <row r="115" spans="1:38" x14ac:dyDescent="0.15">
      <c r="A115" s="138"/>
      <c r="B115" s="118"/>
      <c r="C115" s="119"/>
      <c r="D115" s="119"/>
      <c r="E115" s="119"/>
      <c r="F115" s="119"/>
      <c r="G115" s="119"/>
      <c r="H115" s="138"/>
      <c r="I115" s="138"/>
      <c r="J115" s="119"/>
      <c r="K115" s="119"/>
      <c r="L115" s="119"/>
      <c r="M115" s="119"/>
      <c r="N115" s="139"/>
      <c r="O115" s="118"/>
      <c r="P115" s="118"/>
      <c r="Q115" s="118"/>
      <c r="R115" s="118"/>
      <c r="S115" s="118"/>
      <c r="T115" s="118"/>
      <c r="U115" s="118"/>
      <c r="V115"/>
      <c r="W115" s="118"/>
      <c r="X115" s="118"/>
      <c r="Y115" s="118"/>
      <c r="Z115" s="118"/>
      <c r="AA115" s="105"/>
      <c r="AB115" s="118"/>
      <c r="AC115" s="118"/>
      <c r="AD115" s="118"/>
      <c r="AE115" s="118"/>
      <c r="AF115" s="118"/>
      <c r="AG115" s="12"/>
      <c r="AH115" s="12"/>
      <c r="AI115" s="12"/>
    </row>
    <row r="116" spans="1:38" x14ac:dyDescent="0.15">
      <c r="A116" s="125"/>
      <c r="B116" s="12"/>
      <c r="C116" s="110"/>
      <c r="D116" s="110"/>
      <c r="E116" s="110"/>
      <c r="F116" s="110"/>
      <c r="G116" s="110"/>
      <c r="H116" s="130"/>
      <c r="I116" s="130"/>
      <c r="J116" s="110"/>
      <c r="K116" s="110"/>
      <c r="L116" s="110"/>
      <c r="M116" s="110"/>
      <c r="N116" s="131"/>
      <c r="O116" s="12"/>
      <c r="P116" s="12"/>
      <c r="Q116" s="12"/>
      <c r="R116" s="12"/>
      <c r="S116" s="12"/>
      <c r="T116" s="12"/>
      <c r="U116" s="12"/>
      <c r="V116"/>
      <c r="W116" s="12"/>
      <c r="X116" s="12"/>
      <c r="Y116" s="12"/>
      <c r="Z116" s="12"/>
      <c r="AA116" s="105"/>
      <c r="AB116" s="12"/>
      <c r="AC116" s="12"/>
      <c r="AD116" s="12"/>
      <c r="AE116" s="12"/>
      <c r="AF116" s="12"/>
      <c r="AG116" s="12"/>
      <c r="AH116" s="12"/>
      <c r="AI116" s="12"/>
    </row>
    <row r="117" spans="1:38" ht="23" customHeight="1" x14ac:dyDescent="0.15">
      <c r="A117" s="125"/>
      <c r="B117" s="12"/>
      <c r="C117" s="110"/>
      <c r="D117" s="110"/>
      <c r="E117" s="110"/>
      <c r="F117" s="110"/>
      <c r="G117" s="110"/>
      <c r="H117" s="130"/>
      <c r="I117" s="130"/>
      <c r="J117" s="110"/>
      <c r="K117" s="110"/>
      <c r="L117" s="110"/>
      <c r="M117" s="110"/>
      <c r="N117" s="131"/>
      <c r="O117" s="12"/>
      <c r="P117" s="12"/>
      <c r="Q117" s="12"/>
      <c r="R117" s="12"/>
      <c r="S117" s="12"/>
      <c r="T117" s="12"/>
      <c r="U117" s="12"/>
      <c r="V117" s="12"/>
      <c r="W117" s="12"/>
      <c r="X117" s="12"/>
      <c r="Y117" s="12"/>
      <c r="Z117" s="12"/>
      <c r="AA117" s="105"/>
      <c r="AB117" s="12"/>
      <c r="AC117" s="12"/>
      <c r="AD117" s="12"/>
      <c r="AE117" s="12"/>
      <c r="AF117" s="12"/>
      <c r="AG117" s="12"/>
      <c r="AH117" s="12"/>
      <c r="AI117" s="12"/>
    </row>
    <row r="118" spans="1:38" ht="23" customHeight="1" x14ac:dyDescent="0.15">
      <c r="A118" s="125"/>
      <c r="B118" s="12"/>
      <c r="C118" s="110"/>
      <c r="D118" s="110"/>
      <c r="E118" s="110"/>
      <c r="F118" s="110"/>
      <c r="G118" s="110"/>
      <c r="H118" s="130"/>
      <c r="I118" s="130"/>
      <c r="J118" s="110"/>
      <c r="K118" s="110"/>
      <c r="L118" s="110"/>
      <c r="M118" s="110"/>
      <c r="N118" s="131"/>
      <c r="O118" s="12"/>
      <c r="P118" s="12"/>
      <c r="Q118" s="12"/>
      <c r="R118" s="12"/>
      <c r="S118" s="12"/>
      <c r="T118" s="12"/>
      <c r="U118" s="12"/>
      <c r="V118" s="12"/>
      <c r="W118" s="12"/>
      <c r="X118" s="12"/>
      <c r="Y118" s="12"/>
      <c r="Z118" s="12"/>
      <c r="AA118" s="105"/>
      <c r="AB118" s="12"/>
      <c r="AC118" s="12"/>
      <c r="AD118" s="12"/>
      <c r="AE118" s="12"/>
      <c r="AF118" s="12"/>
      <c r="AG118" s="12"/>
      <c r="AH118" s="12"/>
      <c r="AI118" s="12"/>
    </row>
    <row r="119" spans="1:38" ht="23" customHeight="1" x14ac:dyDescent="0.15">
      <c r="A119" s="125"/>
      <c r="B119" s="12"/>
      <c r="C119" s="110"/>
      <c r="D119" s="110"/>
      <c r="E119" s="110"/>
      <c r="F119" s="110"/>
      <c r="G119" s="110"/>
      <c r="H119" s="130"/>
      <c r="I119" s="130"/>
      <c r="J119" s="110"/>
      <c r="K119" s="110"/>
      <c r="L119" s="110"/>
      <c r="M119" s="110"/>
      <c r="N119" s="131"/>
      <c r="O119" s="12"/>
      <c r="P119" s="12"/>
      <c r="Q119" s="12"/>
      <c r="R119" s="12"/>
      <c r="S119" s="12"/>
      <c r="T119" s="12"/>
      <c r="U119" s="12"/>
      <c r="V119" s="12"/>
      <c r="W119" s="12"/>
      <c r="X119" s="12"/>
      <c r="Y119" s="12"/>
      <c r="Z119" s="12"/>
      <c r="AA119" s="105"/>
      <c r="AB119" s="12"/>
      <c r="AC119" s="12"/>
      <c r="AD119" s="12"/>
      <c r="AE119" s="12"/>
      <c r="AF119" s="12"/>
      <c r="AG119" s="12"/>
      <c r="AH119" s="12"/>
      <c r="AI119" s="12"/>
    </row>
    <row r="120" spans="1:38" ht="23" customHeight="1" x14ac:dyDescent="0.15">
      <c r="A120" s="125"/>
      <c r="B120" s="12"/>
      <c r="C120" s="110"/>
      <c r="D120" s="110"/>
      <c r="E120" s="110"/>
      <c r="F120" s="110"/>
      <c r="G120" s="110"/>
      <c r="H120" s="130"/>
      <c r="I120" s="130"/>
      <c r="J120" s="110"/>
      <c r="K120" s="110"/>
      <c r="L120" s="110"/>
      <c r="M120" s="110"/>
      <c r="N120" s="131"/>
      <c r="O120" s="12"/>
      <c r="P120" s="12"/>
      <c r="Q120" s="12"/>
      <c r="R120" s="12"/>
      <c r="S120" s="12"/>
      <c r="T120" s="12"/>
      <c r="U120" s="12"/>
      <c r="V120" s="12"/>
      <c r="W120" s="12"/>
      <c r="X120" s="12"/>
      <c r="Y120" s="12"/>
      <c r="Z120" s="12"/>
      <c r="AA120" s="105"/>
      <c r="AB120" s="12"/>
      <c r="AC120" s="12"/>
      <c r="AD120" s="12"/>
      <c r="AE120" s="12"/>
      <c r="AF120" s="12"/>
      <c r="AG120" s="12"/>
      <c r="AH120" s="12"/>
      <c r="AI120" s="12"/>
    </row>
    <row r="121" spans="1:38" ht="23" customHeight="1" x14ac:dyDescent="0.15">
      <c r="A121" s="125"/>
      <c r="B121" s="12"/>
      <c r="C121" s="110"/>
      <c r="D121" s="110"/>
      <c r="E121" s="110"/>
      <c r="F121" s="110"/>
      <c r="G121" s="110"/>
      <c r="H121" s="130"/>
      <c r="I121" s="130"/>
      <c r="J121" s="110"/>
      <c r="K121" s="110"/>
      <c r="L121" s="110"/>
      <c r="M121" s="110"/>
      <c r="N121" s="131"/>
      <c r="O121" s="12"/>
      <c r="P121" s="12"/>
      <c r="Q121" s="12"/>
      <c r="R121" s="12"/>
      <c r="S121" s="12"/>
      <c r="T121" s="12"/>
      <c r="U121" s="12"/>
      <c r="V121" s="12"/>
      <c r="W121" s="12"/>
      <c r="X121" s="12"/>
      <c r="Y121" s="12"/>
      <c r="Z121" s="12"/>
      <c r="AA121" s="105"/>
      <c r="AB121" s="12"/>
      <c r="AC121" s="12"/>
      <c r="AD121" s="12"/>
      <c r="AE121" s="12"/>
      <c r="AF121" s="12"/>
      <c r="AG121" s="12"/>
      <c r="AH121" s="12"/>
      <c r="AI121" s="12"/>
    </row>
    <row r="122" spans="1:38" ht="23" customHeight="1" x14ac:dyDescent="0.15">
      <c r="A122" s="125"/>
      <c r="B122" s="12"/>
      <c r="C122" s="110"/>
      <c r="D122" s="110"/>
      <c r="E122" s="110"/>
      <c r="F122" s="110"/>
      <c r="G122" s="110"/>
      <c r="H122" s="130"/>
      <c r="I122" s="130"/>
      <c r="J122" s="110"/>
      <c r="K122" s="110"/>
      <c r="L122" s="110"/>
      <c r="M122" s="110"/>
      <c r="N122" s="131"/>
      <c r="O122" s="12"/>
      <c r="P122" s="12"/>
      <c r="Q122" s="12"/>
      <c r="R122" s="12"/>
      <c r="S122" s="12"/>
      <c r="T122" s="12"/>
      <c r="U122" s="12"/>
      <c r="V122" s="12"/>
      <c r="W122" s="12"/>
      <c r="X122" s="12"/>
      <c r="Y122" s="12"/>
      <c r="Z122" s="12"/>
      <c r="AA122" s="105"/>
      <c r="AB122" s="12"/>
      <c r="AC122" s="12"/>
      <c r="AD122" s="12"/>
      <c r="AE122" s="12"/>
      <c r="AF122" s="12"/>
      <c r="AG122" s="12"/>
      <c r="AH122" s="12"/>
      <c r="AI122" s="12"/>
    </row>
    <row r="123" spans="1:38" ht="23" customHeight="1" x14ac:dyDescent="0.15">
      <c r="A123" s="125"/>
      <c r="B123" s="12"/>
      <c r="C123" s="110"/>
      <c r="D123" s="110"/>
      <c r="E123" s="110"/>
      <c r="F123" s="110"/>
      <c r="G123" s="110"/>
      <c r="H123" s="130"/>
      <c r="I123" s="130"/>
      <c r="J123" s="110"/>
      <c r="K123" s="110"/>
      <c r="L123" s="110"/>
      <c r="M123" s="110"/>
      <c r="N123" s="131"/>
      <c r="O123" s="12"/>
      <c r="P123" s="12"/>
      <c r="Q123" s="12"/>
      <c r="R123" s="12"/>
      <c r="S123" s="12"/>
      <c r="T123" s="12"/>
      <c r="U123" s="12"/>
      <c r="V123" s="12"/>
      <c r="W123" s="12"/>
      <c r="X123" s="12"/>
      <c r="Y123" s="12"/>
      <c r="Z123" s="12"/>
      <c r="AA123" s="105"/>
      <c r="AB123" s="12"/>
      <c r="AC123" s="12"/>
      <c r="AD123" s="12"/>
      <c r="AE123" s="12"/>
      <c r="AF123" s="12"/>
      <c r="AG123" s="12"/>
      <c r="AH123" s="12"/>
      <c r="AI123" s="12"/>
    </row>
    <row r="124" spans="1:38" ht="23" customHeight="1" x14ac:dyDescent="0.15">
      <c r="A124" s="125"/>
      <c r="B124" s="12"/>
      <c r="C124" s="110"/>
      <c r="D124" s="110"/>
      <c r="E124" s="110"/>
      <c r="F124" s="110"/>
      <c r="G124" s="110"/>
      <c r="H124" s="130"/>
      <c r="I124" s="130"/>
      <c r="J124" s="110"/>
      <c r="K124" s="110"/>
      <c r="L124" s="110"/>
      <c r="M124" s="110"/>
      <c r="N124" s="131"/>
      <c r="O124" s="12"/>
      <c r="P124" s="12"/>
      <c r="Q124" s="12"/>
      <c r="R124" s="12"/>
      <c r="S124" s="12"/>
      <c r="T124" s="12"/>
      <c r="U124" s="12"/>
      <c r="V124" s="12"/>
      <c r="W124" s="12"/>
      <c r="X124" s="12"/>
      <c r="Y124" s="12"/>
      <c r="Z124" s="12"/>
      <c r="AA124" s="105"/>
      <c r="AB124" s="12"/>
      <c r="AC124" s="12"/>
      <c r="AD124" s="12"/>
      <c r="AE124" s="12"/>
      <c r="AF124" s="12"/>
      <c r="AG124" s="12"/>
      <c r="AH124" s="12"/>
      <c r="AI124" s="12"/>
    </row>
    <row r="125" spans="1:38" x14ac:dyDescent="0.15">
      <c r="A125" s="125"/>
      <c r="B125" s="12"/>
      <c r="C125" s="110"/>
      <c r="D125" s="110"/>
      <c r="E125" s="110"/>
      <c r="F125" s="110"/>
      <c r="G125" s="110"/>
      <c r="H125" s="130"/>
      <c r="I125" s="130"/>
      <c r="J125" s="110"/>
      <c r="K125" s="110"/>
      <c r="L125" s="110"/>
      <c r="M125" s="110"/>
      <c r="N125" s="131"/>
      <c r="O125" s="12"/>
      <c r="P125" s="12"/>
      <c r="Q125" s="12"/>
      <c r="R125" s="12"/>
      <c r="S125" s="12"/>
      <c r="T125" s="12"/>
      <c r="U125" s="12"/>
      <c r="V125" s="12"/>
      <c r="W125" s="12"/>
      <c r="X125" s="12"/>
      <c r="Y125" s="12"/>
      <c r="Z125" s="12"/>
      <c r="AA125" s="105"/>
      <c r="AB125" s="12"/>
      <c r="AC125" s="12"/>
      <c r="AD125" s="12"/>
      <c r="AE125" s="12"/>
      <c r="AF125" s="12"/>
      <c r="AG125" s="12"/>
      <c r="AH125" s="12"/>
      <c r="AI125" s="12"/>
    </row>
    <row r="126" spans="1:38" ht="30" customHeight="1" x14ac:dyDescent="0.15">
      <c r="A126" s="590" t="s">
        <v>118</v>
      </c>
      <c r="B126" s="590"/>
      <c r="C126" s="590"/>
      <c r="D126" s="599"/>
      <c r="E126" s="12"/>
      <c r="F126" s="12"/>
      <c r="G126" s="12"/>
      <c r="H126" s="105"/>
      <c r="I126" s="105"/>
      <c r="J126" s="12"/>
      <c r="K126" s="12"/>
      <c r="L126" s="12"/>
      <c r="M126" s="12"/>
      <c r="N126" s="105"/>
      <c r="O126" s="12"/>
      <c r="P126" s="12"/>
      <c r="Q126" s="12"/>
      <c r="R126" s="12"/>
      <c r="S126" s="12"/>
      <c r="T126" s="12"/>
      <c r="U126" s="12"/>
      <c r="V126" s="12"/>
      <c r="W126" s="12"/>
      <c r="X126" s="12"/>
      <c r="Y126" s="12"/>
      <c r="Z126" s="12"/>
      <c r="AA126" s="105"/>
      <c r="AB126" s="12"/>
      <c r="AC126" s="12"/>
      <c r="AD126" s="12"/>
      <c r="AE126" s="12"/>
      <c r="AF126" s="12"/>
      <c r="AG126" s="12"/>
      <c r="AH126" s="12"/>
      <c r="AI126" s="12"/>
    </row>
    <row r="127" spans="1:38" ht="16" x14ac:dyDescent="0.15">
      <c r="A127" s="108"/>
      <c r="B127" s="12"/>
      <c r="C127" s="12"/>
      <c r="D127" s="12"/>
      <c r="E127" s="12"/>
      <c r="F127" s="12"/>
      <c r="G127" s="12"/>
      <c r="H127" s="105"/>
      <c r="I127" s="105"/>
      <c r="J127" s="12"/>
      <c r="K127" s="12"/>
      <c r="L127" s="12"/>
      <c r="M127" s="12"/>
      <c r="N127" s="105"/>
      <c r="O127" s="12"/>
      <c r="P127" s="12"/>
      <c r="Q127" s="12"/>
      <c r="R127" s="12"/>
      <c r="S127" s="12"/>
      <c r="T127" s="12"/>
      <c r="U127" s="12"/>
      <c r="V127" s="12"/>
      <c r="W127" s="12"/>
      <c r="X127" s="12"/>
      <c r="Y127" s="12"/>
      <c r="Z127" s="12"/>
      <c r="AA127" s="105"/>
      <c r="AB127" s="12"/>
      <c r="AC127" s="12"/>
      <c r="AD127" s="12"/>
      <c r="AE127" s="12"/>
      <c r="AF127" s="12"/>
      <c r="AG127" s="12"/>
      <c r="AH127" s="12"/>
      <c r="AI127" s="12"/>
    </row>
    <row r="128" spans="1:38" x14ac:dyDescent="0.15">
      <c r="A128" s="107"/>
      <c r="B128" s="12"/>
      <c r="C128" s="12"/>
      <c r="D128" s="12"/>
      <c r="E128" s="12"/>
      <c r="F128" s="12"/>
      <c r="G128" s="12"/>
      <c r="H128" s="105"/>
      <c r="I128" s="105"/>
      <c r="J128" s="12"/>
      <c r="K128" s="12"/>
      <c r="L128" s="12"/>
      <c r="M128" s="12"/>
      <c r="N128" s="105"/>
      <c r="O128" s="12"/>
      <c r="P128" s="12"/>
      <c r="Q128" s="12"/>
      <c r="R128" s="12"/>
      <c r="S128" s="12"/>
      <c r="T128" s="12"/>
      <c r="U128" s="12"/>
      <c r="V128" s="12"/>
      <c r="W128" s="12"/>
      <c r="X128" s="12"/>
      <c r="Y128" s="12"/>
      <c r="Z128" s="12"/>
      <c r="AA128" s="105"/>
      <c r="AB128" s="12"/>
      <c r="AC128" s="12"/>
      <c r="AD128" s="12"/>
      <c r="AE128" s="12"/>
      <c r="AF128" s="12"/>
      <c r="AG128" s="12"/>
      <c r="AH128" s="12"/>
      <c r="AI128" s="12"/>
    </row>
    <row r="129" spans="1:35" ht="16" x14ac:dyDescent="0.15">
      <c r="A129" s="108"/>
      <c r="B129" s="12"/>
      <c r="C129" s="12"/>
      <c r="D129" s="12"/>
      <c r="E129" s="12"/>
      <c r="F129" s="12"/>
      <c r="G129" s="12"/>
      <c r="H129" s="105"/>
      <c r="I129" s="105"/>
      <c r="J129" s="12"/>
      <c r="K129" s="12"/>
      <c r="L129" s="12"/>
      <c r="M129" s="12"/>
      <c r="N129" s="105"/>
      <c r="O129" s="12"/>
      <c r="P129" s="12"/>
      <c r="Q129" s="12"/>
      <c r="R129" s="12"/>
      <c r="S129" s="12"/>
      <c r="T129" s="12"/>
      <c r="U129" s="12"/>
      <c r="V129" s="12"/>
      <c r="W129" s="12"/>
      <c r="X129" s="12"/>
      <c r="Y129" s="12"/>
      <c r="Z129" s="12"/>
      <c r="AA129" s="105"/>
      <c r="AB129" s="12"/>
      <c r="AC129" s="12"/>
      <c r="AD129" s="12"/>
      <c r="AE129" s="12"/>
      <c r="AF129" s="12"/>
      <c r="AG129" s="12"/>
      <c r="AH129" s="12"/>
      <c r="AI129" s="12"/>
    </row>
    <row r="130" spans="1:35" x14ac:dyDescent="0.15">
      <c r="A130" s="140" t="s">
        <v>83</v>
      </c>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05"/>
      <c r="AB130" s="12"/>
      <c r="AC130" s="12"/>
      <c r="AD130" s="12"/>
      <c r="AE130" s="12"/>
      <c r="AF130" s="12"/>
      <c r="AG130" s="12"/>
      <c r="AH130" s="12"/>
      <c r="AI130" s="12"/>
    </row>
    <row r="131" spans="1:35" ht="26" x14ac:dyDescent="0.15">
      <c r="A131" s="21" t="s">
        <v>119</v>
      </c>
      <c r="B131" s="112" t="s">
        <v>55</v>
      </c>
      <c r="C131" s="112" t="s">
        <v>56</v>
      </c>
      <c r="D131" s="112" t="s">
        <v>57</v>
      </c>
      <c r="E131" s="112" t="s">
        <v>58</v>
      </c>
      <c r="F131" s="112" t="s">
        <v>59</v>
      </c>
      <c r="G131" s="127" t="s">
        <v>104</v>
      </c>
      <c r="H131" s="127" t="s">
        <v>61</v>
      </c>
      <c r="I131" s="127" t="s">
        <v>62</v>
      </c>
      <c r="J131" s="39" t="s">
        <v>743</v>
      </c>
      <c r="K131" s="127" t="s">
        <v>63</v>
      </c>
      <c r="L131" s="127" t="s">
        <v>101</v>
      </c>
      <c r="M131" s="127" t="s">
        <v>65</v>
      </c>
      <c r="N131" s="127" t="s">
        <v>66</v>
      </c>
      <c r="O131" s="136"/>
      <c r="P131" s="136"/>
      <c r="Q131" s="136"/>
      <c r="R131" s="136"/>
      <c r="S131" s="136"/>
      <c r="T131" s="136"/>
      <c r="U131" s="136"/>
      <c r="V131" s="136"/>
      <c r="W131" s="136"/>
      <c r="X131" s="136"/>
      <c r="Y131" s="136"/>
      <c r="Z131" s="141"/>
      <c r="AA131" s="136"/>
      <c r="AB131" s="136"/>
      <c r="AC131" s="136"/>
      <c r="AD131" s="136"/>
      <c r="AE131" s="136"/>
      <c r="AF131" s="12"/>
      <c r="AG131" s="12"/>
      <c r="AH131" s="12"/>
    </row>
    <row r="132" spans="1:35" ht="44.25" customHeight="1" x14ac:dyDescent="0.15">
      <c r="A132" s="474" t="s">
        <v>120</v>
      </c>
      <c r="B132" s="121">
        <f t="shared" ref="B132:N132" si="27">B144</f>
        <v>31.037471999999998</v>
      </c>
      <c r="C132" s="121">
        <f t="shared" si="27"/>
        <v>6.6679250000000003</v>
      </c>
      <c r="D132" s="121">
        <f t="shared" si="27"/>
        <v>384.03491800000006</v>
      </c>
      <c r="E132" s="121">
        <f t="shared" si="27"/>
        <v>257.50330300000002</v>
      </c>
      <c r="F132" s="121">
        <f t="shared" si="27"/>
        <v>6.8701800000000004</v>
      </c>
      <c r="G132" s="121">
        <f t="shared" si="27"/>
        <v>208.186137</v>
      </c>
      <c r="H132" s="121">
        <f t="shared" si="27"/>
        <v>107.761906</v>
      </c>
      <c r="I132" s="121">
        <f t="shared" si="27"/>
        <v>102.27287899999999</v>
      </c>
      <c r="J132" s="121">
        <f t="shared" si="27"/>
        <v>47.917738</v>
      </c>
      <c r="K132" s="121">
        <f t="shared" si="27"/>
        <v>26.890237999999997</v>
      </c>
      <c r="L132" s="121">
        <f t="shared" si="27"/>
        <v>87.788123000000013</v>
      </c>
      <c r="M132" s="121">
        <f t="shared" si="27"/>
        <v>3.5554550000000007</v>
      </c>
      <c r="N132" s="121">
        <f t="shared" si="27"/>
        <v>1270.4862739999996</v>
      </c>
      <c r="O132" s="142"/>
      <c r="P132" s="119"/>
      <c r="Q132" s="109"/>
      <c r="R132" s="109"/>
      <c r="S132" s="109"/>
      <c r="T132" s="109"/>
      <c r="U132" s="109"/>
      <c r="V132" s="109"/>
      <c r="W132" s="109"/>
      <c r="X132" s="109"/>
      <c r="Y132" s="109"/>
      <c r="Z132" s="110"/>
      <c r="AA132" s="109"/>
      <c r="AB132" s="109"/>
      <c r="AC132" s="109"/>
      <c r="AD132" s="109"/>
      <c r="AE132" s="109"/>
      <c r="AF132" s="12"/>
      <c r="AG132" s="12"/>
      <c r="AH132" s="12"/>
    </row>
    <row r="133" spans="1:35" x14ac:dyDescent="0.15">
      <c r="A133" s="143"/>
      <c r="B133" s="144"/>
      <c r="C133" s="144"/>
      <c r="D133" s="144"/>
      <c r="E133" s="144"/>
      <c r="F133" s="144"/>
      <c r="G133" s="144"/>
      <c r="H133" s="144"/>
      <c r="I133" s="144"/>
      <c r="J133" s="144"/>
      <c r="K133" s="144"/>
      <c r="L133" s="144"/>
      <c r="M133" s="144"/>
      <c r="N133" s="145"/>
      <c r="O133" s="146"/>
      <c r="P133" s="144"/>
      <c r="Q133" s="140"/>
      <c r="R133" s="140"/>
      <c r="S133" s="140"/>
      <c r="T133" s="109"/>
      <c r="U133" s="109"/>
      <c r="V133" s="109"/>
      <c r="W133" s="109"/>
      <c r="X133" s="109"/>
      <c r="Y133" s="109"/>
      <c r="Z133" s="109"/>
      <c r="AA133" s="110"/>
      <c r="AB133" s="109"/>
      <c r="AC133" s="109"/>
      <c r="AD133" s="109"/>
      <c r="AE133" s="109"/>
      <c r="AF133" s="109"/>
      <c r="AG133" s="109"/>
      <c r="AH133" s="109"/>
      <c r="AI133" s="109"/>
    </row>
    <row r="134" spans="1:35" x14ac:dyDescent="0.15">
      <c r="A134" s="143"/>
      <c r="B134" s="144"/>
      <c r="C134" s="144"/>
      <c r="D134" s="144"/>
      <c r="E134" s="144"/>
      <c r="F134" s="144"/>
      <c r="G134" s="144"/>
      <c r="H134" s="144"/>
      <c r="I134" s="144"/>
      <c r="J134" s="144"/>
      <c r="K134" s="144"/>
      <c r="L134" s="144"/>
      <c r="M134" s="144"/>
      <c r="N134" s="145"/>
      <c r="O134" s="146"/>
      <c r="P134" s="144"/>
      <c r="Q134" s="140"/>
      <c r="R134" s="140"/>
      <c r="S134" s="140"/>
      <c r="T134" s="109"/>
      <c r="U134" s="109"/>
      <c r="V134" s="109"/>
      <c r="W134" s="109"/>
      <c r="X134" s="109"/>
      <c r="Y134" s="109"/>
      <c r="Z134" s="109"/>
      <c r="AA134" s="110"/>
      <c r="AB134" s="109"/>
      <c r="AC134" s="109"/>
      <c r="AD134" s="109"/>
      <c r="AE134" s="109"/>
      <c r="AF134" s="109"/>
      <c r="AG134" s="109"/>
      <c r="AH134" s="109"/>
      <c r="AI134" s="109"/>
    </row>
    <row r="135" spans="1:35" x14ac:dyDescent="0.15">
      <c r="A135" s="12" t="s">
        <v>68</v>
      </c>
      <c r="B135" s="144"/>
      <c r="C135" s="144"/>
      <c r="D135" s="144"/>
      <c r="E135" s="144"/>
      <c r="F135" s="144"/>
      <c r="G135" s="144"/>
      <c r="H135" s="144"/>
      <c r="I135" s="144"/>
      <c r="J135" s="144"/>
      <c r="K135" s="144"/>
      <c r="L135" s="144"/>
      <c r="M135" s="144"/>
      <c r="N135" s="145"/>
      <c r="O135" s="146" t="s">
        <v>87</v>
      </c>
      <c r="P135" s="144"/>
      <c r="Q135" s="140"/>
      <c r="R135" s="140"/>
      <c r="S135" s="140"/>
      <c r="T135" s="109"/>
      <c r="U135" s="109"/>
      <c r="V135" s="109"/>
      <c r="W135" s="109"/>
      <c r="X135" s="109"/>
      <c r="Y135" s="109"/>
      <c r="Z135" s="109"/>
      <c r="AA135" s="110"/>
      <c r="AB135" s="109"/>
      <c r="AC135" s="109"/>
      <c r="AD135" s="109"/>
      <c r="AE135" s="109"/>
      <c r="AF135" s="109"/>
      <c r="AG135" s="109"/>
      <c r="AH135" s="109"/>
      <c r="AI135" s="109"/>
    </row>
    <row r="136" spans="1:35" ht="39" x14ac:dyDescent="0.15">
      <c r="A136" s="147" t="s">
        <v>810</v>
      </c>
      <c r="B136" s="112" t="s">
        <v>55</v>
      </c>
      <c r="C136" s="112" t="s">
        <v>56</v>
      </c>
      <c r="D136" s="112" t="s">
        <v>57</v>
      </c>
      <c r="E136" s="112" t="s">
        <v>58</v>
      </c>
      <c r="F136" s="112" t="s">
        <v>59</v>
      </c>
      <c r="G136" s="148" t="s">
        <v>104</v>
      </c>
      <c r="H136" s="127" t="s">
        <v>61</v>
      </c>
      <c r="I136" s="148" t="s">
        <v>62</v>
      </c>
      <c r="J136" s="39" t="s">
        <v>743</v>
      </c>
      <c r="K136" s="148" t="s">
        <v>63</v>
      </c>
      <c r="L136" s="148" t="s">
        <v>101</v>
      </c>
      <c r="M136" s="148" t="s">
        <v>65</v>
      </c>
      <c r="N136" s="149" t="s">
        <v>66</v>
      </c>
      <c r="O136" s="150"/>
      <c r="P136" s="140"/>
      <c r="Q136" s="140"/>
      <c r="R136" s="151"/>
      <c r="S136" s="151"/>
      <c r="T136" s="151"/>
      <c r="U136" s="151"/>
      <c r="V136" s="151"/>
      <c r="W136" s="151"/>
      <c r="X136" s="151"/>
      <c r="Y136" s="152"/>
      <c r="Z136" s="110"/>
      <c r="AA136" s="109"/>
      <c r="AB136" s="109"/>
      <c r="AC136" s="109"/>
      <c r="AD136" s="109"/>
      <c r="AE136" s="109"/>
      <c r="AF136" s="109"/>
      <c r="AG136" s="109"/>
      <c r="AH136" s="109"/>
    </row>
    <row r="137" spans="1:35" x14ac:dyDescent="0.15">
      <c r="A137" s="153" t="s">
        <v>121</v>
      </c>
      <c r="B137" s="154">
        <f>(F149+G149+H149+I149)/1000000</f>
        <v>11.187662</v>
      </c>
      <c r="C137" s="154">
        <f t="shared" ref="C137:F143" si="28">B149/1000000</f>
        <v>4.1172519999999997</v>
      </c>
      <c r="D137" s="154">
        <f t="shared" si="28"/>
        <v>307.23428100000001</v>
      </c>
      <c r="E137" s="154">
        <f t="shared" si="28"/>
        <v>114.886556</v>
      </c>
      <c r="F137" s="154">
        <f t="shared" si="28"/>
        <v>4.1851589999999996</v>
      </c>
      <c r="G137" s="154">
        <f>(J149+K149+L149+M149)/1000000</f>
        <v>85.713689000000002</v>
      </c>
      <c r="H137" s="154">
        <f>N149/1000000</f>
        <v>38.781072999999999</v>
      </c>
      <c r="I137" s="154">
        <f>(O149+P149+Q149)/1000000</f>
        <v>61.745486</v>
      </c>
      <c r="J137" s="154">
        <f>R149/1000000</f>
        <v>24.652968999999999</v>
      </c>
      <c r="K137" s="154">
        <f>S149/1000000</f>
        <v>9.833024</v>
      </c>
      <c r="L137" s="154">
        <f>T149/1000000</f>
        <v>38.002633000000003</v>
      </c>
      <c r="M137" s="154">
        <f>U149/1000000</f>
        <v>1.7973710000000001</v>
      </c>
      <c r="N137" s="154">
        <f t="shared" ref="N137:N143" si="29">SUM(B137:M137)</f>
        <v>702.13715500000001</v>
      </c>
      <c r="O137" s="140"/>
      <c r="P137" s="140"/>
      <c r="Q137" s="109"/>
      <c r="R137" s="109"/>
      <c r="S137" s="110"/>
      <c r="T137" s="110"/>
      <c r="U137" s="110"/>
      <c r="V137" s="110"/>
      <c r="W137" s="110"/>
      <c r="X137" s="110"/>
      <c r="Y137" s="109"/>
      <c r="Z137" s="110"/>
      <c r="AA137" s="109"/>
      <c r="AB137" s="109"/>
      <c r="AC137" s="109"/>
      <c r="AD137" s="109"/>
      <c r="AE137" s="109"/>
      <c r="AF137" s="109"/>
      <c r="AG137" s="109"/>
      <c r="AH137" s="12"/>
    </row>
    <row r="138" spans="1:35" x14ac:dyDescent="0.15">
      <c r="A138" s="153" t="s">
        <v>122</v>
      </c>
      <c r="B138" s="154">
        <f t="shared" ref="B138:B143" si="30">(F150+G150+H150+I150)/1000000</f>
        <v>5.5101560000000003</v>
      </c>
      <c r="C138" s="154">
        <f t="shared" si="28"/>
        <v>0.28640399999999999</v>
      </c>
      <c r="D138" s="154">
        <f t="shared" si="28"/>
        <v>38.375557000000001</v>
      </c>
      <c r="E138" s="154">
        <f t="shared" si="28"/>
        <v>25.273963999999999</v>
      </c>
      <c r="F138" s="154">
        <f t="shared" si="28"/>
        <v>0.212141</v>
      </c>
      <c r="G138" s="154">
        <f t="shared" ref="G138:G143" si="31">(J150+K150+L150+M150)/1000000</f>
        <v>47.811646000000003</v>
      </c>
      <c r="H138" s="154">
        <f t="shared" ref="H138:H143" si="32">N150/1000000</f>
        <v>4.221438</v>
      </c>
      <c r="I138" s="154">
        <f t="shared" ref="I138:I143" si="33">(O150+P150+Q150)/1000000</f>
        <v>5.5594510000000001</v>
      </c>
      <c r="J138" s="154">
        <f t="shared" ref="J138:M143" si="34">R150/1000000</f>
        <v>3.5112480000000001</v>
      </c>
      <c r="K138" s="154">
        <f t="shared" si="34"/>
        <v>2.0619420000000002</v>
      </c>
      <c r="L138" s="154">
        <f t="shared" si="34"/>
        <v>10.906212999999999</v>
      </c>
      <c r="M138" s="154">
        <f t="shared" si="34"/>
        <v>1.033291</v>
      </c>
      <c r="N138" s="154">
        <f t="shared" si="29"/>
        <v>144.76345099999998</v>
      </c>
      <c r="O138" s="140"/>
      <c r="P138" s="140"/>
      <c r="Q138" s="109"/>
      <c r="R138" s="109"/>
      <c r="S138" s="110"/>
      <c r="T138" s="110"/>
      <c r="U138" s="110"/>
      <c r="V138" s="110"/>
      <c r="W138" s="110"/>
      <c r="X138" s="110"/>
      <c r="Y138" s="109"/>
      <c r="Z138" s="110"/>
      <c r="AA138" s="109"/>
      <c r="AB138" s="109"/>
      <c r="AC138" s="109"/>
      <c r="AD138" s="109"/>
      <c r="AE138" s="109"/>
      <c r="AF138" s="109"/>
      <c r="AG138" s="109"/>
      <c r="AH138" s="12"/>
    </row>
    <row r="139" spans="1:35" x14ac:dyDescent="0.15">
      <c r="A139" s="153" t="s">
        <v>123</v>
      </c>
      <c r="B139" s="154">
        <f t="shared" si="30"/>
        <v>8.0667919999999995</v>
      </c>
      <c r="C139" s="154">
        <f t="shared" si="28"/>
        <v>1.023007</v>
      </c>
      <c r="D139" s="154">
        <f t="shared" si="28"/>
        <v>14.634679</v>
      </c>
      <c r="E139" s="154">
        <f t="shared" si="28"/>
        <v>76.059843000000001</v>
      </c>
      <c r="F139" s="154">
        <f t="shared" si="28"/>
        <v>1.9242809999999999</v>
      </c>
      <c r="G139" s="154">
        <f t="shared" si="31"/>
        <v>55.565826000000001</v>
      </c>
      <c r="H139" s="154">
        <f t="shared" si="32"/>
        <v>4.8384619999999998</v>
      </c>
      <c r="I139" s="154">
        <f t="shared" si="33"/>
        <v>13.050825</v>
      </c>
      <c r="J139" s="154">
        <f t="shared" si="34"/>
        <v>4.5633949999999999</v>
      </c>
      <c r="K139" s="154">
        <f t="shared" si="34"/>
        <v>3.6894469999999999</v>
      </c>
      <c r="L139" s="154">
        <f t="shared" si="34"/>
        <v>20.683978</v>
      </c>
      <c r="M139" s="154">
        <f t="shared" si="34"/>
        <v>0.16467999999999999</v>
      </c>
      <c r="N139" s="154">
        <f t="shared" si="29"/>
        <v>204.26521499999998</v>
      </c>
      <c r="O139" s="140"/>
      <c r="P139" s="140"/>
      <c r="Q139" s="109"/>
      <c r="R139" s="109"/>
      <c r="S139" s="110"/>
      <c r="T139" s="110"/>
      <c r="U139" s="110"/>
      <c r="V139" s="110"/>
      <c r="W139" s="110"/>
      <c r="X139" s="110"/>
      <c r="Y139" s="109"/>
      <c r="Z139" s="110"/>
      <c r="AA139" s="109"/>
      <c r="AB139" s="109"/>
      <c r="AC139" s="109"/>
      <c r="AD139" s="109"/>
      <c r="AE139" s="109"/>
      <c r="AF139" s="109"/>
      <c r="AG139" s="109"/>
      <c r="AH139" s="12"/>
    </row>
    <row r="140" spans="1:35" x14ac:dyDescent="0.15">
      <c r="A140" s="153" t="s">
        <v>124</v>
      </c>
      <c r="B140" s="154">
        <f t="shared" si="30"/>
        <v>4.799347</v>
      </c>
      <c r="C140" s="154">
        <f t="shared" si="28"/>
        <v>0.61862099999999998</v>
      </c>
      <c r="D140" s="154">
        <f t="shared" si="28"/>
        <v>15.6906</v>
      </c>
      <c r="E140" s="154">
        <f t="shared" si="28"/>
        <v>32.664900000000003</v>
      </c>
      <c r="F140" s="154">
        <f t="shared" si="28"/>
        <v>0.44051899999999999</v>
      </c>
      <c r="G140" s="154">
        <f t="shared" si="31"/>
        <v>15.092484000000001</v>
      </c>
      <c r="H140" s="154">
        <f t="shared" si="32"/>
        <v>37.474294999999998</v>
      </c>
      <c r="I140" s="154">
        <f t="shared" si="33"/>
        <v>7.099335</v>
      </c>
      <c r="J140" s="154">
        <f t="shared" si="34"/>
        <v>10.877924</v>
      </c>
      <c r="K140" s="154">
        <f t="shared" si="34"/>
        <v>3.3679540000000001</v>
      </c>
      <c r="L140" s="154">
        <f t="shared" si="34"/>
        <v>14.568163</v>
      </c>
      <c r="M140" s="154">
        <f t="shared" si="34"/>
        <v>0.13037000000000001</v>
      </c>
      <c r="N140" s="154">
        <f t="shared" si="29"/>
        <v>142.824512</v>
      </c>
      <c r="O140" s="140"/>
      <c r="P140" s="140"/>
      <c r="Q140" s="109"/>
      <c r="R140" s="109"/>
      <c r="S140" s="110"/>
      <c r="T140" s="110"/>
      <c r="U140" s="110"/>
      <c r="V140" s="110"/>
      <c r="W140" s="110"/>
      <c r="X140" s="110"/>
      <c r="Y140" s="109"/>
      <c r="Z140" s="110"/>
      <c r="AA140" s="109"/>
      <c r="AB140" s="109"/>
      <c r="AC140" s="109"/>
      <c r="AD140" s="109"/>
      <c r="AE140" s="109"/>
      <c r="AF140" s="109"/>
      <c r="AG140" s="109"/>
      <c r="AH140" s="12"/>
    </row>
    <row r="141" spans="1:35" x14ac:dyDescent="0.15">
      <c r="A141" s="153" t="s">
        <v>125</v>
      </c>
      <c r="B141" s="154">
        <f t="shared" si="30"/>
        <v>0.46129799999999999</v>
      </c>
      <c r="C141" s="154">
        <f t="shared" si="28"/>
        <v>3.3299000000000002E-2</v>
      </c>
      <c r="D141" s="154">
        <f t="shared" si="28"/>
        <v>0.154838</v>
      </c>
      <c r="E141" s="154">
        <f t="shared" si="28"/>
        <v>3.2942520000000002</v>
      </c>
      <c r="F141" s="154">
        <f t="shared" si="28"/>
        <v>5.3340000000000002E-3</v>
      </c>
      <c r="G141" s="154">
        <f t="shared" si="31"/>
        <v>0.39035900000000001</v>
      </c>
      <c r="H141" s="154">
        <f t="shared" si="32"/>
        <v>4.6099999999999998E-4</v>
      </c>
      <c r="I141" s="154">
        <f t="shared" si="33"/>
        <v>0.26105099999999998</v>
      </c>
      <c r="J141" s="154">
        <f t="shared" si="34"/>
        <v>0.38708999999999999</v>
      </c>
      <c r="K141" s="154">
        <f t="shared" si="34"/>
        <v>2.1805000000000001E-2</v>
      </c>
      <c r="L141" s="154">
        <f t="shared" si="34"/>
        <v>0.33250800000000003</v>
      </c>
      <c r="M141" s="154">
        <f t="shared" si="34"/>
        <v>2.2866000000000001E-2</v>
      </c>
      <c r="N141" s="154">
        <f t="shared" si="29"/>
        <v>5.3651609999999987</v>
      </c>
      <c r="O141" s="140"/>
      <c r="P141" s="140"/>
      <c r="Q141" s="109"/>
      <c r="R141" s="109"/>
      <c r="S141" s="110"/>
      <c r="T141" s="110"/>
      <c r="U141" s="110"/>
      <c r="V141" s="110"/>
      <c r="W141" s="110"/>
      <c r="X141" s="110"/>
      <c r="Y141" s="109"/>
      <c r="Z141" s="110"/>
      <c r="AA141" s="109"/>
      <c r="AB141" s="109"/>
      <c r="AC141" s="109"/>
      <c r="AD141" s="109"/>
      <c r="AE141" s="109"/>
      <c r="AF141" s="109"/>
      <c r="AG141" s="109"/>
      <c r="AH141" s="12"/>
    </row>
    <row r="142" spans="1:35" x14ac:dyDescent="0.15">
      <c r="A142" s="153" t="s">
        <v>126</v>
      </c>
      <c r="B142" s="154">
        <f t="shared" si="30"/>
        <v>0.95836699999999997</v>
      </c>
      <c r="C142" s="154">
        <f t="shared" si="28"/>
        <v>0.58669800000000005</v>
      </c>
      <c r="D142" s="154">
        <f t="shared" si="28"/>
        <v>7.9333790000000004</v>
      </c>
      <c r="E142" s="154">
        <f t="shared" si="28"/>
        <v>5.3191680000000003</v>
      </c>
      <c r="F142" s="154">
        <f t="shared" si="28"/>
        <v>0.102738</v>
      </c>
      <c r="G142" s="154">
        <f t="shared" si="31"/>
        <v>3.5377930000000002</v>
      </c>
      <c r="H142" s="154">
        <f t="shared" si="32"/>
        <v>22.442291999999998</v>
      </c>
      <c r="I142" s="154">
        <f t="shared" si="33"/>
        <v>14.529482</v>
      </c>
      <c r="J142" s="154">
        <f t="shared" si="34"/>
        <v>3.5996579999999998</v>
      </c>
      <c r="K142" s="154">
        <f t="shared" si="34"/>
        <v>7.9092719999999996</v>
      </c>
      <c r="L142" s="154">
        <f t="shared" si="34"/>
        <v>2.9843389999999999</v>
      </c>
      <c r="M142" s="154">
        <f t="shared" si="34"/>
        <v>0.40355999999999997</v>
      </c>
      <c r="N142" s="154">
        <f t="shared" si="29"/>
        <v>70.306746000000004</v>
      </c>
      <c r="O142" s="140"/>
      <c r="P142" s="140"/>
      <c r="Q142" s="109"/>
      <c r="R142" s="109"/>
      <c r="S142" s="110"/>
      <c r="T142" s="110"/>
      <c r="U142" s="110"/>
      <c r="V142" s="110"/>
      <c r="W142" s="110"/>
      <c r="X142" s="110"/>
      <c r="Y142" s="109"/>
      <c r="Z142" s="110"/>
      <c r="AA142" s="109"/>
      <c r="AB142" s="109"/>
      <c r="AC142" s="109"/>
      <c r="AD142" s="109"/>
      <c r="AE142" s="109"/>
      <c r="AF142" s="109"/>
      <c r="AG142" s="109"/>
      <c r="AH142" s="12"/>
    </row>
    <row r="143" spans="1:35" x14ac:dyDescent="0.15">
      <c r="A143" s="153" t="s">
        <v>127</v>
      </c>
      <c r="B143" s="154">
        <f t="shared" si="30"/>
        <v>5.3850000000000002E-2</v>
      </c>
      <c r="C143" s="154">
        <f t="shared" si="28"/>
        <v>2.6440000000000001E-3</v>
      </c>
      <c r="D143" s="154">
        <f t="shared" si="28"/>
        <v>1.1584000000000001E-2</v>
      </c>
      <c r="E143" s="154">
        <f t="shared" si="28"/>
        <v>4.62E-3</v>
      </c>
      <c r="F143" s="154">
        <f t="shared" si="28"/>
        <v>7.9999999999999996E-6</v>
      </c>
      <c r="G143" s="154">
        <f t="shared" si="31"/>
        <v>7.4340000000000003E-2</v>
      </c>
      <c r="H143" s="154">
        <f t="shared" si="32"/>
        <v>3.885E-3</v>
      </c>
      <c r="I143" s="154">
        <f t="shared" si="33"/>
        <v>2.7248999999999999E-2</v>
      </c>
      <c r="J143" s="154">
        <f t="shared" si="34"/>
        <v>0.32545400000000002</v>
      </c>
      <c r="K143" s="154">
        <f t="shared" si="34"/>
        <v>6.7939999999999997E-3</v>
      </c>
      <c r="L143" s="154">
        <f t="shared" si="34"/>
        <v>0.31028899999999998</v>
      </c>
      <c r="M143" s="154">
        <f t="shared" si="34"/>
        <v>3.3170000000000001E-3</v>
      </c>
      <c r="N143" s="154">
        <f t="shared" si="29"/>
        <v>0.82403399999999993</v>
      </c>
      <c r="O143" s="140"/>
      <c r="P143" s="140"/>
      <c r="Q143" s="109"/>
      <c r="R143" s="110"/>
      <c r="S143" s="110"/>
      <c r="T143" s="110"/>
      <c r="U143" s="110"/>
      <c r="V143" s="110"/>
      <c r="W143" s="110"/>
      <c r="X143" s="110"/>
      <c r="Y143" s="109"/>
      <c r="Z143" s="110"/>
      <c r="AA143" s="109"/>
      <c r="AB143" s="109"/>
      <c r="AC143" s="109"/>
      <c r="AD143" s="109"/>
      <c r="AE143" s="109"/>
      <c r="AF143" s="109"/>
      <c r="AG143" s="109"/>
      <c r="AH143" s="12"/>
    </row>
    <row r="144" spans="1:35" x14ac:dyDescent="0.15">
      <c r="A144" s="474" t="s">
        <v>105</v>
      </c>
      <c r="B144" s="154">
        <f>SUM(B137:B143)</f>
        <v>31.037471999999998</v>
      </c>
      <c r="C144" s="154">
        <f>SUM(C137:C143)</f>
        <v>6.6679250000000003</v>
      </c>
      <c r="D144" s="154">
        <f>SUM(D137:D143)</f>
        <v>384.03491800000006</v>
      </c>
      <c r="E144" s="154">
        <f t="shared" ref="E144:M144" si="35">SUM(E137:E143)</f>
        <v>257.50330300000002</v>
      </c>
      <c r="F144" s="154">
        <f t="shared" si="35"/>
        <v>6.8701800000000004</v>
      </c>
      <c r="G144" s="154">
        <f t="shared" si="35"/>
        <v>208.186137</v>
      </c>
      <c r="H144" s="154">
        <f t="shared" si="35"/>
        <v>107.761906</v>
      </c>
      <c r="I144" s="154">
        <f t="shared" si="35"/>
        <v>102.27287899999999</v>
      </c>
      <c r="J144" s="154">
        <f t="shared" si="35"/>
        <v>47.917738</v>
      </c>
      <c r="K144" s="154">
        <f t="shared" si="35"/>
        <v>26.890237999999997</v>
      </c>
      <c r="L144" s="154">
        <f t="shared" si="35"/>
        <v>87.788123000000013</v>
      </c>
      <c r="M144" s="154">
        <f t="shared" si="35"/>
        <v>3.5554550000000007</v>
      </c>
      <c r="N144" s="154">
        <f>SUM(N137:N143)</f>
        <v>1270.4862739999996</v>
      </c>
      <c r="O144" s="155"/>
      <c r="P144" s="140"/>
      <c r="Q144" s="109"/>
      <c r="R144" s="109"/>
      <c r="S144" s="110"/>
      <c r="T144" s="110"/>
      <c r="U144" s="110"/>
      <c r="V144" s="110"/>
      <c r="W144" s="110"/>
      <c r="X144" s="110"/>
      <c r="Y144" s="109"/>
      <c r="Z144" s="110"/>
      <c r="AA144" s="109"/>
      <c r="AB144" s="109"/>
      <c r="AC144" s="109"/>
      <c r="AD144" s="109"/>
      <c r="AE144" s="109"/>
      <c r="AF144" s="109"/>
      <c r="AG144" s="109"/>
      <c r="AH144" s="12"/>
    </row>
    <row r="145" spans="1:35" x14ac:dyDescent="0.1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05"/>
      <c r="AB145" s="12"/>
      <c r="AC145" s="12"/>
      <c r="AD145" s="12"/>
      <c r="AE145" s="12"/>
      <c r="AF145" s="12"/>
      <c r="AG145" s="12"/>
      <c r="AH145" s="12"/>
      <c r="AI145" s="12"/>
    </row>
    <row r="146" spans="1:35" x14ac:dyDescent="0.15">
      <c r="A146" s="144"/>
      <c r="B146" s="145"/>
      <c r="C146" s="145"/>
      <c r="D146" s="145"/>
      <c r="E146" s="145"/>
      <c r="F146" s="145"/>
      <c r="G146" s="145"/>
      <c r="H146" s="145"/>
      <c r="I146" s="145"/>
      <c r="J146" s="145"/>
      <c r="K146" s="145"/>
      <c r="L146" s="145"/>
      <c r="M146" s="156"/>
      <c r="N146" s="156"/>
      <c r="O146" s="140"/>
      <c r="P146" s="156"/>
      <c r="Q146" s="140"/>
      <c r="R146" s="140"/>
      <c r="S146" s="140"/>
      <c r="T146" s="109"/>
      <c r="U146" s="109"/>
      <c r="V146" s="109"/>
      <c r="W146" s="109"/>
      <c r="X146" s="109"/>
      <c r="Y146" s="109"/>
      <c r="Z146" s="109"/>
      <c r="AA146" s="110"/>
      <c r="AB146" s="109"/>
      <c r="AC146" s="109"/>
      <c r="AD146" s="109"/>
      <c r="AE146" s="109"/>
      <c r="AF146" s="109"/>
      <c r="AG146" s="109"/>
      <c r="AH146" s="109"/>
      <c r="AI146" s="109"/>
    </row>
    <row r="147" spans="1:35" x14ac:dyDescent="0.15">
      <c r="A147" s="143" t="s">
        <v>76</v>
      </c>
      <c r="B147" s="145"/>
      <c r="C147" s="145"/>
      <c r="D147" s="145"/>
      <c r="E147" s="145"/>
      <c r="F147" s="145"/>
      <c r="G147" s="145"/>
      <c r="H147" s="145"/>
      <c r="I147" s="145"/>
      <c r="J147" s="145"/>
      <c r="K147" s="145"/>
      <c r="L147" s="145"/>
      <c r="M147" s="156"/>
      <c r="N147" s="156"/>
      <c r="O147" s="140"/>
      <c r="P147" s="156"/>
      <c r="Q147" s="140"/>
      <c r="R147" s="140"/>
      <c r="S147" s="140"/>
      <c r="T147" s="109"/>
      <c r="U147" s="109"/>
      <c r="V147" s="109"/>
      <c r="W147" s="109"/>
      <c r="X147" s="109"/>
      <c r="Y147" s="109"/>
      <c r="Z147" s="109"/>
      <c r="AA147" s="110"/>
      <c r="AB147" s="109"/>
      <c r="AC147" s="109"/>
      <c r="AD147" s="109"/>
      <c r="AE147" s="109"/>
      <c r="AF147" s="109"/>
      <c r="AG147" s="109"/>
      <c r="AH147" s="109"/>
      <c r="AI147" s="109"/>
    </row>
    <row r="148" spans="1:35" s="56" customFormat="1" ht="26" x14ac:dyDescent="0.15">
      <c r="A148" s="21" t="s">
        <v>811</v>
      </c>
      <c r="B148" s="127" t="s">
        <v>56</v>
      </c>
      <c r="C148" s="28" t="s">
        <v>57</v>
      </c>
      <c r="D148" s="127" t="s">
        <v>58</v>
      </c>
      <c r="E148" s="127" t="s">
        <v>59</v>
      </c>
      <c r="F148" s="127" t="s">
        <v>106</v>
      </c>
      <c r="G148" s="127" t="s">
        <v>107</v>
      </c>
      <c r="H148" s="127" t="s">
        <v>108</v>
      </c>
      <c r="I148" s="28" t="s">
        <v>109</v>
      </c>
      <c r="J148" s="127" t="s">
        <v>60</v>
      </c>
      <c r="K148" s="127" t="s">
        <v>110</v>
      </c>
      <c r="L148" s="127" t="s">
        <v>111</v>
      </c>
      <c r="M148" s="28" t="s">
        <v>112</v>
      </c>
      <c r="N148" s="127" t="s">
        <v>61</v>
      </c>
      <c r="O148" s="127" t="s">
        <v>62</v>
      </c>
      <c r="P148" s="127" t="s">
        <v>113</v>
      </c>
      <c r="Q148" s="127" t="s">
        <v>97</v>
      </c>
      <c r="R148" s="476" t="s">
        <v>743</v>
      </c>
      <c r="S148" s="127" t="s">
        <v>63</v>
      </c>
      <c r="T148" s="127" t="s">
        <v>82</v>
      </c>
      <c r="U148" s="39" t="s">
        <v>65</v>
      </c>
      <c r="V148" s="128" t="s">
        <v>66</v>
      </c>
      <c r="X148" s="151"/>
      <c r="AA148" s="157"/>
    </row>
    <row r="149" spans="1:35" x14ac:dyDescent="0.15">
      <c r="A149" s="158" t="s">
        <v>121</v>
      </c>
      <c r="B149" s="604">
        <v>4117252</v>
      </c>
      <c r="C149" s="604">
        <v>307234281</v>
      </c>
      <c r="D149" s="604">
        <v>114886556</v>
      </c>
      <c r="E149" s="604">
        <v>4185159</v>
      </c>
      <c r="F149" s="604">
        <v>22160</v>
      </c>
      <c r="G149" s="604">
        <v>396306</v>
      </c>
      <c r="H149" s="604">
        <v>5553907</v>
      </c>
      <c r="I149" s="604">
        <v>5215289</v>
      </c>
      <c r="J149" s="604">
        <v>84701577</v>
      </c>
      <c r="K149" s="604">
        <v>483211</v>
      </c>
      <c r="L149" s="604">
        <v>393362</v>
      </c>
      <c r="M149" s="604">
        <v>135539</v>
      </c>
      <c r="N149" s="604">
        <v>38781073</v>
      </c>
      <c r="O149" s="604">
        <v>42809284</v>
      </c>
      <c r="P149" s="604">
        <v>798</v>
      </c>
      <c r="Q149" s="604">
        <v>18935404</v>
      </c>
      <c r="R149" s="604">
        <v>24652969</v>
      </c>
      <c r="S149" s="604">
        <v>9833024</v>
      </c>
      <c r="T149" s="604">
        <v>38002633</v>
      </c>
      <c r="U149" s="604">
        <v>1797371</v>
      </c>
      <c r="V149" s="122">
        <f>SUM(B149:U149)</f>
        <v>702137155</v>
      </c>
      <c r="X149" s="109"/>
    </row>
    <row r="150" spans="1:35" x14ac:dyDescent="0.15">
      <c r="A150" s="158" t="s">
        <v>122</v>
      </c>
      <c r="B150" s="604">
        <v>286404</v>
      </c>
      <c r="C150" s="604">
        <v>38375557</v>
      </c>
      <c r="D150" s="604">
        <v>25273964</v>
      </c>
      <c r="E150" s="604">
        <v>212141</v>
      </c>
      <c r="F150" s="604">
        <v>66650</v>
      </c>
      <c r="G150" s="604">
        <v>5285189</v>
      </c>
      <c r="H150" s="604">
        <v>84674</v>
      </c>
      <c r="I150" s="604">
        <v>73643</v>
      </c>
      <c r="J150" s="604">
        <v>47790159</v>
      </c>
      <c r="K150" s="604">
        <v>4829</v>
      </c>
      <c r="L150" s="604">
        <v>16374</v>
      </c>
      <c r="M150" s="604">
        <v>284</v>
      </c>
      <c r="N150" s="604">
        <v>4221438</v>
      </c>
      <c r="O150" s="604">
        <v>4251205</v>
      </c>
      <c r="P150" s="604">
        <v>281</v>
      </c>
      <c r="Q150" s="604">
        <v>1307965</v>
      </c>
      <c r="R150" s="604">
        <v>3511248</v>
      </c>
      <c r="S150" s="604">
        <v>2061942</v>
      </c>
      <c r="T150" s="604">
        <v>10906213</v>
      </c>
      <c r="U150" s="604">
        <v>1033291</v>
      </c>
      <c r="V150" s="122">
        <f t="shared" ref="V150:V155" si="36">SUM(B150:U150)</f>
        <v>144763451</v>
      </c>
      <c r="X150" s="109"/>
    </row>
    <row r="151" spans="1:35" x14ac:dyDescent="0.15">
      <c r="A151" s="158" t="s">
        <v>128</v>
      </c>
      <c r="B151" s="604">
        <v>1023007</v>
      </c>
      <c r="C151" s="604">
        <v>14634679</v>
      </c>
      <c r="D151" s="604">
        <v>76059843</v>
      </c>
      <c r="E151" s="604">
        <v>1924281</v>
      </c>
      <c r="F151" s="604">
        <v>1305005</v>
      </c>
      <c r="G151" s="604">
        <v>1444663</v>
      </c>
      <c r="H151" s="604">
        <v>2569622</v>
      </c>
      <c r="I151" s="604">
        <v>2747502</v>
      </c>
      <c r="J151" s="604">
        <v>55498998</v>
      </c>
      <c r="K151" s="604">
        <v>35168</v>
      </c>
      <c r="L151" s="604">
        <v>27537</v>
      </c>
      <c r="M151" s="604">
        <v>4123</v>
      </c>
      <c r="N151" s="604">
        <v>4838462</v>
      </c>
      <c r="O151" s="604">
        <v>11310106</v>
      </c>
      <c r="P151" s="604">
        <v>87</v>
      </c>
      <c r="Q151" s="604">
        <v>1740632</v>
      </c>
      <c r="R151" s="604">
        <v>4563395</v>
      </c>
      <c r="S151" s="604">
        <v>3689447</v>
      </c>
      <c r="T151" s="604">
        <v>20683978</v>
      </c>
      <c r="U151" s="604">
        <v>164680</v>
      </c>
      <c r="V151" s="122">
        <f t="shared" si="36"/>
        <v>204265215</v>
      </c>
      <c r="X151" s="109"/>
    </row>
    <row r="152" spans="1:35" x14ac:dyDescent="0.15">
      <c r="A152" s="158" t="s">
        <v>129</v>
      </c>
      <c r="B152" s="604">
        <v>618621</v>
      </c>
      <c r="C152" s="604">
        <v>15690600</v>
      </c>
      <c r="D152" s="604">
        <v>32664900</v>
      </c>
      <c r="E152" s="604">
        <v>440519</v>
      </c>
      <c r="F152" s="604">
        <v>1956811</v>
      </c>
      <c r="G152" s="604">
        <v>859253</v>
      </c>
      <c r="H152" s="604">
        <v>1358178</v>
      </c>
      <c r="I152" s="604">
        <v>625105</v>
      </c>
      <c r="J152" s="604">
        <v>15067859</v>
      </c>
      <c r="K152" s="604">
        <v>2712</v>
      </c>
      <c r="L152" s="604">
        <v>5996</v>
      </c>
      <c r="M152" s="604">
        <v>15917</v>
      </c>
      <c r="N152" s="604">
        <v>37474295</v>
      </c>
      <c r="O152" s="604">
        <v>6355283</v>
      </c>
      <c r="P152" s="604">
        <v>87</v>
      </c>
      <c r="Q152" s="604">
        <v>743965</v>
      </c>
      <c r="R152" s="604">
        <v>10877924</v>
      </c>
      <c r="S152" s="604">
        <v>3367954</v>
      </c>
      <c r="T152" s="604">
        <v>14568163</v>
      </c>
      <c r="U152" s="604">
        <v>130370</v>
      </c>
      <c r="V152" s="122">
        <f t="shared" si="36"/>
        <v>142824512</v>
      </c>
      <c r="X152" s="109"/>
    </row>
    <row r="153" spans="1:35" x14ac:dyDescent="0.15">
      <c r="A153" s="158" t="s">
        <v>130</v>
      </c>
      <c r="B153" s="604">
        <v>33299</v>
      </c>
      <c r="C153" s="604">
        <v>154838</v>
      </c>
      <c r="D153" s="604">
        <v>3294252</v>
      </c>
      <c r="E153" s="604">
        <v>5334</v>
      </c>
      <c r="F153" s="604">
        <v>0</v>
      </c>
      <c r="G153" s="604">
        <v>98016</v>
      </c>
      <c r="H153" s="604">
        <v>4</v>
      </c>
      <c r="I153" s="604">
        <v>363278</v>
      </c>
      <c r="J153" s="604">
        <v>384528</v>
      </c>
      <c r="K153" s="604">
        <v>5815</v>
      </c>
      <c r="L153" s="604">
        <v>16</v>
      </c>
      <c r="M153" s="604">
        <v>0</v>
      </c>
      <c r="N153" s="604">
        <v>461</v>
      </c>
      <c r="O153" s="604">
        <v>188253</v>
      </c>
      <c r="P153" s="604">
        <v>4</v>
      </c>
      <c r="Q153" s="604">
        <v>72794</v>
      </c>
      <c r="R153" s="604">
        <v>387090</v>
      </c>
      <c r="S153" s="604">
        <v>21805</v>
      </c>
      <c r="T153" s="604">
        <v>332508</v>
      </c>
      <c r="U153" s="604">
        <v>22866</v>
      </c>
      <c r="V153" s="122">
        <f t="shared" si="36"/>
        <v>5365161</v>
      </c>
      <c r="W153" s="159"/>
      <c r="X153" s="594"/>
    </row>
    <row r="154" spans="1:35" x14ac:dyDescent="0.15">
      <c r="A154" s="158" t="s">
        <v>126</v>
      </c>
      <c r="B154" s="604">
        <v>586698</v>
      </c>
      <c r="C154" s="604">
        <v>7933379</v>
      </c>
      <c r="D154" s="604">
        <v>5319168</v>
      </c>
      <c r="E154" s="604">
        <v>102738</v>
      </c>
      <c r="F154" s="604">
        <v>6</v>
      </c>
      <c r="G154" s="604">
        <v>851878</v>
      </c>
      <c r="H154" s="604">
        <v>0</v>
      </c>
      <c r="I154" s="604">
        <v>106483</v>
      </c>
      <c r="J154" s="604">
        <v>3157105</v>
      </c>
      <c r="K154" s="604">
        <v>6439</v>
      </c>
      <c r="L154" s="604">
        <v>2403</v>
      </c>
      <c r="M154" s="604">
        <v>371846</v>
      </c>
      <c r="N154" s="604">
        <v>22442292</v>
      </c>
      <c r="O154" s="604">
        <v>13914082</v>
      </c>
      <c r="P154" s="604">
        <v>147</v>
      </c>
      <c r="Q154" s="604">
        <v>615253</v>
      </c>
      <c r="R154" s="604">
        <v>3599658</v>
      </c>
      <c r="S154" s="604">
        <v>7909272</v>
      </c>
      <c r="T154" s="604">
        <v>2984339</v>
      </c>
      <c r="U154" s="604">
        <v>403560</v>
      </c>
      <c r="V154" s="122">
        <f t="shared" si="36"/>
        <v>70306746</v>
      </c>
      <c r="X154" s="109"/>
    </row>
    <row r="155" spans="1:35" x14ac:dyDescent="0.15">
      <c r="A155" s="158" t="s">
        <v>127</v>
      </c>
      <c r="B155" s="604">
        <v>2644</v>
      </c>
      <c r="C155" s="604">
        <v>11584</v>
      </c>
      <c r="D155" s="604">
        <v>4620</v>
      </c>
      <c r="E155" s="604">
        <v>8</v>
      </c>
      <c r="F155" s="604">
        <v>0</v>
      </c>
      <c r="G155" s="604">
        <v>3</v>
      </c>
      <c r="H155" s="604">
        <v>53093</v>
      </c>
      <c r="I155" s="604">
        <v>754</v>
      </c>
      <c r="J155" s="604">
        <v>74148</v>
      </c>
      <c r="K155" s="604">
        <v>0</v>
      </c>
      <c r="L155" s="604">
        <v>192</v>
      </c>
      <c r="M155" s="604">
        <v>0</v>
      </c>
      <c r="N155" s="604">
        <v>3885</v>
      </c>
      <c r="O155" s="604">
        <v>27096</v>
      </c>
      <c r="P155" s="604">
        <v>0</v>
      </c>
      <c r="Q155" s="604">
        <v>153</v>
      </c>
      <c r="R155" s="604">
        <v>325454</v>
      </c>
      <c r="S155" s="604">
        <v>6794</v>
      </c>
      <c r="T155" s="604">
        <v>310289</v>
      </c>
      <c r="U155" s="604">
        <v>3317</v>
      </c>
      <c r="V155" s="122">
        <f t="shared" si="36"/>
        <v>824034</v>
      </c>
      <c r="X155" s="109"/>
    </row>
    <row r="156" spans="1:35" x14ac:dyDescent="0.15">
      <c r="A156" s="160" t="s">
        <v>105</v>
      </c>
      <c r="B156" s="122">
        <f>SUM(B149:B155)</f>
        <v>6667925</v>
      </c>
      <c r="C156" s="122">
        <f>SUM(C149:C155)</f>
        <v>384034918</v>
      </c>
      <c r="D156" s="122">
        <f>SUM(D149:D155)</f>
        <v>257503303</v>
      </c>
      <c r="E156" s="122">
        <f>SUM(E149:E155)</f>
        <v>6870180</v>
      </c>
      <c r="F156" s="122">
        <f>SUM(F149:F155)</f>
        <v>3350632</v>
      </c>
      <c r="G156" s="122">
        <f t="shared" ref="G156:V156" si="37">SUM(G149:G155)</f>
        <v>8935308</v>
      </c>
      <c r="H156" s="122">
        <f t="shared" si="37"/>
        <v>9619478</v>
      </c>
      <c r="I156" s="122">
        <f t="shared" si="37"/>
        <v>9132054</v>
      </c>
      <c r="J156" s="122">
        <f t="shared" si="37"/>
        <v>206674374</v>
      </c>
      <c r="K156" s="122">
        <f t="shared" si="37"/>
        <v>538174</v>
      </c>
      <c r="L156" s="122">
        <f t="shared" si="37"/>
        <v>445880</v>
      </c>
      <c r="M156" s="122">
        <f t="shared" si="37"/>
        <v>527709</v>
      </c>
      <c r="N156" s="122">
        <f t="shared" si="37"/>
        <v>107761906</v>
      </c>
      <c r="O156" s="122">
        <f t="shared" si="37"/>
        <v>78855309</v>
      </c>
      <c r="P156" s="122">
        <f t="shared" si="37"/>
        <v>1404</v>
      </c>
      <c r="Q156" s="122">
        <f t="shared" si="37"/>
        <v>23416166</v>
      </c>
      <c r="R156" s="122">
        <f t="shared" si="37"/>
        <v>47917738</v>
      </c>
      <c r="S156" s="122">
        <f t="shared" si="37"/>
        <v>26890238</v>
      </c>
      <c r="T156" s="122">
        <f t="shared" si="37"/>
        <v>87788123</v>
      </c>
      <c r="U156" s="122">
        <f t="shared" si="37"/>
        <v>3555455</v>
      </c>
      <c r="V156" s="122">
        <f t="shared" si="37"/>
        <v>1270486274</v>
      </c>
      <c r="X156" s="109"/>
    </row>
    <row r="157" spans="1:35" x14ac:dyDescent="0.15">
      <c r="A157" s="109"/>
      <c r="B157" s="110"/>
      <c r="C157" s="110"/>
      <c r="D157" s="110"/>
      <c r="E157" s="110"/>
      <c r="F157" s="110"/>
      <c r="G157" s="130"/>
      <c r="H157" s="110"/>
      <c r="I157" s="110"/>
      <c r="J157" s="110"/>
      <c r="K157" s="110"/>
      <c r="L157" s="110"/>
      <c r="M157" s="110"/>
      <c r="N157" s="110"/>
      <c r="O157" s="110"/>
      <c r="P157" s="110"/>
      <c r="Q157" s="110"/>
      <c r="R157" s="109"/>
      <c r="S157" s="109"/>
      <c r="T157" s="109"/>
      <c r="U157" s="110"/>
      <c r="V157" s="109"/>
      <c r="W157" s="109"/>
      <c r="X157" s="109"/>
      <c r="Y157" s="110"/>
      <c r="Z157" s="109"/>
      <c r="AA157" s="110"/>
      <c r="AB157" s="109"/>
      <c r="AC157" s="109"/>
      <c r="AD157" s="109"/>
      <c r="AE157" s="109"/>
      <c r="AF157" s="109"/>
      <c r="AG157" s="109"/>
      <c r="AH157" s="109"/>
      <c r="AI157" s="109"/>
    </row>
    <row r="158" spans="1:35" x14ac:dyDescent="0.15">
      <c r="A158" s="109"/>
      <c r="B158" s="109"/>
      <c r="C158" s="109"/>
      <c r="D158" s="109"/>
      <c r="E158" s="109"/>
      <c r="F158" s="109"/>
      <c r="G158" s="130"/>
      <c r="H158" s="109"/>
      <c r="I158" s="109"/>
      <c r="J158" s="109"/>
      <c r="K158" s="109"/>
      <c r="L158" s="109"/>
      <c r="M158" s="109"/>
      <c r="N158" s="109"/>
      <c r="O158" s="109"/>
      <c r="P158" s="109"/>
      <c r="Q158" s="109"/>
      <c r="R158" s="109"/>
      <c r="S158" s="109"/>
      <c r="T158" s="109"/>
      <c r="U158" s="110"/>
      <c r="V158" s="109"/>
      <c r="W158" s="109"/>
      <c r="X158" s="109"/>
      <c r="Y158" s="110"/>
      <c r="Z158" s="109"/>
      <c r="AA158" s="110"/>
      <c r="AB158" s="109"/>
      <c r="AC158" s="109"/>
      <c r="AD158" s="109"/>
      <c r="AE158" s="109"/>
      <c r="AF158" s="109"/>
      <c r="AG158" s="109"/>
      <c r="AH158" s="109"/>
      <c r="AI158" s="109"/>
    </row>
    <row r="159" spans="1:35" ht="19" customHeight="1" x14ac:dyDescent="0.15">
      <c r="A159" s="109"/>
      <c r="B159" s="109"/>
      <c r="C159" s="109"/>
      <c r="D159" s="109"/>
      <c r="E159" s="109"/>
      <c r="F159" s="109"/>
      <c r="G159" s="161"/>
      <c r="H159" s="109"/>
      <c r="I159" s="109"/>
      <c r="J159" s="109"/>
      <c r="K159" s="109"/>
      <c r="L159" s="109"/>
      <c r="M159" s="109"/>
      <c r="N159" s="109"/>
      <c r="O159" s="109"/>
      <c r="P159" s="109"/>
      <c r="Q159" s="109"/>
      <c r="R159" s="109"/>
      <c r="S159" s="109"/>
      <c r="T159" s="109"/>
      <c r="U159" s="110"/>
      <c r="V159" s="109"/>
      <c r="W159" s="109"/>
      <c r="X159" s="109"/>
      <c r="Y159" s="110"/>
      <c r="Z159" s="109"/>
      <c r="AA159" s="110"/>
      <c r="AB159" s="109"/>
      <c r="AC159" s="109"/>
      <c r="AD159" s="109"/>
      <c r="AE159" s="109"/>
      <c r="AF159" s="109"/>
      <c r="AG159" s="109"/>
      <c r="AH159" s="109"/>
      <c r="AI159" s="109"/>
    </row>
    <row r="160" spans="1:35" ht="19" customHeight="1" x14ac:dyDescent="0.15">
      <c r="A160" s="109"/>
      <c r="B160" s="109"/>
      <c r="C160" s="109"/>
      <c r="D160" s="109"/>
      <c r="E160" s="109"/>
      <c r="F160" s="109"/>
      <c r="G160" s="162"/>
      <c r="H160" s="109"/>
      <c r="I160" s="109"/>
      <c r="J160" s="109"/>
      <c r="K160" s="109"/>
      <c r="L160" s="109"/>
      <c r="M160" s="109"/>
      <c r="N160" s="109"/>
      <c r="O160" s="109"/>
      <c r="P160" s="109"/>
      <c r="Q160" s="109"/>
      <c r="R160" s="109"/>
      <c r="S160" s="109"/>
      <c r="T160" s="109"/>
      <c r="U160" s="110"/>
      <c r="V160" s="109"/>
      <c r="W160" s="109"/>
      <c r="X160" s="109"/>
      <c r="Y160" s="110"/>
      <c r="Z160" s="109"/>
      <c r="AA160" s="110"/>
      <c r="AB160" s="109"/>
      <c r="AC160" s="109"/>
      <c r="AD160" s="109"/>
      <c r="AE160" s="109"/>
      <c r="AF160" s="109"/>
      <c r="AG160" s="109"/>
      <c r="AH160" s="109"/>
      <c r="AI160" s="109"/>
    </row>
    <row r="161" spans="1:35" ht="19" customHeight="1" x14ac:dyDescent="0.15">
      <c r="A161" s="109"/>
      <c r="B161" s="109"/>
      <c r="C161" s="109"/>
      <c r="D161" s="109"/>
      <c r="E161" s="109"/>
      <c r="F161" s="109"/>
      <c r="G161" s="109"/>
      <c r="H161" s="109"/>
      <c r="I161" s="109"/>
      <c r="J161" s="109"/>
      <c r="K161" s="109"/>
      <c r="L161" s="109"/>
      <c r="M161" s="109"/>
      <c r="N161" s="109"/>
      <c r="O161" s="109"/>
      <c r="P161" s="109"/>
      <c r="Q161" s="109"/>
      <c r="R161" s="109"/>
      <c r="S161" s="109"/>
      <c r="T161" s="109"/>
      <c r="U161" s="110"/>
      <c r="V161" s="109"/>
      <c r="W161" s="109"/>
      <c r="X161" s="109"/>
      <c r="Y161" s="110"/>
      <c r="Z161" s="109"/>
      <c r="AA161" s="110"/>
      <c r="AB161" s="109"/>
      <c r="AC161" s="109"/>
      <c r="AD161" s="109"/>
      <c r="AE161" s="109"/>
      <c r="AF161" s="109"/>
      <c r="AG161" s="109"/>
      <c r="AH161" s="109"/>
      <c r="AI161" s="109"/>
    </row>
    <row r="162" spans="1:35" ht="19" customHeight="1" x14ac:dyDescent="0.15">
      <c r="A162" s="109"/>
      <c r="B162" s="109"/>
      <c r="C162" s="109"/>
      <c r="D162" s="109"/>
      <c r="E162" s="109"/>
      <c r="F162" s="109"/>
      <c r="G162" s="109"/>
      <c r="H162" s="109"/>
      <c r="I162" s="109"/>
      <c r="J162" s="109"/>
      <c r="K162" s="109"/>
      <c r="L162" s="109"/>
      <c r="M162" s="109"/>
      <c r="N162" s="109"/>
      <c r="O162" s="109"/>
      <c r="P162" s="109"/>
      <c r="Q162" s="109"/>
      <c r="R162" s="109"/>
      <c r="S162" s="109"/>
      <c r="T162" s="109"/>
      <c r="U162" s="110"/>
      <c r="V162" s="109"/>
      <c r="W162" s="109"/>
      <c r="X162" s="109"/>
      <c r="Y162" s="110"/>
      <c r="Z162" s="109"/>
      <c r="AA162" s="110"/>
      <c r="AB162" s="109"/>
      <c r="AC162" s="109"/>
      <c r="AD162" s="109"/>
      <c r="AE162" s="109"/>
      <c r="AF162" s="109"/>
      <c r="AG162" s="109"/>
      <c r="AH162" s="109"/>
      <c r="AI162" s="109"/>
    </row>
    <row r="163" spans="1:35" ht="19" customHeight="1" x14ac:dyDescent="0.15">
      <c r="A163" s="109"/>
      <c r="B163" s="109"/>
      <c r="C163" s="109"/>
      <c r="D163" s="109"/>
      <c r="E163" s="109"/>
      <c r="F163" s="109"/>
      <c r="G163" s="109"/>
      <c r="H163" s="109"/>
      <c r="I163" s="109"/>
      <c r="J163" s="109"/>
      <c r="K163" s="109"/>
      <c r="L163" s="109"/>
      <c r="M163" s="109"/>
      <c r="N163" s="109"/>
      <c r="O163" s="109"/>
      <c r="P163" s="109"/>
      <c r="Q163" s="109"/>
      <c r="R163" s="109"/>
      <c r="S163" s="109"/>
      <c r="T163" s="109"/>
      <c r="U163" s="110"/>
      <c r="V163" s="109"/>
      <c r="W163" s="109"/>
      <c r="X163" s="109"/>
      <c r="Y163" s="110"/>
      <c r="Z163" s="109"/>
      <c r="AA163" s="110"/>
      <c r="AB163" s="109"/>
      <c r="AC163" s="109"/>
      <c r="AD163" s="109"/>
      <c r="AE163" s="109"/>
      <c r="AF163" s="109"/>
      <c r="AG163" s="109"/>
      <c r="AH163" s="109"/>
      <c r="AI163" s="109"/>
    </row>
    <row r="164" spans="1:35" ht="19" customHeight="1" x14ac:dyDescent="0.15">
      <c r="A164" s="109"/>
      <c r="B164" s="109"/>
      <c r="C164" s="109"/>
      <c r="D164" s="109"/>
      <c r="E164" s="109"/>
      <c r="F164" s="109"/>
      <c r="G164" s="109"/>
      <c r="H164" s="109"/>
      <c r="I164" s="109"/>
      <c r="J164" s="109"/>
      <c r="K164" s="109"/>
      <c r="L164" s="109"/>
      <c r="M164" s="109"/>
      <c r="N164" s="109"/>
      <c r="O164" s="109"/>
      <c r="P164" s="162"/>
      <c r="Q164" s="109"/>
      <c r="R164" s="109"/>
      <c r="S164" s="109"/>
      <c r="T164" s="109"/>
      <c r="U164" s="110"/>
      <c r="V164" s="109"/>
      <c r="W164" s="109"/>
      <c r="X164" s="109"/>
      <c r="Y164" s="110"/>
      <c r="Z164" s="109"/>
      <c r="AA164" s="110"/>
      <c r="AB164" s="109"/>
      <c r="AC164" s="109"/>
      <c r="AD164" s="109"/>
      <c r="AE164" s="109"/>
      <c r="AF164" s="109"/>
      <c r="AG164" s="109"/>
      <c r="AH164" s="109"/>
      <c r="AI164" s="109"/>
    </row>
    <row r="165" spans="1:35" ht="19" customHeight="1" x14ac:dyDescent="0.15">
      <c r="A165" s="109"/>
      <c r="B165" s="109"/>
      <c r="C165" s="109"/>
      <c r="D165" s="109"/>
      <c r="E165" s="109"/>
      <c r="F165" s="109"/>
      <c r="G165" s="109"/>
      <c r="H165" s="109"/>
      <c r="I165" s="109"/>
      <c r="J165" s="109"/>
      <c r="K165" s="109"/>
      <c r="L165" s="109"/>
      <c r="M165" s="109"/>
      <c r="N165" s="109"/>
      <c r="O165" s="109"/>
      <c r="P165" s="109"/>
      <c r="Q165" s="109"/>
      <c r="R165" s="109"/>
      <c r="S165" s="109"/>
      <c r="T165" s="109"/>
      <c r="U165" s="110"/>
      <c r="V165" s="109"/>
      <c r="W165" s="109"/>
      <c r="X165" s="109"/>
      <c r="Y165" s="110"/>
      <c r="Z165" s="109"/>
      <c r="AA165" s="110"/>
      <c r="AB165" s="109"/>
      <c r="AC165" s="109"/>
      <c r="AD165" s="109"/>
      <c r="AE165" s="109"/>
      <c r="AF165" s="109"/>
      <c r="AG165" s="109"/>
      <c r="AH165" s="109"/>
      <c r="AI165" s="109"/>
    </row>
    <row r="166" spans="1:35" ht="19" customHeight="1" x14ac:dyDescent="0.15">
      <c r="A166" s="109"/>
      <c r="B166" s="109"/>
      <c r="C166" s="109"/>
      <c r="D166" s="109"/>
      <c r="E166" s="109"/>
      <c r="F166" s="109"/>
      <c r="G166" s="109"/>
      <c r="H166" s="109"/>
      <c r="I166" s="109"/>
      <c r="J166" s="109"/>
      <c r="K166" s="109"/>
      <c r="L166" s="109"/>
      <c r="M166" s="109"/>
      <c r="N166" s="109"/>
      <c r="O166" s="109"/>
      <c r="P166" s="109"/>
      <c r="Q166" s="109"/>
      <c r="R166" s="109"/>
      <c r="S166" s="109"/>
      <c r="T166" s="109"/>
      <c r="U166" s="110"/>
      <c r="V166" s="109"/>
      <c r="W166" s="109"/>
      <c r="X166" s="109"/>
      <c r="Y166" s="110"/>
      <c r="Z166" s="109"/>
      <c r="AA166" s="110"/>
      <c r="AB166" s="109"/>
      <c r="AC166" s="109"/>
      <c r="AD166" s="109"/>
      <c r="AE166" s="109"/>
      <c r="AF166" s="109"/>
      <c r="AG166" s="109"/>
      <c r="AH166" s="109"/>
      <c r="AI166" s="109"/>
    </row>
    <row r="167" spans="1:35" ht="19" customHeight="1" x14ac:dyDescent="0.15">
      <c r="A167" s="109"/>
      <c r="B167" s="109"/>
      <c r="C167" s="109"/>
      <c r="D167" s="109"/>
      <c r="E167" s="109"/>
      <c r="F167" s="109"/>
      <c r="G167" s="109"/>
      <c r="H167" s="109"/>
      <c r="I167" s="109"/>
      <c r="J167" s="109"/>
      <c r="K167" s="109"/>
      <c r="L167" s="109"/>
      <c r="M167" s="109"/>
      <c r="N167" s="109"/>
      <c r="O167" s="109"/>
      <c r="P167" s="109"/>
      <c r="Q167" s="109"/>
      <c r="R167" s="109"/>
      <c r="S167" s="109"/>
      <c r="T167" s="109"/>
      <c r="U167" s="110"/>
      <c r="V167" s="109"/>
      <c r="W167" s="109"/>
      <c r="X167" s="109"/>
      <c r="Y167" s="110"/>
      <c r="Z167" s="109"/>
      <c r="AA167" s="110"/>
      <c r="AB167" s="109"/>
      <c r="AC167" s="109"/>
      <c r="AD167" s="109"/>
      <c r="AE167" s="109"/>
      <c r="AF167" s="109"/>
      <c r="AG167" s="109"/>
      <c r="AH167" s="109"/>
      <c r="AI167" s="109"/>
    </row>
    <row r="168" spans="1:35" ht="19" customHeight="1" x14ac:dyDescent="0.15">
      <c r="A168" s="109"/>
      <c r="B168" s="109"/>
      <c r="C168" s="109"/>
      <c r="D168" s="109"/>
      <c r="E168" s="109"/>
      <c r="F168" s="109"/>
      <c r="G168" s="109"/>
      <c r="H168" s="109"/>
      <c r="I168" s="109"/>
      <c r="J168" s="109"/>
      <c r="K168" s="109"/>
      <c r="L168" s="109"/>
      <c r="M168" s="109"/>
      <c r="N168" s="109"/>
      <c r="O168" s="109"/>
      <c r="P168" s="109"/>
      <c r="Q168" s="109"/>
      <c r="R168" s="109"/>
      <c r="S168" s="109"/>
      <c r="T168" s="109"/>
      <c r="U168" s="110"/>
      <c r="V168" s="109"/>
      <c r="W168" s="109"/>
      <c r="X168" s="109"/>
      <c r="Y168" s="110"/>
      <c r="Z168" s="109"/>
      <c r="AA168" s="110"/>
      <c r="AB168" s="109"/>
      <c r="AC168" s="109"/>
      <c r="AD168" s="109"/>
      <c r="AE168" s="109"/>
      <c r="AF168" s="109"/>
      <c r="AG168" s="109"/>
      <c r="AH168" s="109"/>
      <c r="AI168" s="109"/>
    </row>
    <row r="169" spans="1:35" x14ac:dyDescent="0.15">
      <c r="A169" s="109"/>
      <c r="B169" s="109"/>
      <c r="C169" s="109"/>
      <c r="D169" s="109"/>
      <c r="E169" s="109"/>
      <c r="F169" s="109"/>
      <c r="G169" s="109"/>
      <c r="H169" s="109"/>
      <c r="I169" s="109"/>
      <c r="J169" s="109"/>
      <c r="K169" s="109"/>
      <c r="L169" s="109"/>
      <c r="M169" s="109"/>
      <c r="N169" s="109"/>
      <c r="O169" s="109"/>
      <c r="P169" s="109"/>
      <c r="Q169" s="109"/>
      <c r="R169" s="109"/>
      <c r="S169" s="109"/>
      <c r="T169" s="109"/>
      <c r="U169" s="110"/>
      <c r="V169" s="109"/>
      <c r="W169" s="109"/>
      <c r="X169" s="109"/>
      <c r="Y169" s="110"/>
      <c r="Z169" s="109"/>
      <c r="AA169" s="110"/>
      <c r="AB169" s="109"/>
      <c r="AC169" s="109"/>
      <c r="AD169" s="109"/>
      <c r="AE169" s="109"/>
      <c r="AF169" s="109"/>
      <c r="AG169" s="109"/>
      <c r="AH169" s="109"/>
      <c r="AI169" s="109"/>
    </row>
    <row r="170" spans="1:35" ht="30" customHeight="1" x14ac:dyDescent="0.15">
      <c r="A170" s="844" t="s">
        <v>131</v>
      </c>
      <c r="B170" s="844"/>
      <c r="C170" s="844"/>
      <c r="D170" s="844"/>
      <c r="E170" s="109"/>
      <c r="F170" s="109"/>
      <c r="G170" s="109"/>
      <c r="H170" s="109"/>
      <c r="I170" s="109"/>
      <c r="J170" s="109"/>
      <c r="K170" s="109"/>
      <c r="L170" s="109"/>
      <c r="M170" s="109"/>
      <c r="N170" s="109"/>
      <c r="O170" s="109"/>
      <c r="P170" s="109"/>
      <c r="Q170" s="109"/>
      <c r="R170" s="109"/>
      <c r="S170" s="109"/>
      <c r="T170" s="109"/>
      <c r="U170" s="110"/>
      <c r="V170" s="109"/>
      <c r="W170" s="109"/>
      <c r="X170" s="109"/>
      <c r="Y170" s="110"/>
      <c r="Z170" s="109"/>
      <c r="AA170" s="110"/>
      <c r="AB170" s="109"/>
      <c r="AC170" s="109"/>
      <c r="AD170" s="109"/>
      <c r="AE170" s="109"/>
      <c r="AF170" s="109"/>
      <c r="AG170" s="109"/>
      <c r="AH170" s="109"/>
      <c r="AI170" s="109"/>
    </row>
    <row r="171" spans="1:35" ht="12" customHeight="1" x14ac:dyDescent="0.15">
      <c r="A171" s="589"/>
      <c r="B171" s="589"/>
      <c r="C171" s="589"/>
      <c r="D171" s="589"/>
      <c r="E171" s="109"/>
      <c r="F171" s="109"/>
      <c r="G171" s="109"/>
      <c r="H171" s="109"/>
      <c r="I171" s="109"/>
      <c r="J171" s="109"/>
      <c r="K171" s="109"/>
      <c r="L171" s="109"/>
      <c r="M171" s="109"/>
      <c r="N171" s="109"/>
      <c r="O171" s="109"/>
      <c r="P171" s="109"/>
      <c r="Q171" s="109"/>
      <c r="R171" s="109"/>
      <c r="S171" s="109"/>
      <c r="T171" s="109"/>
      <c r="U171" s="110"/>
      <c r="V171" s="109"/>
      <c r="W171" s="109"/>
      <c r="X171" s="109"/>
      <c r="Y171" s="110"/>
      <c r="Z171" s="109"/>
      <c r="AA171" s="110"/>
      <c r="AB171" s="109"/>
      <c r="AC171" s="109"/>
      <c r="AD171" s="109"/>
      <c r="AE171" s="109"/>
      <c r="AF171" s="109"/>
      <c r="AG171" s="109"/>
      <c r="AH171" s="109"/>
      <c r="AI171" s="109"/>
    </row>
    <row r="172" spans="1:35" ht="12" customHeight="1" x14ac:dyDescent="0.15">
      <c r="A172" s="107"/>
      <c r="B172" s="589"/>
      <c r="C172" s="589"/>
      <c r="D172" s="589"/>
      <c r="E172" s="109"/>
      <c r="F172" s="109"/>
      <c r="G172" s="109"/>
      <c r="H172" s="109"/>
      <c r="I172" s="109"/>
      <c r="J172" s="109"/>
      <c r="K172" s="109"/>
      <c r="L172" s="109"/>
      <c r="M172" s="109"/>
      <c r="N172" s="109"/>
      <c r="O172" s="109"/>
      <c r="P172" s="109"/>
      <c r="Q172" s="109"/>
      <c r="R172" s="109"/>
      <c r="S172" s="109"/>
      <c r="T172" s="109"/>
      <c r="U172" s="110"/>
      <c r="V172" s="109"/>
      <c r="W172" s="109"/>
      <c r="X172" s="109"/>
      <c r="Y172" s="110"/>
      <c r="Z172" s="109"/>
      <c r="AA172" s="110"/>
      <c r="AB172" s="109"/>
      <c r="AC172" s="109"/>
      <c r="AD172" s="109"/>
      <c r="AE172" s="109"/>
      <c r="AF172" s="109"/>
      <c r="AG172" s="109"/>
      <c r="AH172" s="109"/>
      <c r="AI172" s="109"/>
    </row>
    <row r="173" spans="1:35" ht="12" customHeight="1" x14ac:dyDescent="0.15">
      <c r="A173" s="589"/>
      <c r="B173" s="589"/>
      <c r="C173" s="589"/>
      <c r="D173" s="589"/>
      <c r="E173" s="109"/>
      <c r="F173" s="109"/>
      <c r="G173" s="109"/>
      <c r="H173" s="109"/>
      <c r="I173" s="109"/>
      <c r="J173" s="109"/>
      <c r="K173" s="109"/>
      <c r="L173" s="109"/>
      <c r="M173" s="109"/>
      <c r="N173" s="109"/>
      <c r="O173" s="109"/>
      <c r="P173" s="109"/>
      <c r="Q173" s="109"/>
      <c r="R173" s="109"/>
      <c r="S173" s="109"/>
      <c r="T173" s="109"/>
      <c r="U173" s="110"/>
      <c r="V173" s="109"/>
      <c r="W173" s="109"/>
      <c r="X173" s="109"/>
      <c r="Y173" s="110"/>
      <c r="Z173" s="109"/>
      <c r="AA173" s="110"/>
      <c r="AB173" s="109"/>
      <c r="AC173" s="109"/>
      <c r="AD173" s="109"/>
      <c r="AE173" s="109"/>
      <c r="AF173" s="109"/>
      <c r="AG173" s="109"/>
      <c r="AH173" s="109"/>
      <c r="AI173" s="109"/>
    </row>
    <row r="174" spans="1:35" s="159" customFormat="1" x14ac:dyDescent="0.15">
      <c r="A174" s="109" t="s">
        <v>83</v>
      </c>
      <c r="B174" s="109"/>
      <c r="C174" s="109"/>
      <c r="D174" s="109"/>
      <c r="E174" s="109"/>
      <c r="F174" s="109"/>
      <c r="G174" s="109"/>
      <c r="H174" s="109"/>
      <c r="I174" s="109"/>
      <c r="J174" s="109"/>
      <c r="K174" s="109"/>
      <c r="L174" s="109"/>
      <c r="M174" s="109"/>
      <c r="N174" s="109"/>
      <c r="O174" s="109"/>
      <c r="P174" s="109"/>
      <c r="Q174" s="109"/>
      <c r="R174" s="109"/>
      <c r="S174" s="109"/>
      <c r="T174" s="109"/>
      <c r="U174" s="110"/>
      <c r="V174" s="109"/>
      <c r="W174" s="109"/>
      <c r="X174" s="109"/>
      <c r="Y174" s="110"/>
      <c r="Z174" s="109"/>
      <c r="AA174" s="110"/>
      <c r="AB174" s="109"/>
      <c r="AC174" s="109"/>
      <c r="AD174" s="109"/>
      <c r="AE174" s="109"/>
      <c r="AF174" s="109"/>
      <c r="AG174" s="109"/>
      <c r="AH174" s="109"/>
      <c r="AI174" s="109"/>
    </row>
    <row r="175" spans="1:35" ht="26" x14ac:dyDescent="0.15">
      <c r="A175" s="21" t="s">
        <v>115</v>
      </c>
      <c r="B175" s="112" t="s">
        <v>55</v>
      </c>
      <c r="C175" s="112" t="s">
        <v>56</v>
      </c>
      <c r="D175" s="112" t="s">
        <v>57</v>
      </c>
      <c r="E175" s="112" t="s">
        <v>58</v>
      </c>
      <c r="F175" s="112" t="s">
        <v>59</v>
      </c>
      <c r="G175" s="127" t="s">
        <v>104</v>
      </c>
      <c r="H175" s="127" t="s">
        <v>61</v>
      </c>
      <c r="I175" s="127" t="s">
        <v>62</v>
      </c>
      <c r="J175" s="127" t="s">
        <v>743</v>
      </c>
      <c r="K175" s="127" t="s">
        <v>63</v>
      </c>
      <c r="L175" s="127" t="s">
        <v>101</v>
      </c>
      <c r="M175" s="127" t="s">
        <v>65</v>
      </c>
      <c r="N175" s="127" t="s">
        <v>66</v>
      </c>
      <c r="O175" s="151"/>
      <c r="P175" s="151"/>
      <c r="Q175" s="163"/>
      <c r="R175" s="151"/>
      <c r="S175" s="151"/>
      <c r="T175" s="163"/>
      <c r="U175" s="151"/>
      <c r="V175" s="151"/>
      <c r="W175" s="151"/>
      <c r="X175" s="151"/>
      <c r="Y175" s="12"/>
      <c r="Z175" s="105"/>
      <c r="AA175" s="12"/>
      <c r="AB175" s="12"/>
      <c r="AC175" s="12"/>
      <c r="AD175" s="12"/>
      <c r="AE175" s="12"/>
      <c r="AF175" s="12"/>
      <c r="AG175" s="12"/>
      <c r="AH175" s="12"/>
    </row>
    <row r="176" spans="1:35" ht="26" x14ac:dyDescent="0.15">
      <c r="A176" s="21" t="s">
        <v>102</v>
      </c>
      <c r="B176" s="121">
        <f t="shared" ref="B176:H176" si="38">B190</f>
        <v>2378.3300919152098</v>
      </c>
      <c r="C176" s="121">
        <f t="shared" si="38"/>
        <v>1418.5444757995203</v>
      </c>
      <c r="D176" s="121">
        <f t="shared" si="38"/>
        <v>151.56757468700405</v>
      </c>
      <c r="E176" s="121">
        <f t="shared" si="38"/>
        <v>5627.2969162931258</v>
      </c>
      <c r="F176" s="121">
        <f t="shared" si="38"/>
        <v>20.591103977747423</v>
      </c>
      <c r="G176" s="121">
        <f t="shared" si="38"/>
        <v>4255.6231546384615</v>
      </c>
      <c r="H176" s="121">
        <f t="shared" si="38"/>
        <v>2161.3215733560419</v>
      </c>
      <c r="I176" s="121">
        <f>I190</f>
        <v>383.64800415002048</v>
      </c>
      <c r="J176" s="121">
        <f>J190</f>
        <v>1388.5250310475196</v>
      </c>
      <c r="K176" s="121">
        <f>K190</f>
        <v>169.07318274293527</v>
      </c>
      <c r="L176" s="121">
        <f>L190</f>
        <v>547.693270146636</v>
      </c>
      <c r="M176" s="121">
        <f>M190</f>
        <v>5.9447709620208</v>
      </c>
      <c r="N176" s="164">
        <f>SUM(B176:M176)</f>
        <v>18508.159149716244</v>
      </c>
      <c r="O176" s="165"/>
      <c r="P176" s="109"/>
      <c r="Q176" s="109"/>
      <c r="R176" s="109"/>
      <c r="S176" s="109"/>
      <c r="T176" s="110"/>
      <c r="U176" s="109"/>
      <c r="V176" s="109"/>
      <c r="W176" s="109"/>
      <c r="X176" s="110"/>
      <c r="Y176" s="12"/>
      <c r="Z176" s="105"/>
      <c r="AA176" s="12"/>
      <c r="AB176" s="12"/>
      <c r="AC176" s="12"/>
      <c r="AD176" s="12"/>
      <c r="AE176" s="12"/>
      <c r="AF176" s="12"/>
      <c r="AG176" s="12"/>
      <c r="AH176" s="12"/>
    </row>
    <row r="177" spans="1:35" x14ac:dyDescent="0.15">
      <c r="A177" s="109"/>
      <c r="B177" s="109"/>
      <c r="C177" s="109"/>
      <c r="D177" s="109"/>
      <c r="E177" s="109"/>
      <c r="F177" s="109"/>
      <c r="G177" s="109"/>
      <c r="H177" s="109"/>
      <c r="I177" s="109"/>
      <c r="J177" s="109"/>
      <c r="K177" s="109"/>
      <c r="L177" s="109"/>
      <c r="M177" s="109"/>
      <c r="N177" s="109"/>
      <c r="O177" s="109"/>
      <c r="P177" s="109"/>
      <c r="Q177" s="109"/>
      <c r="R177" s="109"/>
      <c r="S177" s="109"/>
      <c r="T177" s="109"/>
      <c r="U177" s="110"/>
      <c r="V177" s="109"/>
      <c r="W177" s="109"/>
      <c r="X177" s="109"/>
      <c r="Y177" s="110"/>
      <c r="Z177" s="12"/>
      <c r="AA177" s="105"/>
      <c r="AB177" s="12"/>
      <c r="AC177" s="12"/>
      <c r="AD177" s="12"/>
      <c r="AE177" s="12"/>
      <c r="AF177" s="12"/>
      <c r="AG177" s="12"/>
      <c r="AH177" s="12"/>
      <c r="AI177" s="12"/>
    </row>
    <row r="178" spans="1:35" x14ac:dyDescent="0.15">
      <c r="A178" s="109"/>
      <c r="B178" s="109"/>
      <c r="C178" s="109"/>
      <c r="D178" s="109"/>
      <c r="E178" s="109"/>
      <c r="F178" s="109"/>
      <c r="G178" s="109"/>
      <c r="H178" s="109"/>
      <c r="I178" s="109"/>
      <c r="J178" s="109"/>
      <c r="K178" s="109"/>
      <c r="L178" s="109"/>
      <c r="M178" s="109"/>
      <c r="N178" s="109"/>
      <c r="O178" s="109"/>
      <c r="P178" s="109"/>
      <c r="Q178" s="109"/>
      <c r="R178" s="109"/>
      <c r="S178" s="109"/>
      <c r="T178" s="109"/>
      <c r="U178" s="110"/>
      <c r="V178" s="109"/>
      <c r="W178" s="109"/>
      <c r="X178" s="109"/>
      <c r="Y178" s="110"/>
      <c r="Z178" s="12"/>
      <c r="AA178" s="105"/>
      <c r="AB178" s="12"/>
      <c r="AC178" s="12"/>
      <c r="AD178" s="12"/>
      <c r="AE178" s="12"/>
      <c r="AF178" s="12"/>
      <c r="AG178" s="12"/>
      <c r="AH178" s="12"/>
      <c r="AI178" s="12"/>
    </row>
    <row r="179" spans="1:35" x14ac:dyDescent="0.15">
      <c r="A179" s="109"/>
      <c r="B179" s="109"/>
      <c r="C179" s="109"/>
      <c r="D179" s="109"/>
      <c r="E179" s="109"/>
      <c r="F179" s="109"/>
      <c r="G179" s="109"/>
      <c r="H179" s="109"/>
      <c r="I179" s="109"/>
      <c r="J179" s="109"/>
      <c r="K179" s="109"/>
      <c r="L179" s="109"/>
      <c r="M179" s="109"/>
      <c r="N179" s="109"/>
      <c r="O179" s="109"/>
      <c r="P179" s="109"/>
      <c r="Q179" s="109"/>
      <c r="R179" s="109"/>
      <c r="S179" s="109"/>
      <c r="T179" s="109"/>
      <c r="U179" s="110"/>
      <c r="V179" s="109"/>
      <c r="W179" s="109"/>
      <c r="X179" s="109"/>
      <c r="Y179" s="110"/>
      <c r="Z179" s="12"/>
      <c r="AA179" s="105"/>
      <c r="AB179" s="12"/>
      <c r="AC179" s="12"/>
      <c r="AD179" s="12"/>
      <c r="AE179" s="12"/>
      <c r="AF179" s="12"/>
      <c r="AG179" s="12"/>
      <c r="AH179" s="12"/>
      <c r="AI179" s="12"/>
    </row>
    <row r="180" spans="1:35" x14ac:dyDescent="0.15">
      <c r="A180" s="109"/>
      <c r="B180" s="109"/>
      <c r="C180" s="109"/>
      <c r="D180" s="109"/>
      <c r="E180" s="109"/>
      <c r="F180" s="109"/>
      <c r="G180" s="109"/>
      <c r="H180" s="109"/>
      <c r="I180" s="109"/>
      <c r="J180" s="109"/>
      <c r="K180" s="109"/>
      <c r="L180" s="109"/>
      <c r="M180" s="109"/>
      <c r="N180" s="109"/>
      <c r="O180" s="109"/>
      <c r="P180" s="109"/>
      <c r="Q180" s="109"/>
      <c r="R180" s="109"/>
      <c r="S180" s="109"/>
      <c r="T180" s="109"/>
      <c r="U180" s="110"/>
      <c r="V180" s="109"/>
      <c r="W180" s="109"/>
      <c r="X180" s="109"/>
      <c r="Y180" s="110"/>
      <c r="Z180" s="12"/>
      <c r="AA180" s="105"/>
      <c r="AB180" s="12"/>
      <c r="AC180" s="12"/>
      <c r="AD180" s="12"/>
      <c r="AE180" s="12"/>
      <c r="AF180" s="12"/>
      <c r="AG180" s="12"/>
      <c r="AH180" s="12"/>
      <c r="AI180" s="12"/>
    </row>
    <row r="181" spans="1:35" x14ac:dyDescent="0.15">
      <c r="A181" s="109" t="s">
        <v>68</v>
      </c>
      <c r="B181" s="109"/>
      <c r="C181" s="109"/>
      <c r="D181" s="109"/>
      <c r="E181" s="109"/>
      <c r="F181" s="162"/>
      <c r="G181" s="162"/>
      <c r="H181" s="162"/>
      <c r="I181" s="162"/>
      <c r="J181" s="162"/>
      <c r="K181" s="162"/>
      <c r="L181" s="162"/>
      <c r="M181" s="162"/>
      <c r="N181" s="162"/>
      <c r="O181" s="109"/>
      <c r="P181" s="109"/>
      <c r="Q181" s="109"/>
      <c r="R181" s="109"/>
      <c r="S181" s="109"/>
      <c r="T181" s="109"/>
      <c r="U181" s="110"/>
      <c r="V181" s="109"/>
      <c r="W181" s="109"/>
      <c r="X181" s="109"/>
      <c r="Y181" s="110"/>
      <c r="Z181" s="12"/>
      <c r="AA181" s="105"/>
      <c r="AB181" s="12"/>
      <c r="AC181" s="12"/>
      <c r="AD181" s="12"/>
      <c r="AE181" s="12"/>
      <c r="AF181" s="12"/>
      <c r="AG181" s="12"/>
      <c r="AH181" s="12"/>
      <c r="AI181" s="12"/>
    </row>
    <row r="182" spans="1:35" ht="42" customHeight="1" x14ac:dyDescent="0.15">
      <c r="A182" s="475" t="s">
        <v>741</v>
      </c>
      <c r="B182" s="112" t="s">
        <v>55</v>
      </c>
      <c r="C182" s="112" t="s">
        <v>56</v>
      </c>
      <c r="D182" s="112" t="s">
        <v>57</v>
      </c>
      <c r="E182" s="112" t="s">
        <v>58</v>
      </c>
      <c r="F182" s="112" t="s">
        <v>59</v>
      </c>
      <c r="G182" s="167" t="s">
        <v>104</v>
      </c>
      <c r="H182" s="127" t="s">
        <v>61</v>
      </c>
      <c r="I182" s="167" t="s">
        <v>62</v>
      </c>
      <c r="J182" s="167" t="s">
        <v>743</v>
      </c>
      <c r="K182" s="167" t="s">
        <v>63</v>
      </c>
      <c r="L182" s="167" t="s">
        <v>101</v>
      </c>
      <c r="M182" s="167" t="s">
        <v>65</v>
      </c>
      <c r="N182" s="127" t="s">
        <v>66</v>
      </c>
      <c r="O182" s="151"/>
      <c r="P182" s="163"/>
      <c r="Q182" s="151"/>
      <c r="R182" s="151"/>
      <c r="S182" s="151"/>
      <c r="T182" s="163"/>
      <c r="U182" s="151"/>
      <c r="V182" s="151"/>
      <c r="W182" s="151"/>
      <c r="X182" s="151"/>
      <c r="Y182" s="12"/>
      <c r="Z182" s="105"/>
      <c r="AA182" s="12"/>
      <c r="AB182" s="12"/>
      <c r="AC182" s="12"/>
      <c r="AD182" s="12"/>
      <c r="AE182" s="12"/>
      <c r="AF182" s="12"/>
      <c r="AG182" s="12"/>
      <c r="AH182" s="12"/>
    </row>
    <row r="183" spans="1:35" x14ac:dyDescent="0.15">
      <c r="A183" s="158" t="s">
        <v>121</v>
      </c>
      <c r="B183" s="168">
        <f>(F195+G195+H195+I195)/1024</f>
        <v>928.37328618056176</v>
      </c>
      <c r="C183" s="168">
        <f t="shared" ref="C183:F189" si="39">B195/1024</f>
        <v>483.54428012061913</v>
      </c>
      <c r="D183" s="168">
        <f t="shared" si="39"/>
        <v>108.99708452322949</v>
      </c>
      <c r="E183" s="168">
        <f t="shared" si="39"/>
        <v>3118.2942449181737</v>
      </c>
      <c r="F183" s="168">
        <f t="shared" si="39"/>
        <v>12.972593779474609</v>
      </c>
      <c r="G183" s="168">
        <f>(J195+K195+L195+M195)/1024</f>
        <v>1963.6179621279612</v>
      </c>
      <c r="H183" s="168">
        <f t="shared" ref="H183:H189" si="40">(N195+0)/1024</f>
        <v>629.71404099037011</v>
      </c>
      <c r="I183" s="168">
        <f>(O195+P195+Q195)/1024</f>
        <v>158.59818070596958</v>
      </c>
      <c r="J183" s="168">
        <f>R195/1024</f>
        <v>690.11828156720708</v>
      </c>
      <c r="K183" s="168">
        <f>S195/1024</f>
        <v>38.77407127418379</v>
      </c>
      <c r="L183" s="168">
        <f>T195/1024</f>
        <v>265.33975767724121</v>
      </c>
      <c r="M183" s="168">
        <f>U195/1024</f>
        <v>3.8269605748910158</v>
      </c>
      <c r="N183" s="121">
        <f t="shared" ref="N183:N189" si="41">SUM(B183:M183)</f>
        <v>8402.1707444398817</v>
      </c>
      <c r="O183" s="119"/>
      <c r="P183" s="109"/>
      <c r="Q183" s="109"/>
      <c r="R183" s="109"/>
      <c r="S183" s="109"/>
      <c r="T183" s="110"/>
      <c r="U183" s="109"/>
      <c r="V183" s="109"/>
      <c r="W183" s="109"/>
      <c r="X183" s="110"/>
      <c r="Y183" s="12"/>
      <c r="Z183" s="105"/>
      <c r="AA183" s="12"/>
      <c r="AB183" s="12"/>
      <c r="AC183" s="12"/>
      <c r="AD183" s="12"/>
      <c r="AE183" s="12"/>
      <c r="AF183" s="12"/>
      <c r="AG183" s="12"/>
      <c r="AH183" s="12"/>
    </row>
    <row r="184" spans="1:35" x14ac:dyDescent="0.15">
      <c r="A184" s="158" t="s">
        <v>122</v>
      </c>
      <c r="B184" s="168">
        <f t="shared" ref="B184:B189" si="42">(F196+G196+H196+I196)/1024</f>
        <v>65.344606098245066</v>
      </c>
      <c r="C184" s="168">
        <f t="shared" si="39"/>
        <v>94.408107938149413</v>
      </c>
      <c r="D184" s="168">
        <f t="shared" si="39"/>
        <v>6.7556570046217477</v>
      </c>
      <c r="E184" s="168">
        <f t="shared" si="39"/>
        <v>155.58978963304591</v>
      </c>
      <c r="F184" s="168">
        <f t="shared" si="39"/>
        <v>0.25545411046277833</v>
      </c>
      <c r="G184" s="168">
        <f t="shared" ref="G184:G189" si="43">(J196+K196+L196+M196)/1024</f>
        <v>1435.7923131529208</v>
      </c>
      <c r="H184" s="168">
        <f t="shared" si="40"/>
        <v>158.1359767535713</v>
      </c>
      <c r="I184" s="168">
        <f t="shared" ref="I184:I189" si="44">(O196+P196+Q196)/1024</f>
        <v>12.666780235971586</v>
      </c>
      <c r="J184" s="168">
        <f t="shared" ref="J184:M189" si="45">R196/1024</f>
        <v>27.882729175403224</v>
      </c>
      <c r="K184" s="168">
        <f t="shared" si="45"/>
        <v>6.1513705745393947</v>
      </c>
      <c r="L184" s="168">
        <f t="shared" si="45"/>
        <v>41.714448940728225</v>
      </c>
      <c r="M184" s="168">
        <f t="shared" si="45"/>
        <v>0.3913850109374834</v>
      </c>
      <c r="N184" s="121">
        <f t="shared" si="41"/>
        <v>2005.0886186285973</v>
      </c>
      <c r="O184" s="109"/>
      <c r="P184" s="109"/>
      <c r="Q184" s="109"/>
      <c r="R184" s="109"/>
      <c r="S184" s="109"/>
      <c r="T184" s="110"/>
      <c r="U184" s="109"/>
      <c r="V184" s="109"/>
      <c r="W184" s="109"/>
      <c r="X184" s="110"/>
      <c r="Y184" s="12"/>
      <c r="Z184" s="105"/>
      <c r="AA184" s="12"/>
      <c r="AB184" s="12"/>
      <c r="AC184" s="12"/>
      <c r="AD184" s="12"/>
      <c r="AE184" s="12"/>
      <c r="AF184" s="12"/>
      <c r="AG184" s="12"/>
      <c r="AH184" s="12"/>
    </row>
    <row r="185" spans="1:35" x14ac:dyDescent="0.15">
      <c r="A185" s="158" t="s">
        <v>123</v>
      </c>
      <c r="B185" s="168">
        <f t="shared" si="42"/>
        <v>798.5842050377131</v>
      </c>
      <c r="C185" s="168">
        <f t="shared" si="39"/>
        <v>277.29633601547363</v>
      </c>
      <c r="D185" s="168">
        <f t="shared" si="39"/>
        <v>21.709961463538963</v>
      </c>
      <c r="E185" s="168">
        <f t="shared" si="39"/>
        <v>1550.6284922418847</v>
      </c>
      <c r="F185" s="168">
        <f t="shared" si="39"/>
        <v>5.8846741223578611</v>
      </c>
      <c r="G185" s="168">
        <f t="shared" si="43"/>
        <v>586.4194764353465</v>
      </c>
      <c r="H185" s="168">
        <f t="shared" si="40"/>
        <v>178.22329875116796</v>
      </c>
      <c r="I185" s="168">
        <f t="shared" si="44"/>
        <v>78.61117999195352</v>
      </c>
      <c r="J185" s="168">
        <f t="shared" si="45"/>
        <v>162.48462694193847</v>
      </c>
      <c r="K185" s="168">
        <f t="shared" si="45"/>
        <v>35.033909925254591</v>
      </c>
      <c r="L185" s="168">
        <f t="shared" si="45"/>
        <v>92.034244601921188</v>
      </c>
      <c r="M185" s="168">
        <f t="shared" si="45"/>
        <v>1.1999607477109668</v>
      </c>
      <c r="N185" s="121">
        <f t="shared" si="41"/>
        <v>3788.1103662762616</v>
      </c>
      <c r="O185" s="109"/>
      <c r="P185" s="109"/>
      <c r="Q185" s="109"/>
      <c r="R185" s="109"/>
      <c r="S185" s="109"/>
      <c r="T185" s="110"/>
      <c r="U185" s="109"/>
      <c r="V185" s="109"/>
      <c r="W185" s="109"/>
      <c r="X185" s="110"/>
      <c r="Y185" s="12"/>
      <c r="Z185" s="105"/>
      <c r="AA185" s="12"/>
      <c r="AB185" s="12"/>
      <c r="AC185" s="12"/>
      <c r="AD185" s="12"/>
      <c r="AE185" s="12"/>
      <c r="AF185" s="12"/>
      <c r="AG185" s="12"/>
      <c r="AH185" s="12"/>
    </row>
    <row r="186" spans="1:35" x14ac:dyDescent="0.15">
      <c r="A186" s="158" t="s">
        <v>124</v>
      </c>
      <c r="B186" s="168">
        <f t="shared" si="42"/>
        <v>532.75615980949783</v>
      </c>
      <c r="C186" s="168">
        <f t="shared" si="39"/>
        <v>470.59889023746581</v>
      </c>
      <c r="D186" s="168">
        <f t="shared" si="39"/>
        <v>9.6320033828978904</v>
      </c>
      <c r="E186" s="168">
        <f t="shared" si="39"/>
        <v>663.47897889981937</v>
      </c>
      <c r="F186" s="168">
        <f t="shared" si="39"/>
        <v>0.96303823259404397</v>
      </c>
      <c r="G186" s="168">
        <f t="shared" si="43"/>
        <v>209.72374586881597</v>
      </c>
      <c r="H186" s="168">
        <f t="shared" si="40"/>
        <v>623.56504703768849</v>
      </c>
      <c r="I186" s="168">
        <f t="shared" si="44"/>
        <v>79.389296936348671</v>
      </c>
      <c r="J186" s="168">
        <f t="shared" si="45"/>
        <v>294.54660383735842</v>
      </c>
      <c r="K186" s="168">
        <f t="shared" si="45"/>
        <v>65.301481473472464</v>
      </c>
      <c r="L186" s="168">
        <f t="shared" si="45"/>
        <v>116.2328478014375</v>
      </c>
      <c r="M186" s="168">
        <f t="shared" si="45"/>
        <v>0.23328429594494043</v>
      </c>
      <c r="N186" s="121">
        <f t="shared" si="41"/>
        <v>3066.4213778133412</v>
      </c>
      <c r="O186" s="109"/>
      <c r="P186" s="109"/>
      <c r="Q186" s="109"/>
      <c r="R186" s="109"/>
      <c r="S186" s="109"/>
      <c r="T186" s="110"/>
      <c r="U186" s="109"/>
      <c r="V186" s="109"/>
      <c r="W186" s="109"/>
      <c r="X186" s="110"/>
      <c r="Y186" s="12"/>
      <c r="Z186" s="105"/>
      <c r="AA186" s="12"/>
      <c r="AB186" s="12"/>
      <c r="AC186" s="12"/>
      <c r="AD186" s="12"/>
      <c r="AE186" s="12"/>
      <c r="AF186" s="12"/>
      <c r="AG186" s="12"/>
      <c r="AH186" s="12"/>
    </row>
    <row r="187" spans="1:35" x14ac:dyDescent="0.15">
      <c r="A187" s="158" t="s">
        <v>125</v>
      </c>
      <c r="B187" s="168">
        <f t="shared" si="42"/>
        <v>25.234639301608603</v>
      </c>
      <c r="C187" s="168">
        <f t="shared" si="39"/>
        <v>71.687659869387005</v>
      </c>
      <c r="D187" s="168">
        <f t="shared" si="39"/>
        <v>6.6284632019232917E-2</v>
      </c>
      <c r="E187" s="168">
        <f t="shared" si="39"/>
        <v>71.510816247403412</v>
      </c>
      <c r="F187" s="168">
        <f t="shared" si="39"/>
        <v>0.11516971589662696</v>
      </c>
      <c r="G187" s="168">
        <f t="shared" si="43"/>
        <v>5.102168950026674</v>
      </c>
      <c r="H187" s="168">
        <f t="shared" si="40"/>
        <v>3.577597368439453E-2</v>
      </c>
      <c r="I187" s="168">
        <f t="shared" si="44"/>
        <v>0.43576304726320791</v>
      </c>
      <c r="J187" s="168">
        <f t="shared" si="45"/>
        <v>5.1469541416790818</v>
      </c>
      <c r="K187" s="168">
        <f t="shared" si="45"/>
        <v>2.2397482370399513</v>
      </c>
      <c r="L187" s="168">
        <f t="shared" si="45"/>
        <v>2.6946049810994728</v>
      </c>
      <c r="M187" s="168">
        <f t="shared" si="45"/>
        <v>0.15672127920788576</v>
      </c>
      <c r="N187" s="121">
        <f t="shared" si="41"/>
        <v>184.42630637631558</v>
      </c>
      <c r="O187" s="109"/>
      <c r="P187" s="109"/>
      <c r="Q187" s="109"/>
      <c r="R187" s="109"/>
      <c r="S187" s="109"/>
      <c r="T187" s="110"/>
      <c r="U187" s="109"/>
      <c r="V187" s="109"/>
      <c r="W187" s="109"/>
      <c r="X187" s="110"/>
      <c r="Y187" s="12"/>
      <c r="Z187" s="105"/>
      <c r="AA187" s="12"/>
      <c r="AB187" s="12"/>
      <c r="AC187" s="12"/>
      <c r="AD187" s="12"/>
      <c r="AE187" s="12"/>
      <c r="AF187" s="12"/>
      <c r="AG187" s="12"/>
      <c r="AH187" s="12"/>
    </row>
    <row r="188" spans="1:35" x14ac:dyDescent="0.15">
      <c r="A188" s="158" t="s">
        <v>126</v>
      </c>
      <c r="B188" s="168">
        <f t="shared" si="42"/>
        <v>25.677031523015941</v>
      </c>
      <c r="C188" s="168">
        <f t="shared" si="39"/>
        <v>21.009033076040332</v>
      </c>
      <c r="D188" s="168">
        <f t="shared" si="39"/>
        <v>4.4010355539794528</v>
      </c>
      <c r="E188" s="168">
        <f t="shared" si="39"/>
        <v>67.793573352570021</v>
      </c>
      <c r="F188" s="168">
        <f t="shared" si="39"/>
        <v>0.40017080412417189</v>
      </c>
      <c r="G188" s="168">
        <f t="shared" si="43"/>
        <v>54.357454536718194</v>
      </c>
      <c r="H188" s="168">
        <f t="shared" si="40"/>
        <v>571.4852960981865</v>
      </c>
      <c r="I188" s="168">
        <f t="shared" si="44"/>
        <v>53.655986125278936</v>
      </c>
      <c r="J188" s="168">
        <f t="shared" si="45"/>
        <v>204.49807790423438</v>
      </c>
      <c r="K188" s="168">
        <f t="shared" si="45"/>
        <v>20.247649165467479</v>
      </c>
      <c r="L188" s="168">
        <f t="shared" si="45"/>
        <v>27.627387029960939</v>
      </c>
      <c r="M188" s="168">
        <f t="shared" si="45"/>
        <v>0.13622922937793164</v>
      </c>
      <c r="N188" s="121">
        <f t="shared" si="41"/>
        <v>1051.2889243989544</v>
      </c>
      <c r="O188" s="119"/>
      <c r="P188" s="109"/>
      <c r="Q188" s="109"/>
      <c r="R188" s="109"/>
      <c r="S188" s="109"/>
      <c r="T188" s="110"/>
      <c r="U188" s="109"/>
      <c r="V188" s="109"/>
      <c r="W188" s="109"/>
      <c r="X188" s="110"/>
      <c r="Y188" s="12"/>
      <c r="Z188" s="105"/>
      <c r="AA188" s="12"/>
      <c r="AB188" s="12"/>
      <c r="AC188" s="12"/>
      <c r="AD188" s="12"/>
      <c r="AE188" s="12"/>
      <c r="AF188" s="12"/>
      <c r="AG188" s="12"/>
      <c r="AH188" s="12"/>
    </row>
    <row r="189" spans="1:35" x14ac:dyDescent="0.15">
      <c r="A189" s="158" t="s">
        <v>127</v>
      </c>
      <c r="B189" s="168">
        <f t="shared" si="42"/>
        <v>2.3601639645676138</v>
      </c>
      <c r="C189" s="168">
        <f t="shared" si="39"/>
        <v>1.6854238492669532E-4</v>
      </c>
      <c r="D189" s="168">
        <f t="shared" si="39"/>
        <v>5.5481267172581249E-3</v>
      </c>
      <c r="E189" s="168">
        <f t="shared" si="39"/>
        <v>1.0210002283201854E-3</v>
      </c>
      <c r="F189" s="168">
        <f t="shared" si="39"/>
        <v>3.2128373277373536E-6</v>
      </c>
      <c r="G189" s="168">
        <f t="shared" si="43"/>
        <v>0.61003356667242692</v>
      </c>
      <c r="H189" s="168">
        <f t="shared" si="40"/>
        <v>0.16213775137293848</v>
      </c>
      <c r="I189" s="168">
        <f t="shared" si="44"/>
        <v>0.29081710723494314</v>
      </c>
      <c r="J189" s="168">
        <f t="shared" si="45"/>
        <v>3.8477574796988772</v>
      </c>
      <c r="K189" s="168">
        <f t="shared" si="45"/>
        <v>1.3249520929775782</v>
      </c>
      <c r="L189" s="168">
        <f t="shared" si="45"/>
        <v>2.0499791142474315</v>
      </c>
      <c r="M189" s="168">
        <f t="shared" si="45"/>
        <v>2.2982395057624609E-4</v>
      </c>
      <c r="N189" s="121">
        <f t="shared" si="41"/>
        <v>10.652811782890218</v>
      </c>
      <c r="O189" s="109"/>
      <c r="P189" s="109"/>
      <c r="Q189" s="109"/>
      <c r="R189" s="109"/>
      <c r="S189" s="109"/>
      <c r="T189" s="110"/>
      <c r="U189" s="109"/>
      <c r="V189" s="109"/>
      <c r="W189" s="109"/>
      <c r="X189" s="110"/>
      <c r="Y189" s="12"/>
      <c r="Z189" s="105"/>
      <c r="AA189" s="12"/>
      <c r="AB189" s="12"/>
      <c r="AC189" s="12"/>
      <c r="AD189" s="12"/>
      <c r="AE189" s="12"/>
      <c r="AF189" s="12"/>
      <c r="AG189" s="12"/>
      <c r="AH189" s="12"/>
    </row>
    <row r="190" spans="1:35" ht="24" customHeight="1" x14ac:dyDescent="0.15">
      <c r="A190" s="21" t="s">
        <v>511</v>
      </c>
      <c r="B190" s="121">
        <f>SUM(B183:B189)</f>
        <v>2378.3300919152098</v>
      </c>
      <c r="C190" s="121">
        <f>SUM(C183:C189)</f>
        <v>1418.5444757995203</v>
      </c>
      <c r="D190" s="121">
        <f>SUM(D183:D189)</f>
        <v>151.56757468700405</v>
      </c>
      <c r="E190" s="121">
        <f>SUM(E183:E189)</f>
        <v>5627.2969162931258</v>
      </c>
      <c r="F190" s="121">
        <f t="shared" ref="F190:M190" si="46">SUM(F183:F189)</f>
        <v>20.591103977747423</v>
      </c>
      <c r="G190" s="121">
        <f t="shared" si="46"/>
        <v>4255.6231546384615</v>
      </c>
      <c r="H190" s="121">
        <f t="shared" si="46"/>
        <v>2161.3215733560419</v>
      </c>
      <c r="I190" s="121">
        <f t="shared" si="46"/>
        <v>383.64800415002048</v>
      </c>
      <c r="J190" s="121">
        <f t="shared" si="46"/>
        <v>1388.5250310475196</v>
      </c>
      <c r="K190" s="121">
        <f t="shared" si="46"/>
        <v>169.07318274293527</v>
      </c>
      <c r="L190" s="121">
        <f t="shared" si="46"/>
        <v>547.693270146636</v>
      </c>
      <c r="M190" s="121">
        <f t="shared" si="46"/>
        <v>5.9447709620208</v>
      </c>
      <c r="N190" s="121">
        <f>SUM(N183:N189)</f>
        <v>18508.159149716244</v>
      </c>
      <c r="O190" s="119"/>
      <c r="P190" s="109"/>
      <c r="Q190" s="109"/>
      <c r="R190" s="109"/>
      <c r="S190" s="109"/>
      <c r="T190" s="110"/>
      <c r="U190" s="109"/>
      <c r="V190" s="109"/>
      <c r="W190" s="109"/>
      <c r="X190" s="110"/>
      <c r="Y190" s="12"/>
      <c r="Z190" s="105"/>
      <c r="AA190" s="12"/>
      <c r="AB190" s="12"/>
      <c r="AC190" s="12"/>
      <c r="AD190" s="12"/>
      <c r="AE190" s="12"/>
      <c r="AF190" s="12"/>
      <c r="AG190" s="12"/>
      <c r="AH190" s="12"/>
    </row>
    <row r="191" spans="1:35" x14ac:dyDescent="0.15">
      <c r="A191" s="109"/>
      <c r="B191" s="109"/>
      <c r="C191" s="109"/>
      <c r="D191" s="109"/>
      <c r="E191" s="109"/>
      <c r="F191" s="109"/>
      <c r="G191" s="109"/>
      <c r="H191" s="109"/>
      <c r="I191" s="109"/>
      <c r="J191" s="109"/>
      <c r="K191" s="109"/>
      <c r="L191" s="109"/>
      <c r="M191" s="109"/>
      <c r="N191" s="109"/>
      <c r="O191" s="109"/>
      <c r="P191" s="109"/>
      <c r="Q191" s="109"/>
      <c r="R191" s="109"/>
      <c r="S191" s="109"/>
      <c r="T191" s="109"/>
      <c r="U191" s="110"/>
      <c r="V191" s="109"/>
      <c r="W191" s="109"/>
      <c r="X191" s="109"/>
      <c r="Y191" s="110"/>
      <c r="Z191" s="12"/>
      <c r="AA191" s="105"/>
      <c r="AB191" s="12"/>
      <c r="AC191" s="12"/>
      <c r="AD191" s="12"/>
      <c r="AE191" s="12"/>
      <c r="AF191" s="12"/>
      <c r="AG191" s="12"/>
      <c r="AH191" s="12"/>
      <c r="AI191" s="12"/>
    </row>
    <row r="192" spans="1:35" x14ac:dyDescent="0.15">
      <c r="A192" s="109"/>
      <c r="B192" s="109"/>
      <c r="C192" s="109"/>
      <c r="D192" s="109"/>
      <c r="E192" s="109"/>
      <c r="F192" s="109"/>
      <c r="G192" s="109"/>
      <c r="H192" s="109"/>
      <c r="I192" s="109"/>
      <c r="J192" s="109"/>
      <c r="K192" s="109"/>
      <c r="L192" s="109"/>
      <c r="M192" s="109"/>
      <c r="N192" s="109"/>
      <c r="O192" s="109"/>
      <c r="P192" s="109"/>
      <c r="Q192" s="109"/>
      <c r="R192" s="109"/>
      <c r="S192" s="109"/>
      <c r="T192" s="109"/>
      <c r="U192" s="110"/>
      <c r="V192" s="109"/>
      <c r="W192" s="109"/>
      <c r="X192" s="109"/>
      <c r="Y192" s="110"/>
      <c r="Z192" s="12"/>
      <c r="AA192" s="105"/>
      <c r="AB192" s="12"/>
      <c r="AC192" s="12"/>
      <c r="AD192" s="12"/>
      <c r="AE192" s="12"/>
      <c r="AF192" s="12"/>
      <c r="AG192" s="12"/>
      <c r="AH192" s="12"/>
      <c r="AI192" s="12"/>
    </row>
    <row r="193" spans="1:38" x14ac:dyDescent="0.15">
      <c r="A193" s="109" t="s">
        <v>76</v>
      </c>
      <c r="B193" s="109"/>
      <c r="C193" s="109"/>
      <c r="D193" s="109"/>
      <c r="E193" s="109"/>
      <c r="F193" s="109"/>
      <c r="G193" s="109"/>
      <c r="H193" s="109"/>
      <c r="I193" s="109"/>
      <c r="J193" s="109"/>
      <c r="K193" s="109"/>
      <c r="L193" s="109"/>
      <c r="M193" s="109"/>
      <c r="N193" s="109"/>
      <c r="O193" s="109"/>
      <c r="P193" s="109"/>
      <c r="Q193" s="109"/>
      <c r="R193" s="109"/>
      <c r="S193" s="109"/>
      <c r="T193" s="109"/>
      <c r="U193" s="110"/>
      <c r="V193" s="109"/>
      <c r="W193" s="109"/>
      <c r="X193" s="109"/>
      <c r="Y193" s="110"/>
      <c r="Z193" s="12"/>
      <c r="AA193" s="105"/>
      <c r="AB193" s="12"/>
      <c r="AC193" s="12"/>
      <c r="AD193" s="12"/>
      <c r="AE193" s="12"/>
      <c r="AF193" s="12"/>
      <c r="AG193" s="12"/>
      <c r="AH193" s="12"/>
      <c r="AI193" s="12"/>
    </row>
    <row r="194" spans="1:38" s="56" customFormat="1" ht="39" x14ac:dyDescent="0.15">
      <c r="A194" s="166" t="s">
        <v>742</v>
      </c>
      <c r="B194" s="127" t="s">
        <v>56</v>
      </c>
      <c r="C194" s="28" t="s">
        <v>57</v>
      </c>
      <c r="D194" s="127" t="s">
        <v>58</v>
      </c>
      <c r="E194" s="127" t="s">
        <v>59</v>
      </c>
      <c r="F194" s="127" t="s">
        <v>106</v>
      </c>
      <c r="G194" s="127" t="s">
        <v>107</v>
      </c>
      <c r="H194" s="127" t="s">
        <v>108</v>
      </c>
      <c r="I194" s="28" t="s">
        <v>109</v>
      </c>
      <c r="J194" s="127" t="s">
        <v>60</v>
      </c>
      <c r="K194" s="127" t="s">
        <v>110</v>
      </c>
      <c r="L194" s="127" t="s">
        <v>111</v>
      </c>
      <c r="M194" s="28" t="s">
        <v>112</v>
      </c>
      <c r="N194" s="127" t="s">
        <v>61</v>
      </c>
      <c r="O194" s="127" t="s">
        <v>62</v>
      </c>
      <c r="P194" s="127" t="s">
        <v>113</v>
      </c>
      <c r="Q194" s="127" t="s">
        <v>97</v>
      </c>
      <c r="R194" s="476" t="s">
        <v>743</v>
      </c>
      <c r="S194" s="127" t="s">
        <v>63</v>
      </c>
      <c r="T194" s="127" t="s">
        <v>82</v>
      </c>
      <c r="U194" s="39" t="s">
        <v>65</v>
      </c>
      <c r="V194" s="128" t="s">
        <v>66</v>
      </c>
      <c r="W194" s="151"/>
      <c r="X194" s="163"/>
      <c r="Y194" s="151"/>
      <c r="Z194" s="151"/>
      <c r="AA194" s="163"/>
      <c r="AB194" s="163"/>
      <c r="AC194" s="136"/>
      <c r="AD194" s="136"/>
      <c r="AE194" s="136"/>
      <c r="AF194" s="136"/>
      <c r="AG194" s="136"/>
      <c r="AH194" s="136"/>
      <c r="AI194" s="136"/>
      <c r="AJ194" s="136"/>
      <c r="AK194" s="136"/>
      <c r="AL194" s="136"/>
    </row>
    <row r="195" spans="1:38" x14ac:dyDescent="0.15">
      <c r="A195" s="158" t="s">
        <v>121</v>
      </c>
      <c r="B195" s="606">
        <v>495149.34284351399</v>
      </c>
      <c r="C195" s="606">
        <v>111613.014551787</v>
      </c>
      <c r="D195" s="606">
        <v>3193133.3067962099</v>
      </c>
      <c r="E195" s="606">
        <v>13283.936030182</v>
      </c>
      <c r="F195" s="606">
        <v>1531.6217615641599</v>
      </c>
      <c r="G195" s="606">
        <v>33260.679206441098</v>
      </c>
      <c r="H195" s="606">
        <v>602775.23909824097</v>
      </c>
      <c r="I195" s="606">
        <v>313086.70498264901</v>
      </c>
      <c r="J195" s="606">
        <v>1999991.87761947</v>
      </c>
      <c r="K195" s="606">
        <v>4462.6627699788596</v>
      </c>
      <c r="L195" s="606">
        <v>4882.3017480233602</v>
      </c>
      <c r="M195" s="606">
        <v>1407.9510815599899</v>
      </c>
      <c r="N195" s="606">
        <v>644827.17797413899</v>
      </c>
      <c r="O195" s="606">
        <v>151324.58365969901</v>
      </c>
      <c r="P195" s="606">
        <v>258.08535011112599</v>
      </c>
      <c r="Q195" s="606">
        <v>10821.868033102701</v>
      </c>
      <c r="R195" s="606">
        <v>706681.12032482005</v>
      </c>
      <c r="S195" s="606">
        <v>39704.648984764201</v>
      </c>
      <c r="T195" s="606">
        <v>271707.911861495</v>
      </c>
      <c r="U195" s="606">
        <v>3918.8076286884002</v>
      </c>
      <c r="V195" s="117">
        <f t="shared" ref="V195:V201" si="47">SUM(B195:U195)</f>
        <v>8603822.8423064388</v>
      </c>
      <c r="W195" s="109"/>
      <c r="X195" s="110"/>
      <c r="Y195" s="109"/>
      <c r="Z195" s="109"/>
      <c r="AA195" s="110"/>
      <c r="AB195" s="110"/>
      <c r="AC195" s="12"/>
      <c r="AD195" s="12"/>
      <c r="AE195" s="12"/>
      <c r="AF195" s="12"/>
      <c r="AG195" s="12"/>
      <c r="AH195" s="12"/>
      <c r="AI195" s="12"/>
      <c r="AJ195" s="12"/>
      <c r="AK195" s="12"/>
      <c r="AL195" s="12"/>
    </row>
    <row r="196" spans="1:38" x14ac:dyDescent="0.15">
      <c r="A196" s="158" t="s">
        <v>122</v>
      </c>
      <c r="B196" s="606">
        <v>96673.902528664999</v>
      </c>
      <c r="C196" s="606">
        <v>6917.7927727326696</v>
      </c>
      <c r="D196" s="606">
        <v>159323.94458423901</v>
      </c>
      <c r="E196" s="606">
        <v>261.58500911388501</v>
      </c>
      <c r="F196" s="606">
        <v>2961.0717734238101</v>
      </c>
      <c r="G196" s="606">
        <v>50785.900609477401</v>
      </c>
      <c r="H196" s="606">
        <v>6957.9480696050396</v>
      </c>
      <c r="I196" s="606">
        <v>6207.9561920966898</v>
      </c>
      <c r="J196" s="606">
        <v>1470022.5623325801</v>
      </c>
      <c r="K196" s="606">
        <v>34.066864212974899</v>
      </c>
      <c r="L196" s="606">
        <v>193.55499383062099</v>
      </c>
      <c r="M196" s="606">
        <v>1.14447796717286</v>
      </c>
      <c r="N196" s="606">
        <v>161931.24019565701</v>
      </c>
      <c r="O196" s="606">
        <v>9610.6011781329198</v>
      </c>
      <c r="P196" s="606">
        <v>198.831286969594</v>
      </c>
      <c r="Q196" s="606">
        <v>3161.35049653239</v>
      </c>
      <c r="R196" s="606">
        <v>28551.914675612901</v>
      </c>
      <c r="S196" s="606">
        <v>6299.0034683283402</v>
      </c>
      <c r="T196" s="606">
        <v>42715.595715305702</v>
      </c>
      <c r="U196" s="606">
        <v>400.778251199983</v>
      </c>
      <c r="V196" s="117">
        <f t="shared" si="47"/>
        <v>2053210.7454756836</v>
      </c>
      <c r="W196" s="110"/>
      <c r="X196" s="110"/>
      <c r="Y196" s="109"/>
      <c r="Z196" s="109"/>
      <c r="AA196" s="110"/>
      <c r="AB196" s="110"/>
      <c r="AC196" s="12"/>
      <c r="AD196" s="12"/>
      <c r="AE196" s="12"/>
      <c r="AF196" s="12"/>
      <c r="AG196" s="12"/>
      <c r="AH196" s="12"/>
      <c r="AI196" s="12"/>
      <c r="AJ196" s="12"/>
      <c r="AK196" s="12"/>
      <c r="AL196" s="12"/>
    </row>
    <row r="197" spans="1:38" x14ac:dyDescent="0.15">
      <c r="A197" s="158" t="s">
        <v>128</v>
      </c>
      <c r="B197" s="606">
        <v>283951.44807984499</v>
      </c>
      <c r="C197" s="606">
        <v>22231.000538663899</v>
      </c>
      <c r="D197" s="606">
        <v>1587843.5760556899</v>
      </c>
      <c r="E197" s="606">
        <v>6025.9063012944498</v>
      </c>
      <c r="F197" s="606">
        <v>197169.64931429701</v>
      </c>
      <c r="G197" s="606">
        <v>72657.845280985304</v>
      </c>
      <c r="H197" s="606">
        <v>311703.41678130301</v>
      </c>
      <c r="I197" s="606">
        <v>236219.314582033</v>
      </c>
      <c r="J197" s="606">
        <v>599663.04793334799</v>
      </c>
      <c r="K197" s="606">
        <v>345.93271261546698</v>
      </c>
      <c r="L197" s="606">
        <v>365.61224541719997</v>
      </c>
      <c r="M197" s="606">
        <v>118.950978414155</v>
      </c>
      <c r="N197" s="606">
        <v>182500.65792119599</v>
      </c>
      <c r="O197" s="606">
        <v>76759.049062276201</v>
      </c>
      <c r="P197" s="606">
        <v>171.70264501962799</v>
      </c>
      <c r="Q197" s="606">
        <v>3567.0966044645702</v>
      </c>
      <c r="R197" s="606">
        <v>166384.257988545</v>
      </c>
      <c r="S197" s="606">
        <v>35874.723763460701</v>
      </c>
      <c r="T197" s="606">
        <v>94243.066472367296</v>
      </c>
      <c r="U197" s="606">
        <v>1228.75980565603</v>
      </c>
      <c r="V197" s="117">
        <f t="shared" si="47"/>
        <v>3879025.0150668924</v>
      </c>
      <c r="W197" s="109"/>
      <c r="X197" s="110"/>
      <c r="Y197" s="109"/>
      <c r="Z197" s="109"/>
      <c r="AA197" s="110"/>
      <c r="AB197" s="110"/>
      <c r="AC197" s="12"/>
      <c r="AD197" s="12"/>
      <c r="AE197" s="12"/>
      <c r="AF197" s="12"/>
      <c r="AG197" s="12"/>
      <c r="AH197" s="12"/>
      <c r="AI197" s="12"/>
      <c r="AJ197" s="12"/>
      <c r="AK197" s="12"/>
      <c r="AL197" s="12"/>
    </row>
    <row r="198" spans="1:38" x14ac:dyDescent="0.15">
      <c r="A198" s="158" t="s">
        <v>129</v>
      </c>
      <c r="B198" s="606">
        <v>481893.26360316499</v>
      </c>
      <c r="C198" s="606">
        <v>9863.1714640874397</v>
      </c>
      <c r="D198" s="606">
        <v>679402.47439341503</v>
      </c>
      <c r="E198" s="606">
        <v>986.15115017630103</v>
      </c>
      <c r="F198" s="606">
        <v>271081.34660665999</v>
      </c>
      <c r="G198" s="606">
        <v>82612.173073170707</v>
      </c>
      <c r="H198" s="606">
        <v>119485.164919904</v>
      </c>
      <c r="I198" s="606">
        <v>72363.623045191096</v>
      </c>
      <c r="J198" s="606">
        <v>214484.10198732</v>
      </c>
      <c r="K198" s="606">
        <v>26.406704314052998</v>
      </c>
      <c r="L198" s="606">
        <v>78.217801210470398</v>
      </c>
      <c r="M198" s="606">
        <v>168.38927682302801</v>
      </c>
      <c r="N198" s="606">
        <v>638530.60816659301</v>
      </c>
      <c r="O198" s="606">
        <v>79899.418829125294</v>
      </c>
      <c r="P198" s="606">
        <v>7.0514444550499302</v>
      </c>
      <c r="Q198" s="606">
        <v>1388.1697892406901</v>
      </c>
      <c r="R198" s="606">
        <v>301615.72232945502</v>
      </c>
      <c r="S198" s="606">
        <v>66868.717028835803</v>
      </c>
      <c r="T198" s="606">
        <v>119022.436148672</v>
      </c>
      <c r="U198" s="606">
        <v>238.883119047619</v>
      </c>
      <c r="V198" s="117">
        <f t="shared" si="47"/>
        <v>3140015.4908808614</v>
      </c>
      <c r="W198" s="109"/>
      <c r="X198" s="110"/>
      <c r="Y198" s="109"/>
      <c r="Z198" s="109"/>
      <c r="AA198" s="110"/>
      <c r="AB198" s="110"/>
      <c r="AC198" s="12"/>
      <c r="AD198" s="12"/>
      <c r="AE198" s="12"/>
      <c r="AF198" s="12"/>
      <c r="AG198" s="12"/>
      <c r="AH198" s="12"/>
      <c r="AI198" s="12"/>
      <c r="AJ198" s="12"/>
      <c r="AK198" s="12"/>
      <c r="AL198" s="12"/>
    </row>
    <row r="199" spans="1:38" x14ac:dyDescent="0.15">
      <c r="A199" s="158" t="s">
        <v>130</v>
      </c>
      <c r="B199" s="606">
        <v>73408.163706252293</v>
      </c>
      <c r="C199" s="606">
        <v>67.875463187694507</v>
      </c>
      <c r="D199" s="606">
        <v>73227.075837341094</v>
      </c>
      <c r="E199" s="606">
        <v>117.93378907814601</v>
      </c>
      <c r="F199" s="606">
        <v>0</v>
      </c>
      <c r="G199" s="606">
        <v>10.537931050173899</v>
      </c>
      <c r="H199" s="606">
        <v>0.193776783533394</v>
      </c>
      <c r="I199" s="606">
        <v>25829.538937013502</v>
      </c>
      <c r="J199" s="606">
        <v>5176.6736394250702</v>
      </c>
      <c r="K199" s="606">
        <v>47.769869233481501</v>
      </c>
      <c r="L199" s="606">
        <v>0.17749616876244501</v>
      </c>
      <c r="M199" s="606">
        <v>0</v>
      </c>
      <c r="N199" s="606">
        <v>36.634597052819998</v>
      </c>
      <c r="O199" s="606">
        <v>423.64946370758099</v>
      </c>
      <c r="P199" s="606">
        <v>6.0830079019069596E-4</v>
      </c>
      <c r="Q199" s="606">
        <v>22.5712883891537</v>
      </c>
      <c r="R199" s="606">
        <v>5270.4810410793798</v>
      </c>
      <c r="S199" s="606">
        <v>2293.5021947289101</v>
      </c>
      <c r="T199" s="606">
        <v>2759.2755006458601</v>
      </c>
      <c r="U199" s="606">
        <v>160.48258990887501</v>
      </c>
      <c r="V199" s="117">
        <f t="shared" si="47"/>
        <v>188852.53772934712</v>
      </c>
      <c r="W199" s="109"/>
      <c r="X199" s="110"/>
      <c r="Y199" s="109"/>
      <c r="Z199" s="109"/>
      <c r="AA199" s="110"/>
      <c r="AB199" s="110"/>
      <c r="AC199" s="12"/>
      <c r="AD199" s="12"/>
      <c r="AE199" s="12"/>
      <c r="AF199" s="12"/>
      <c r="AG199" s="12"/>
      <c r="AH199" s="12"/>
      <c r="AI199" s="12"/>
      <c r="AJ199" s="12"/>
      <c r="AK199" s="12"/>
      <c r="AL199" s="12"/>
    </row>
    <row r="200" spans="1:38" x14ac:dyDescent="0.15">
      <c r="A200" s="23" t="s">
        <v>126</v>
      </c>
      <c r="B200" s="606">
        <v>21513.2498698653</v>
      </c>
      <c r="C200" s="606">
        <v>4506.6604072749597</v>
      </c>
      <c r="D200" s="606">
        <v>69420.619113031702</v>
      </c>
      <c r="E200" s="606">
        <v>409.77490342315201</v>
      </c>
      <c r="F200" s="606">
        <v>0.502890765666961</v>
      </c>
      <c r="G200" s="606">
        <v>20117.058512234998</v>
      </c>
      <c r="H200" s="606">
        <v>0</v>
      </c>
      <c r="I200" s="606">
        <v>6175.7188765676601</v>
      </c>
      <c r="J200" s="606">
        <v>50526.059621963599</v>
      </c>
      <c r="K200" s="606">
        <v>42.871854408644097</v>
      </c>
      <c r="L200" s="606">
        <v>30.914759321138199</v>
      </c>
      <c r="M200" s="606">
        <v>5062.1872099060502</v>
      </c>
      <c r="N200" s="606">
        <v>585200.94320454297</v>
      </c>
      <c r="O200" s="606">
        <v>54188.956658640796</v>
      </c>
      <c r="P200" s="606">
        <v>102.25375545024799</v>
      </c>
      <c r="Q200" s="606">
        <v>652.51937819458499</v>
      </c>
      <c r="R200" s="606">
        <v>209406.031773936</v>
      </c>
      <c r="S200" s="606">
        <v>20733.592745438698</v>
      </c>
      <c r="T200" s="606">
        <v>28290.444318680002</v>
      </c>
      <c r="U200" s="606">
        <v>139.498730883002</v>
      </c>
      <c r="V200" s="117">
        <f t="shared" si="47"/>
        <v>1076519.8585845293</v>
      </c>
      <c r="W200" s="109"/>
      <c r="X200" s="110"/>
      <c r="Y200" s="109"/>
      <c r="Z200" s="109"/>
      <c r="AA200" s="110"/>
      <c r="AB200" s="110"/>
      <c r="AC200" s="12"/>
      <c r="AD200" s="12"/>
      <c r="AE200" s="12"/>
      <c r="AF200" s="12"/>
      <c r="AG200" s="12"/>
      <c r="AH200" s="12"/>
      <c r="AI200" s="12"/>
      <c r="AJ200" s="12"/>
      <c r="AK200" s="12"/>
      <c r="AL200" s="12"/>
    </row>
    <row r="201" spans="1:38" x14ac:dyDescent="0.15">
      <c r="A201" s="158" t="s">
        <v>127</v>
      </c>
      <c r="B201" s="606">
        <v>0.17258740216493601</v>
      </c>
      <c r="C201" s="606">
        <v>5.6812817584723199</v>
      </c>
      <c r="D201" s="606">
        <v>1.0455042337998699</v>
      </c>
      <c r="E201" s="606">
        <v>3.2899454236030501E-3</v>
      </c>
      <c r="F201" s="606">
        <v>0</v>
      </c>
      <c r="G201" s="606">
        <v>0.28681204933673099</v>
      </c>
      <c r="H201" s="606">
        <v>2364.3582862308199</v>
      </c>
      <c r="I201" s="606">
        <v>52.162801437079899</v>
      </c>
      <c r="J201" s="606">
        <v>622.39650386571805</v>
      </c>
      <c r="K201" s="606">
        <v>0</v>
      </c>
      <c r="L201" s="606">
        <v>2.27786840684711</v>
      </c>
      <c r="M201" s="606">
        <v>0</v>
      </c>
      <c r="N201" s="606">
        <v>166.02905740588901</v>
      </c>
      <c r="O201" s="606">
        <v>297.65021737013001</v>
      </c>
      <c r="P201" s="606">
        <v>0</v>
      </c>
      <c r="Q201" s="606">
        <v>0.146500438451766</v>
      </c>
      <c r="R201" s="606">
        <v>3940.1036592116502</v>
      </c>
      <c r="S201" s="606">
        <v>1356.7509432090401</v>
      </c>
      <c r="T201" s="606">
        <v>2099.1786129893699</v>
      </c>
      <c r="U201" s="606">
        <v>0.235339725390076</v>
      </c>
      <c r="V201" s="117">
        <f t="shared" si="47"/>
        <v>10908.479265679583</v>
      </c>
      <c r="W201" s="109"/>
      <c r="X201" s="110"/>
      <c r="Y201" s="109"/>
      <c r="Z201" s="109"/>
      <c r="AA201" s="110"/>
      <c r="AB201" s="110"/>
      <c r="AC201" s="12"/>
      <c r="AD201" s="12"/>
      <c r="AE201" s="12"/>
      <c r="AF201" s="12"/>
      <c r="AG201" s="12"/>
      <c r="AH201" s="12"/>
      <c r="AI201" s="12"/>
      <c r="AJ201" s="12"/>
      <c r="AK201" s="12"/>
      <c r="AL201" s="12"/>
    </row>
    <row r="202" spans="1:38" x14ac:dyDescent="0.15">
      <c r="A202" s="21" t="s">
        <v>511</v>
      </c>
      <c r="B202" s="117">
        <f t="shared" ref="B202:V202" si="48">SUM(B195:B201)</f>
        <v>1452589.5432187088</v>
      </c>
      <c r="C202" s="117">
        <f t="shared" si="48"/>
        <v>155205.19647949215</v>
      </c>
      <c r="D202" s="117">
        <f t="shared" si="48"/>
        <v>5762352.0422841609</v>
      </c>
      <c r="E202" s="117">
        <f t="shared" si="48"/>
        <v>21085.290473213361</v>
      </c>
      <c r="F202" s="117">
        <f t="shared" si="48"/>
        <v>472744.19234671065</v>
      </c>
      <c r="G202" s="117">
        <f t="shared" si="48"/>
        <v>259444.48142540903</v>
      </c>
      <c r="H202" s="117">
        <f t="shared" si="48"/>
        <v>1043286.3209320673</v>
      </c>
      <c r="I202" s="117">
        <f t="shared" si="48"/>
        <v>659935.01941698801</v>
      </c>
      <c r="J202" s="117">
        <f t="shared" si="48"/>
        <v>4340486.7196379723</v>
      </c>
      <c r="K202" s="117">
        <f t="shared" si="48"/>
        <v>4959.71077476348</v>
      </c>
      <c r="L202" s="117">
        <f t="shared" si="48"/>
        <v>5553.0569123783998</v>
      </c>
      <c r="M202" s="117">
        <f t="shared" si="48"/>
        <v>6758.6230246703963</v>
      </c>
      <c r="N202" s="117">
        <f t="shared" si="48"/>
        <v>2213193.2911165869</v>
      </c>
      <c r="O202" s="117">
        <f t="shared" si="48"/>
        <v>372503.90906895197</v>
      </c>
      <c r="P202" s="117">
        <f t="shared" si="48"/>
        <v>737.92509030643612</v>
      </c>
      <c r="Q202" s="117">
        <f t="shared" si="48"/>
        <v>19613.722090362542</v>
      </c>
      <c r="R202" s="117">
        <f t="shared" si="48"/>
        <v>1421849.6317926601</v>
      </c>
      <c r="S202" s="117">
        <f t="shared" si="48"/>
        <v>173130.93912876572</v>
      </c>
      <c r="T202" s="117">
        <f t="shared" si="48"/>
        <v>560837.90863015526</v>
      </c>
      <c r="U202" s="117">
        <f t="shared" si="48"/>
        <v>6087.4454651092992</v>
      </c>
      <c r="V202" s="117">
        <f t="shared" si="48"/>
        <v>18952354.969309431</v>
      </c>
      <c r="W202" s="109"/>
      <c r="X202" s="109"/>
      <c r="Y202" s="109"/>
      <c r="Z202" s="110"/>
      <c r="AA202" s="105"/>
      <c r="AB202" s="12"/>
      <c r="AC202" s="12"/>
      <c r="AD202" s="12"/>
      <c r="AE202" s="12"/>
      <c r="AF202" s="12"/>
      <c r="AG202" s="12"/>
      <c r="AH202" s="12"/>
      <c r="AI202" s="12"/>
      <c r="AJ202" s="12"/>
    </row>
    <row r="203" spans="1:38" x14ac:dyDescent="0.15">
      <c r="A203" s="151"/>
      <c r="B203" s="169"/>
      <c r="C203" s="169"/>
      <c r="D203" s="169"/>
      <c r="E203" s="169"/>
      <c r="F203" s="169"/>
      <c r="G203" s="169"/>
      <c r="H203" s="169"/>
      <c r="I203" s="169"/>
      <c r="J203" s="169"/>
      <c r="K203" s="169"/>
      <c r="L203" s="169"/>
      <c r="M203" s="169"/>
      <c r="N203" s="169"/>
      <c r="O203" s="169"/>
      <c r="P203" s="169"/>
      <c r="Q203" s="169"/>
      <c r="R203" s="169"/>
      <c r="S203" s="169"/>
      <c r="T203" s="169"/>
      <c r="U203" s="169"/>
      <c r="V203" s="169"/>
      <c r="W203" s="109"/>
      <c r="X203" s="109"/>
      <c r="Y203" s="109"/>
      <c r="Z203" s="110"/>
      <c r="AA203" s="105"/>
      <c r="AB203" s="12"/>
      <c r="AC203" s="12"/>
      <c r="AD203" s="12"/>
      <c r="AE203" s="12"/>
      <c r="AF203" s="12"/>
      <c r="AG203" s="12"/>
      <c r="AH203" s="12"/>
      <c r="AI203" s="12"/>
      <c r="AJ203" s="12"/>
    </row>
    <row r="204" spans="1:38" ht="24.75" customHeight="1" x14ac:dyDescent="0.15">
      <c r="A204" s="151"/>
      <c r="B204" s="110"/>
      <c r="C204" s="110"/>
      <c r="D204" s="110"/>
      <c r="E204" s="110"/>
      <c r="F204" s="110"/>
      <c r="G204" s="110"/>
      <c r="H204" s="110"/>
      <c r="I204" s="110"/>
      <c r="J204" s="110"/>
      <c r="K204" s="110"/>
      <c r="L204" s="110"/>
      <c r="M204" s="110"/>
      <c r="N204" s="110"/>
      <c r="O204" s="110"/>
      <c r="P204" s="110"/>
      <c r="Q204" s="110"/>
      <c r="R204" s="110"/>
      <c r="S204" s="119"/>
      <c r="T204" s="110"/>
      <c r="U204" s="109"/>
      <c r="V204" s="109"/>
      <c r="W204" s="109"/>
      <c r="X204" s="110"/>
      <c r="Y204" s="12"/>
      <c r="Z204" s="12"/>
      <c r="AA204" s="105"/>
      <c r="AB204" s="12"/>
      <c r="AC204" s="12"/>
      <c r="AD204" s="12"/>
      <c r="AE204" s="12"/>
      <c r="AF204" s="12"/>
      <c r="AG204" s="12"/>
      <c r="AH204" s="12"/>
    </row>
    <row r="205" spans="1:38" ht="24.75" customHeight="1" x14ac:dyDescent="0.15">
      <c r="A205" s="151"/>
      <c r="B205" s="110"/>
      <c r="C205" s="110"/>
      <c r="D205" s="110"/>
      <c r="E205" s="110"/>
      <c r="F205" s="110"/>
      <c r="G205" s="110"/>
      <c r="H205" s="110"/>
      <c r="I205" s="110"/>
      <c r="J205" s="110"/>
      <c r="K205" s="110"/>
      <c r="L205" s="110"/>
      <c r="M205" s="110"/>
      <c r="N205" s="110"/>
      <c r="O205" s="110"/>
      <c r="P205" s="110"/>
      <c r="Q205" s="110"/>
      <c r="R205" s="110"/>
      <c r="S205" s="119"/>
      <c r="T205" s="110"/>
      <c r="U205" s="109"/>
      <c r="V205" s="109"/>
      <c r="W205" s="109"/>
      <c r="X205" s="110"/>
      <c r="Y205" s="12"/>
      <c r="Z205" s="12"/>
      <c r="AA205" s="105"/>
      <c r="AB205" s="12"/>
      <c r="AC205" s="12"/>
      <c r="AD205" s="12"/>
      <c r="AE205" s="12"/>
      <c r="AF205" s="12"/>
      <c r="AG205" s="12"/>
      <c r="AH205" s="12"/>
    </row>
    <row r="206" spans="1:38" ht="24.75" customHeight="1" x14ac:dyDescent="0.15">
      <c r="A206" s="151"/>
      <c r="B206" s="110"/>
      <c r="C206" s="110"/>
      <c r="D206" s="110"/>
      <c r="E206" s="110"/>
      <c r="F206" s="110"/>
      <c r="G206" s="110"/>
      <c r="H206" s="110"/>
      <c r="I206" s="110"/>
      <c r="J206" s="110"/>
      <c r="K206" s="110"/>
      <c r="L206" s="110"/>
      <c r="M206" s="110"/>
      <c r="N206" s="110"/>
      <c r="O206" s="110"/>
      <c r="P206" s="110"/>
      <c r="Q206" s="110"/>
      <c r="R206" s="110"/>
      <c r="S206" s="119"/>
      <c r="T206" s="110"/>
      <c r="U206" s="109"/>
      <c r="V206" s="109"/>
      <c r="W206" s="109"/>
      <c r="X206" s="110"/>
      <c r="Y206" s="12"/>
      <c r="Z206" s="12"/>
      <c r="AA206" s="105"/>
      <c r="AB206" s="12"/>
      <c r="AC206" s="12"/>
      <c r="AD206" s="12"/>
      <c r="AE206" s="12"/>
      <c r="AF206" s="12"/>
      <c r="AG206" s="12"/>
      <c r="AH206" s="12"/>
    </row>
    <row r="207" spans="1:38" ht="24.75" customHeight="1" x14ac:dyDescent="0.15">
      <c r="A207" s="151"/>
      <c r="B207" s="110"/>
      <c r="C207" s="110"/>
      <c r="D207" s="110"/>
      <c r="E207" s="110"/>
      <c r="F207" s="110"/>
      <c r="G207" s="110"/>
      <c r="H207" s="110"/>
      <c r="I207" s="110"/>
      <c r="J207" s="110"/>
      <c r="K207" s="110"/>
      <c r="L207" s="110"/>
      <c r="M207" s="110"/>
      <c r="N207" s="110"/>
      <c r="O207" s="110"/>
      <c r="P207" s="110"/>
      <c r="Q207" s="110"/>
      <c r="R207" s="110"/>
      <c r="S207" s="119"/>
      <c r="T207" s="110"/>
      <c r="U207" s="109"/>
      <c r="V207" s="109"/>
      <c r="W207" s="109"/>
      <c r="X207" s="110"/>
      <c r="Y207" s="12"/>
      <c r="Z207" s="12"/>
      <c r="AA207" s="105"/>
      <c r="AB207" s="12"/>
      <c r="AC207" s="12"/>
      <c r="AD207" s="12"/>
      <c r="AE207" s="12"/>
      <c r="AF207" s="12"/>
      <c r="AG207" s="12"/>
      <c r="AH207" s="12"/>
    </row>
    <row r="208" spans="1:38" ht="24.75" customHeight="1" x14ac:dyDescent="0.15">
      <c r="A208" s="151"/>
      <c r="B208" s="110"/>
      <c r="C208" s="110"/>
      <c r="D208" s="110"/>
      <c r="E208" s="110"/>
      <c r="F208" s="110"/>
      <c r="G208" s="110"/>
      <c r="H208" s="110"/>
      <c r="I208" s="110"/>
      <c r="J208" s="110"/>
      <c r="K208" s="110"/>
      <c r="L208" s="110"/>
      <c r="M208" s="110"/>
      <c r="N208" s="110"/>
      <c r="O208" s="110"/>
      <c r="P208" s="110"/>
      <c r="Q208" s="110"/>
      <c r="R208" s="110"/>
      <c r="S208" s="119"/>
      <c r="T208" s="110"/>
      <c r="U208" s="109"/>
      <c r="V208" s="109"/>
      <c r="W208" s="109"/>
      <c r="X208" s="110"/>
      <c r="Y208" s="12"/>
      <c r="Z208" s="12"/>
      <c r="AA208" s="105"/>
      <c r="AB208" s="12"/>
      <c r="AC208" s="12"/>
      <c r="AD208" s="12"/>
      <c r="AE208" s="12"/>
      <c r="AF208" s="12"/>
      <c r="AG208" s="12"/>
      <c r="AH208" s="12"/>
    </row>
    <row r="209" spans="1:34" ht="24.75" customHeight="1" x14ac:dyDescent="0.15">
      <c r="A209" s="151"/>
      <c r="B209" s="110"/>
      <c r="C209" s="110"/>
      <c r="D209" s="110"/>
      <c r="E209" s="110"/>
      <c r="F209" s="110"/>
      <c r="G209" s="110"/>
      <c r="H209" s="110"/>
      <c r="I209" s="110"/>
      <c r="J209" s="110"/>
      <c r="K209" s="110"/>
      <c r="L209" s="110"/>
      <c r="M209" s="110"/>
      <c r="N209" s="110"/>
      <c r="O209" s="110"/>
      <c r="P209" s="110"/>
      <c r="Q209" s="110"/>
      <c r="R209" s="110"/>
      <c r="S209" s="119"/>
      <c r="T209" s="110"/>
      <c r="U209" s="109"/>
      <c r="V209" s="109"/>
      <c r="W209" s="109"/>
      <c r="X209" s="110"/>
      <c r="Y209" s="12"/>
      <c r="Z209" s="12"/>
      <c r="AA209" s="105"/>
      <c r="AB209" s="12"/>
      <c r="AC209" s="12"/>
      <c r="AD209" s="12"/>
      <c r="AE209" s="12"/>
      <c r="AF209" s="12"/>
      <c r="AG209" s="12"/>
      <c r="AH209" s="12"/>
    </row>
    <row r="210" spans="1:34" ht="24.75" customHeight="1" x14ac:dyDescent="0.15">
      <c r="A210" s="151"/>
      <c r="B210" s="110"/>
      <c r="C210" s="110"/>
      <c r="D210" s="110"/>
      <c r="E210" s="110"/>
      <c r="F210" s="110"/>
      <c r="G210" s="110"/>
      <c r="H210" s="110"/>
      <c r="I210" s="110"/>
      <c r="J210" s="110"/>
      <c r="K210" s="110"/>
      <c r="L210" s="110"/>
      <c r="M210" s="110"/>
      <c r="N210" s="110"/>
      <c r="O210" s="110"/>
      <c r="P210" s="110"/>
      <c r="Q210" s="110"/>
      <c r="R210" s="110"/>
      <c r="S210" s="119"/>
      <c r="T210" s="110"/>
      <c r="U210" s="109"/>
      <c r="V210" s="109"/>
      <c r="W210" s="109"/>
      <c r="X210" s="110"/>
      <c r="Y210" s="12"/>
      <c r="Z210" s="12"/>
      <c r="AA210" s="105"/>
      <c r="AB210" s="12"/>
      <c r="AC210" s="12"/>
      <c r="AD210" s="12"/>
      <c r="AE210" s="12"/>
      <c r="AF210" s="12"/>
      <c r="AG210" s="12"/>
      <c r="AH210" s="12"/>
    </row>
    <row r="211" spans="1:34" ht="24.75" customHeight="1" x14ac:dyDescent="0.15">
      <c r="A211" s="151"/>
      <c r="B211" s="110"/>
      <c r="C211" s="110"/>
      <c r="D211" s="110"/>
      <c r="E211" s="110"/>
      <c r="F211" s="110"/>
      <c r="G211" s="110"/>
      <c r="H211" s="110"/>
      <c r="I211" s="110"/>
      <c r="J211" s="110"/>
      <c r="K211" s="110"/>
      <c r="L211" s="110"/>
      <c r="M211" s="110"/>
      <c r="N211" s="110"/>
      <c r="O211" s="110"/>
      <c r="P211" s="110"/>
      <c r="Q211" s="110"/>
      <c r="R211" s="110"/>
      <c r="S211" s="119"/>
      <c r="T211" s="110"/>
      <c r="U211" s="109"/>
      <c r="V211" s="109"/>
      <c r="W211" s="109"/>
      <c r="X211" s="110"/>
      <c r="Y211" s="12"/>
      <c r="Z211" s="12"/>
      <c r="AA211" s="105"/>
      <c r="AB211" s="12"/>
      <c r="AC211" s="12"/>
      <c r="AD211" s="12"/>
      <c r="AE211" s="12"/>
      <c r="AF211" s="12"/>
      <c r="AG211" s="12"/>
      <c r="AH211" s="12"/>
    </row>
    <row r="212" spans="1:34" ht="24.75" customHeight="1" x14ac:dyDescent="0.15">
      <c r="A212" s="151"/>
      <c r="B212" s="110"/>
      <c r="C212" s="110"/>
      <c r="D212" s="110"/>
      <c r="E212" s="110"/>
      <c r="F212" s="110"/>
      <c r="G212" s="110"/>
      <c r="H212" s="110"/>
      <c r="I212" s="110"/>
      <c r="J212" s="110"/>
      <c r="K212" s="110"/>
      <c r="L212" s="110"/>
      <c r="M212" s="110"/>
      <c r="N212" s="110"/>
      <c r="O212" s="110"/>
      <c r="P212" s="110"/>
      <c r="Q212" s="110"/>
      <c r="R212" s="110"/>
      <c r="S212" s="119"/>
      <c r="T212" s="110"/>
      <c r="U212" s="109"/>
      <c r="V212" s="109"/>
      <c r="W212" s="109"/>
      <c r="X212" s="110"/>
      <c r="Y212" s="12"/>
      <c r="Z212" s="12"/>
      <c r="AA212" s="105"/>
      <c r="AB212" s="12"/>
      <c r="AC212" s="12"/>
      <c r="AD212" s="12"/>
      <c r="AE212" s="12"/>
      <c r="AF212" s="12"/>
      <c r="AG212" s="12"/>
      <c r="AH212" s="12"/>
    </row>
    <row r="213" spans="1:34" ht="24.75" customHeight="1" x14ac:dyDescent="0.15">
      <c r="A213" s="151"/>
      <c r="B213" s="110"/>
      <c r="C213" s="110"/>
      <c r="D213" s="110"/>
      <c r="E213" s="110"/>
      <c r="F213" s="110"/>
      <c r="G213" s="110"/>
      <c r="H213" s="110"/>
      <c r="I213" s="110"/>
      <c r="J213" s="110"/>
      <c r="K213" s="110"/>
      <c r="L213" s="110"/>
      <c r="M213" s="110"/>
      <c r="N213" s="110"/>
      <c r="O213" s="110"/>
      <c r="P213" s="110"/>
      <c r="Q213" s="110"/>
      <c r="R213" s="110"/>
      <c r="S213" s="119"/>
      <c r="T213" s="110"/>
      <c r="U213" s="109"/>
      <c r="V213" s="109"/>
      <c r="W213" s="109"/>
      <c r="X213" s="110"/>
      <c r="Y213" s="12"/>
      <c r="Z213" s="12"/>
      <c r="AA213" s="105"/>
      <c r="AB213" s="12"/>
      <c r="AC213" s="12"/>
      <c r="AD213" s="12"/>
      <c r="AE213" s="12"/>
      <c r="AF213" s="12"/>
      <c r="AG213" s="12"/>
      <c r="AH213" s="12"/>
    </row>
    <row r="214" spans="1:34" x14ac:dyDescent="0.15">
      <c r="A214" s="151"/>
      <c r="B214" s="110"/>
      <c r="C214" s="110"/>
      <c r="D214" s="110"/>
      <c r="E214" s="110"/>
      <c r="F214" s="110"/>
      <c r="G214" s="110"/>
      <c r="H214" s="110"/>
      <c r="I214" s="110"/>
      <c r="J214" s="110"/>
      <c r="K214" s="110"/>
      <c r="L214" s="110"/>
      <c r="M214" s="110"/>
      <c r="N214" s="110"/>
      <c r="O214" s="110"/>
      <c r="P214" s="110"/>
      <c r="Q214" s="110"/>
      <c r="R214" s="110"/>
      <c r="S214" s="119"/>
      <c r="T214" s="110"/>
      <c r="U214" s="109"/>
      <c r="V214" s="109"/>
      <c r="W214" s="109"/>
      <c r="X214" s="110"/>
      <c r="Y214" s="12"/>
      <c r="Z214" s="12"/>
      <c r="AA214" s="105"/>
      <c r="AB214" s="12"/>
      <c r="AC214" s="12"/>
      <c r="AD214" s="12"/>
      <c r="AE214" s="12"/>
      <c r="AF214" s="12"/>
      <c r="AG214" s="12"/>
      <c r="AH214" s="12"/>
    </row>
    <row r="215" spans="1:34" ht="30" customHeight="1" x14ac:dyDescent="0.15">
      <c r="A215" s="844" t="s">
        <v>133</v>
      </c>
      <c r="B215" s="844"/>
      <c r="C215" s="844"/>
      <c r="D215" s="844"/>
      <c r="E215" s="12"/>
      <c r="F215" s="12"/>
      <c r="G215" s="12"/>
      <c r="H215" s="12"/>
      <c r="I215" s="12"/>
      <c r="J215" s="12"/>
      <c r="K215" s="12"/>
      <c r="L215" s="12"/>
      <c r="M215" s="12"/>
      <c r="N215" s="12"/>
      <c r="O215" s="12"/>
      <c r="P215" s="12"/>
      <c r="Q215" s="12"/>
      <c r="R215" s="12"/>
      <c r="S215" s="12"/>
      <c r="T215" s="12"/>
      <c r="U215" s="12"/>
      <c r="V215" s="12"/>
      <c r="W215" s="109"/>
      <c r="X215" s="110"/>
      <c r="Y215" s="12"/>
      <c r="Z215" s="12"/>
      <c r="AA215" s="105"/>
      <c r="AB215" s="12"/>
      <c r="AC215" s="12"/>
      <c r="AD215" s="12"/>
      <c r="AE215" s="12"/>
      <c r="AF215" s="12"/>
      <c r="AG215" s="12"/>
      <c r="AH215" s="12"/>
    </row>
    <row r="216" spans="1:34" ht="16" x14ac:dyDescent="0.15">
      <c r="A216" s="108"/>
      <c r="B216" s="12"/>
      <c r="C216" s="12"/>
      <c r="D216" s="12"/>
      <c r="E216" s="12"/>
      <c r="F216" s="12"/>
      <c r="G216" s="12"/>
      <c r="H216" s="12"/>
      <c r="I216" s="12"/>
      <c r="J216" s="12"/>
      <c r="K216" s="12"/>
      <c r="L216" s="12"/>
      <c r="M216" s="12"/>
      <c r="N216" s="12"/>
      <c r="O216" s="12"/>
      <c r="P216" s="12"/>
      <c r="Q216" s="12"/>
      <c r="R216" s="12"/>
      <c r="S216" s="12"/>
      <c r="T216" s="12"/>
      <c r="U216" s="12"/>
      <c r="V216" s="12"/>
      <c r="W216" s="109"/>
      <c r="X216" s="110"/>
      <c r="Y216" s="12"/>
      <c r="Z216" s="12"/>
      <c r="AA216" s="105"/>
      <c r="AB216" s="12"/>
      <c r="AC216" s="12"/>
      <c r="AD216" s="12"/>
      <c r="AE216" s="12"/>
      <c r="AF216" s="12"/>
      <c r="AG216" s="12"/>
      <c r="AH216" s="12"/>
    </row>
    <row r="217" spans="1:34" x14ac:dyDescent="0.15">
      <c r="A217" s="12" t="s">
        <v>83</v>
      </c>
      <c r="B217" s="12"/>
      <c r="C217" s="12"/>
      <c r="D217" s="12"/>
      <c r="E217" s="12"/>
      <c r="F217" s="12"/>
      <c r="G217" s="12"/>
      <c r="H217" s="12"/>
      <c r="I217" s="12"/>
      <c r="J217" s="12"/>
      <c r="K217" s="12"/>
      <c r="L217" s="12"/>
      <c r="M217" s="12"/>
      <c r="N217" s="12"/>
      <c r="O217" s="12"/>
      <c r="P217" s="12"/>
      <c r="Q217" s="12"/>
      <c r="R217" s="12"/>
      <c r="S217" s="109"/>
      <c r="T217" s="109"/>
      <c r="U217" s="109"/>
      <c r="V217" s="109"/>
      <c r="W217" s="109"/>
      <c r="X217" s="110"/>
      <c r="Y217" s="12"/>
      <c r="Z217" s="12"/>
      <c r="AA217" s="105"/>
      <c r="AB217" s="12"/>
      <c r="AC217" s="12"/>
      <c r="AD217" s="12"/>
      <c r="AE217" s="12"/>
      <c r="AF217" s="12"/>
      <c r="AG217" s="12"/>
      <c r="AH217" s="12"/>
    </row>
    <row r="218" spans="1:34" ht="26" x14ac:dyDescent="0.15">
      <c r="A218" s="111" t="s">
        <v>100</v>
      </c>
      <c r="B218" s="112" t="s">
        <v>55</v>
      </c>
      <c r="C218" s="112" t="s">
        <v>56</v>
      </c>
      <c r="D218" s="112" t="s">
        <v>57</v>
      </c>
      <c r="E218" s="112" t="s">
        <v>58</v>
      </c>
      <c r="F218" s="112" t="s">
        <v>59</v>
      </c>
      <c r="G218" s="112" t="s">
        <v>60</v>
      </c>
      <c r="H218" s="113" t="s">
        <v>61</v>
      </c>
      <c r="I218" s="112" t="s">
        <v>62</v>
      </c>
      <c r="J218" s="112" t="s">
        <v>743</v>
      </c>
      <c r="K218" s="112" t="s">
        <v>63</v>
      </c>
      <c r="L218" s="112" t="s">
        <v>101</v>
      </c>
      <c r="M218" s="112" t="s">
        <v>65</v>
      </c>
      <c r="N218" s="39" t="s">
        <v>66</v>
      </c>
      <c r="O218" s="12"/>
      <c r="P218" s="12"/>
      <c r="Q218" s="12"/>
      <c r="R218" s="12"/>
      <c r="S218" s="109"/>
      <c r="T218" s="114"/>
      <c r="U218" s="114"/>
      <c r="V218" s="114"/>
      <c r="W218" s="109"/>
      <c r="X218" s="110"/>
      <c r="Y218" s="12"/>
      <c r="Z218" s="12"/>
      <c r="AA218" s="105"/>
      <c r="AB218" s="12"/>
      <c r="AC218" s="12"/>
      <c r="AD218" s="12"/>
      <c r="AE218" s="12"/>
      <c r="AF218" s="12"/>
      <c r="AG218" s="12"/>
      <c r="AH218" s="12"/>
    </row>
    <row r="219" spans="1:34" ht="24" customHeight="1" x14ac:dyDescent="0.15">
      <c r="A219" s="116" t="s">
        <v>809</v>
      </c>
      <c r="B219" s="117">
        <f>B230</f>
        <v>31.037472000000001</v>
      </c>
      <c r="C219" s="117">
        <f t="shared" ref="C219:M219" si="49">C230</f>
        <v>6.6679249999999994</v>
      </c>
      <c r="D219" s="117">
        <f t="shared" si="49"/>
        <v>384.034918</v>
      </c>
      <c r="E219" s="117">
        <f t="shared" si="49"/>
        <v>257.502747</v>
      </c>
      <c r="F219" s="117">
        <f t="shared" si="49"/>
        <v>6.8701800000000013</v>
      </c>
      <c r="G219" s="117">
        <f t="shared" si="49"/>
        <v>208.186137</v>
      </c>
      <c r="H219" s="117">
        <f t="shared" si="49"/>
        <v>107.76190600000001</v>
      </c>
      <c r="I219" s="117">
        <f t="shared" si="49"/>
        <v>102.27287899999999</v>
      </c>
      <c r="J219" s="117">
        <f t="shared" si="49"/>
        <v>47.917738</v>
      </c>
      <c r="K219" s="117">
        <f t="shared" si="49"/>
        <v>26.890238</v>
      </c>
      <c r="L219" s="117">
        <f t="shared" si="49"/>
        <v>87.788123000000013</v>
      </c>
      <c r="M219" s="117">
        <f t="shared" si="49"/>
        <v>3.5554549999999998</v>
      </c>
      <c r="N219" s="117">
        <f>SUM(B219:M219)</f>
        <v>1270.4857179999999</v>
      </c>
      <c r="O219" s="118"/>
      <c r="P219" s="118"/>
      <c r="Q219" s="118"/>
      <c r="R219" s="118"/>
      <c r="S219" s="119"/>
      <c r="T219" s="119"/>
      <c r="U219" s="119"/>
      <c r="V219" s="119"/>
      <c r="W219" s="109"/>
      <c r="X219" s="110"/>
      <c r="Y219" s="12"/>
      <c r="Z219" s="12"/>
      <c r="AA219" s="105"/>
      <c r="AB219" s="12"/>
      <c r="AC219" s="12"/>
      <c r="AD219" s="12"/>
      <c r="AE219" s="12"/>
      <c r="AF219" s="12"/>
      <c r="AG219" s="12"/>
      <c r="AH219" s="12"/>
    </row>
    <row r="220" spans="1:34" ht="12" customHeight="1" x14ac:dyDescent="0.15">
      <c r="A220" s="12"/>
      <c r="B220" s="12"/>
      <c r="C220" s="12"/>
      <c r="D220" s="12"/>
      <c r="E220" s="12"/>
      <c r="F220" s="12"/>
      <c r="G220" s="12"/>
      <c r="H220" s="12"/>
      <c r="I220" s="12"/>
      <c r="J220" s="12"/>
      <c r="K220" s="12"/>
      <c r="L220" s="12"/>
      <c r="M220" s="12"/>
      <c r="N220" s="12"/>
      <c r="O220" s="12"/>
      <c r="P220" s="12"/>
      <c r="Q220" s="12"/>
      <c r="R220" s="12"/>
      <c r="S220" s="12"/>
      <c r="T220" s="12"/>
      <c r="U220" s="12"/>
      <c r="V220" s="12"/>
      <c r="W220" s="109"/>
      <c r="X220" s="110"/>
      <c r="Y220" s="12"/>
      <c r="Z220" s="12"/>
      <c r="AA220" s="105"/>
      <c r="AB220" s="12"/>
      <c r="AC220" s="12"/>
      <c r="AD220" s="12"/>
      <c r="AE220" s="12"/>
      <c r="AF220" s="12"/>
      <c r="AG220" s="12"/>
      <c r="AH220" s="12"/>
    </row>
    <row r="221" spans="1:34" ht="12" customHeight="1" x14ac:dyDescent="0.15">
      <c r="A221" s="12"/>
      <c r="B221" s="12"/>
      <c r="C221" s="12"/>
      <c r="D221" s="12"/>
      <c r="E221" s="12"/>
      <c r="F221" s="12"/>
      <c r="G221" s="12"/>
      <c r="H221" s="12"/>
      <c r="I221" s="12"/>
      <c r="J221" s="12"/>
      <c r="K221" s="12"/>
      <c r="L221" s="12"/>
      <c r="M221" s="12"/>
      <c r="N221" s="12"/>
      <c r="O221" s="12"/>
      <c r="P221" s="12"/>
      <c r="Q221" s="12"/>
      <c r="R221" s="12"/>
      <c r="S221" s="12"/>
      <c r="T221" s="12"/>
      <c r="U221" s="12"/>
      <c r="V221" s="12"/>
      <c r="W221" s="109"/>
      <c r="X221" s="110"/>
      <c r="Y221" s="12"/>
      <c r="Z221" s="12"/>
      <c r="AA221" s="105"/>
      <c r="AB221" s="12"/>
      <c r="AC221" s="12"/>
      <c r="AD221" s="12"/>
      <c r="AE221" s="12"/>
      <c r="AF221" s="12"/>
      <c r="AG221" s="12"/>
      <c r="AH221" s="12"/>
    </row>
    <row r="222" spans="1:34" ht="12" customHeight="1" x14ac:dyDescent="0.15">
      <c r="A222" s="12" t="s">
        <v>68</v>
      </c>
      <c r="B222" s="12"/>
      <c r="C222" s="12"/>
      <c r="D222" s="12"/>
      <c r="E222" s="12"/>
      <c r="F222" s="12"/>
      <c r="G222" s="12"/>
      <c r="H222" s="12"/>
      <c r="I222" s="12"/>
      <c r="J222" s="12"/>
      <c r="K222" s="12"/>
      <c r="L222" s="12"/>
      <c r="M222" s="12"/>
      <c r="N222" s="12"/>
      <c r="O222" s="12"/>
      <c r="P222" s="12"/>
      <c r="Q222" s="12"/>
      <c r="R222" s="12"/>
      <c r="S222" s="12"/>
      <c r="T222" s="12"/>
      <c r="U222" s="12"/>
      <c r="V222" s="12"/>
      <c r="W222" s="109"/>
      <c r="X222" s="110"/>
      <c r="Y222" s="12"/>
      <c r="Z222" s="12"/>
      <c r="AA222" s="105"/>
      <c r="AB222" s="12"/>
      <c r="AC222" s="12"/>
      <c r="AD222" s="12"/>
      <c r="AE222" s="12"/>
      <c r="AF222" s="12"/>
      <c r="AG222" s="12"/>
      <c r="AH222" s="12"/>
    </row>
    <row r="223" spans="1:34" ht="39" x14ac:dyDescent="0.15">
      <c r="A223" s="19" t="s">
        <v>134</v>
      </c>
      <c r="B223" s="112" t="s">
        <v>55</v>
      </c>
      <c r="C223" s="112" t="s">
        <v>56</v>
      </c>
      <c r="D223" s="112" t="s">
        <v>57</v>
      </c>
      <c r="E223" s="112" t="s">
        <v>58</v>
      </c>
      <c r="F223" s="112" t="s">
        <v>59</v>
      </c>
      <c r="G223" s="39" t="s">
        <v>104</v>
      </c>
      <c r="H223" s="28" t="s">
        <v>61</v>
      </c>
      <c r="I223" s="39" t="s">
        <v>62</v>
      </c>
      <c r="J223" s="39" t="s">
        <v>743</v>
      </c>
      <c r="K223" s="39" t="s">
        <v>63</v>
      </c>
      <c r="L223" s="39" t="s">
        <v>101</v>
      </c>
      <c r="M223" s="39" t="s">
        <v>65</v>
      </c>
      <c r="N223" s="39" t="s">
        <v>66</v>
      </c>
      <c r="O223" s="12"/>
      <c r="P223" s="12"/>
      <c r="Q223" s="12"/>
      <c r="R223" s="12"/>
      <c r="S223" s="12"/>
      <c r="T223" s="12"/>
      <c r="U223" s="12"/>
      <c r="V223" s="12"/>
      <c r="W223" s="109"/>
      <c r="X223" s="110"/>
      <c r="Y223" s="12"/>
      <c r="Z223" s="12"/>
      <c r="AA223" s="105"/>
      <c r="AB223" s="12"/>
      <c r="AC223" s="12"/>
      <c r="AD223" s="12"/>
      <c r="AE223" s="12"/>
      <c r="AF223" s="12"/>
      <c r="AG223" s="12"/>
      <c r="AH223" s="12"/>
    </row>
    <row r="224" spans="1:34" x14ac:dyDescent="0.15">
      <c r="A224" s="39" t="s">
        <v>135</v>
      </c>
      <c r="B224" s="170">
        <f t="shared" ref="B224:B229" si="50">(F234+G234+H234+I234)/1000000</f>
        <v>1.9463000000000001E-2</v>
      </c>
      <c r="C224" s="170">
        <f>B234/1000000</f>
        <v>8.7177000000000004E-2</v>
      </c>
      <c r="D224" s="170">
        <f>C234/1000000</f>
        <v>0</v>
      </c>
      <c r="E224" s="170">
        <f>D234/1000000</f>
        <v>0.405692</v>
      </c>
      <c r="F224" s="170">
        <f>E234/1000000</f>
        <v>8.0500000000000005E-4</v>
      </c>
      <c r="G224" s="170">
        <f t="shared" ref="G224:G229" si="51">(J234+K234+L234+M234)/1000000</f>
        <v>0</v>
      </c>
      <c r="H224" s="170">
        <f t="shared" ref="H224:H229" si="52">N234/1000000</f>
        <v>9.5580999999999999E-2</v>
      </c>
      <c r="I224" s="170">
        <f t="shared" ref="I224:I229" si="53">(O234+P234+Q234)/1000000</f>
        <v>7.2000000000000005E-4</v>
      </c>
      <c r="J224" s="170">
        <f>R234/1000000</f>
        <v>0.81666700000000003</v>
      </c>
      <c r="K224" s="170">
        <f>S234/1000000</f>
        <v>0</v>
      </c>
      <c r="L224" s="170">
        <f>T234/1000000</f>
        <v>0.23641300000000001</v>
      </c>
      <c r="M224" s="170">
        <f>U234/1000000</f>
        <v>0</v>
      </c>
      <c r="N224" s="170">
        <f t="shared" ref="N224:N230" si="54">SUM(B224:M224)</f>
        <v>1.6625180000000002</v>
      </c>
      <c r="O224" s="12"/>
      <c r="P224" s="102"/>
      <c r="Q224" s="102"/>
      <c r="R224" s="12"/>
      <c r="S224" s="12"/>
      <c r="T224" s="12"/>
      <c r="U224" s="12"/>
      <c r="V224" s="12"/>
      <c r="W224" s="109"/>
      <c r="X224" s="110"/>
      <c r="Y224" s="12"/>
      <c r="Z224" s="12"/>
      <c r="AA224" s="105"/>
      <c r="AB224" s="12"/>
      <c r="AC224" s="12"/>
      <c r="AD224" s="12"/>
      <c r="AE224" s="12"/>
      <c r="AF224" s="12"/>
      <c r="AG224" s="12"/>
      <c r="AH224" s="12"/>
    </row>
    <row r="225" spans="1:35" x14ac:dyDescent="0.15">
      <c r="A225" s="39" t="s">
        <v>136</v>
      </c>
      <c r="B225" s="170">
        <f t="shared" si="50"/>
        <v>2.4055080000000002</v>
      </c>
      <c r="C225" s="170">
        <f t="shared" ref="C225:F229" si="55">B235/1000000</f>
        <v>5.7547980000000001</v>
      </c>
      <c r="D225" s="170">
        <f t="shared" si="55"/>
        <v>182.63745299999999</v>
      </c>
      <c r="E225" s="170">
        <f t="shared" si="55"/>
        <v>24.207837999999999</v>
      </c>
      <c r="F225" s="170">
        <f t="shared" si="55"/>
        <v>0.79986299999999999</v>
      </c>
      <c r="G225" s="170">
        <f t="shared" si="51"/>
        <v>11.791380999999999</v>
      </c>
      <c r="H225" s="170">
        <f t="shared" si="52"/>
        <v>25.263631</v>
      </c>
      <c r="I225" s="170">
        <f t="shared" si="53"/>
        <v>8.1248240000000003</v>
      </c>
      <c r="J225" s="170">
        <f t="shared" ref="J225:M229" si="56">R235/1000000</f>
        <v>4.7581280000000001</v>
      </c>
      <c r="K225" s="170">
        <f t="shared" si="56"/>
        <v>0</v>
      </c>
      <c r="L225" s="170">
        <f t="shared" si="56"/>
        <v>2.863181</v>
      </c>
      <c r="M225" s="170">
        <f>U235/1000000</f>
        <v>0</v>
      </c>
      <c r="N225" s="170">
        <f t="shared" si="54"/>
        <v>268.606605</v>
      </c>
      <c r="O225" s="12"/>
      <c r="P225" s="102"/>
      <c r="Q225" s="102"/>
      <c r="R225" s="12"/>
      <c r="S225" s="12"/>
      <c r="T225" s="12"/>
      <c r="U225" s="12"/>
      <c r="V225" s="12"/>
      <c r="W225" s="109"/>
      <c r="X225" s="110"/>
      <c r="Y225" s="12"/>
      <c r="Z225" s="12"/>
      <c r="AA225" s="105"/>
      <c r="AB225" s="12"/>
      <c r="AC225" s="12"/>
      <c r="AD225" s="12"/>
      <c r="AE225" s="12"/>
      <c r="AF225" s="12"/>
      <c r="AG225" s="12"/>
      <c r="AH225" s="12"/>
    </row>
    <row r="226" spans="1:35" x14ac:dyDescent="0.15">
      <c r="A226" s="39" t="s">
        <v>137</v>
      </c>
      <c r="B226" s="170">
        <f t="shared" si="50"/>
        <v>17.430146000000001</v>
      </c>
      <c r="C226" s="170">
        <f t="shared" si="55"/>
        <v>0.80684900000000004</v>
      </c>
      <c r="D226" s="170">
        <f t="shared" si="55"/>
        <v>192.856279</v>
      </c>
      <c r="E226" s="170">
        <f t="shared" si="55"/>
        <v>50.978993000000003</v>
      </c>
      <c r="F226" s="170">
        <f t="shared" si="55"/>
        <v>1.8716900000000001</v>
      </c>
      <c r="G226" s="170">
        <f t="shared" si="51"/>
        <v>57.976908000000002</v>
      </c>
      <c r="H226" s="170">
        <f t="shared" si="52"/>
        <v>53.201832000000003</v>
      </c>
      <c r="I226" s="170">
        <f t="shared" si="53"/>
        <v>8.4648489999999992</v>
      </c>
      <c r="J226" s="170">
        <f t="shared" si="56"/>
        <v>25.506778000000001</v>
      </c>
      <c r="K226" s="170">
        <f t="shared" si="56"/>
        <v>0</v>
      </c>
      <c r="L226" s="170">
        <f t="shared" si="56"/>
        <v>39.351657000000003</v>
      </c>
      <c r="M226" s="170">
        <f t="shared" si="56"/>
        <v>0</v>
      </c>
      <c r="N226" s="170">
        <f t="shared" si="54"/>
        <v>448.44598100000002</v>
      </c>
      <c r="O226" s="12"/>
      <c r="P226" s="102"/>
      <c r="Q226" s="102"/>
      <c r="R226" s="12"/>
      <c r="S226" s="12"/>
      <c r="T226" s="12"/>
      <c r="U226" s="12"/>
      <c r="V226" s="12"/>
      <c r="W226" s="109"/>
      <c r="X226" s="109"/>
      <c r="Y226" s="110"/>
      <c r="Z226" s="12"/>
      <c r="AA226" s="105"/>
      <c r="AB226" s="12"/>
      <c r="AC226" s="12"/>
      <c r="AD226" s="12"/>
      <c r="AE226" s="12"/>
      <c r="AF226" s="12"/>
      <c r="AG226" s="12"/>
      <c r="AH226" s="12"/>
      <c r="AI226" s="12"/>
    </row>
    <row r="227" spans="1:35" x14ac:dyDescent="0.15">
      <c r="A227" s="39" t="s">
        <v>138</v>
      </c>
      <c r="B227" s="170">
        <f t="shared" si="50"/>
        <v>2.1561940000000002</v>
      </c>
      <c r="C227" s="170">
        <f t="shared" si="55"/>
        <v>0</v>
      </c>
      <c r="D227" s="170">
        <f t="shared" si="55"/>
        <v>5.3880000000000004E-3</v>
      </c>
      <c r="E227" s="170">
        <f t="shared" si="55"/>
        <v>46.202196000000001</v>
      </c>
      <c r="F227" s="170">
        <f t="shared" si="55"/>
        <v>1.9053690000000001</v>
      </c>
      <c r="G227" s="170">
        <f t="shared" si="51"/>
        <v>109.99094599999999</v>
      </c>
      <c r="H227" s="170">
        <f t="shared" si="52"/>
        <v>24.973465999999998</v>
      </c>
      <c r="I227" s="170">
        <f t="shared" si="53"/>
        <v>52.724035000000001</v>
      </c>
      <c r="J227" s="170">
        <f t="shared" si="56"/>
        <v>9.6746859999999995</v>
      </c>
      <c r="K227" s="170">
        <f t="shared" si="56"/>
        <v>1.787E-2</v>
      </c>
      <c r="L227" s="170">
        <f t="shared" si="56"/>
        <v>13.666938</v>
      </c>
      <c r="M227" s="170">
        <f t="shared" si="56"/>
        <v>0</v>
      </c>
      <c r="N227" s="170">
        <f t="shared" si="54"/>
        <v>261.31708799999996</v>
      </c>
      <c r="O227" s="12"/>
      <c r="P227" s="102"/>
      <c r="Q227" s="102"/>
      <c r="R227" s="12"/>
      <c r="S227" s="12"/>
      <c r="T227" s="12"/>
      <c r="U227" s="12"/>
      <c r="V227" s="12"/>
      <c r="W227" s="109"/>
      <c r="X227" s="109"/>
      <c r="Y227" s="110"/>
      <c r="Z227" s="12"/>
      <c r="AA227" s="105"/>
      <c r="AB227" s="12"/>
      <c r="AC227" s="12"/>
      <c r="AD227" s="12"/>
      <c r="AE227" s="12"/>
      <c r="AF227" s="12"/>
      <c r="AG227" s="12"/>
      <c r="AH227" s="12"/>
      <c r="AI227" s="12"/>
    </row>
    <row r="228" spans="1:35" x14ac:dyDescent="0.15">
      <c r="A228" s="39" t="s">
        <v>139</v>
      </c>
      <c r="B228" s="170">
        <f t="shared" si="50"/>
        <v>0</v>
      </c>
      <c r="C228" s="170">
        <f t="shared" si="55"/>
        <v>0</v>
      </c>
      <c r="D228" s="170">
        <f t="shared" si="55"/>
        <v>0</v>
      </c>
      <c r="E228" s="170">
        <f t="shared" si="55"/>
        <v>132.48059499999999</v>
      </c>
      <c r="F228" s="170">
        <f t="shared" si="55"/>
        <v>1.376E-2</v>
      </c>
      <c r="G228" s="170">
        <f t="shared" si="51"/>
        <v>27.17653</v>
      </c>
      <c r="H228" s="170">
        <f t="shared" si="52"/>
        <v>4.1165539999999998</v>
      </c>
      <c r="I228" s="170">
        <f t="shared" si="53"/>
        <v>2.9589000000000001E-2</v>
      </c>
      <c r="J228" s="170">
        <f t="shared" si="56"/>
        <v>0</v>
      </c>
      <c r="K228" s="170">
        <f t="shared" si="56"/>
        <v>0.18615100000000001</v>
      </c>
      <c r="L228" s="170">
        <f t="shared" si="56"/>
        <v>29.040873000000001</v>
      </c>
      <c r="M228" s="170">
        <f t="shared" si="56"/>
        <v>0.39518399999999998</v>
      </c>
      <c r="N228" s="170">
        <f t="shared" si="54"/>
        <v>193.43923599999999</v>
      </c>
      <c r="O228" s="12"/>
      <c r="P228" s="102"/>
      <c r="Q228" s="102"/>
      <c r="R228" s="12"/>
      <c r="S228" s="12"/>
      <c r="T228" s="12"/>
      <c r="U228" s="12"/>
      <c r="V228" s="12"/>
      <c r="W228" s="12"/>
      <c r="X228" s="12"/>
      <c r="Y228" s="12"/>
      <c r="Z228" s="12"/>
      <c r="AA228" s="105"/>
      <c r="AB228" s="12"/>
      <c r="AC228" s="12"/>
      <c r="AD228" s="12"/>
      <c r="AE228" s="12"/>
      <c r="AF228" s="12"/>
    </row>
    <row r="229" spans="1:35" ht="15" customHeight="1" x14ac:dyDescent="0.15">
      <c r="A229" s="39" t="s">
        <v>140</v>
      </c>
      <c r="B229" s="170">
        <f t="shared" si="50"/>
        <v>9.0261610000000001</v>
      </c>
      <c r="C229" s="170">
        <f t="shared" si="55"/>
        <v>1.9101E-2</v>
      </c>
      <c r="D229" s="170">
        <f t="shared" si="55"/>
        <v>8.5357979999999998</v>
      </c>
      <c r="E229" s="170">
        <f t="shared" si="55"/>
        <v>3.227433</v>
      </c>
      <c r="F229" s="170">
        <f t="shared" si="55"/>
        <v>2.2786930000000001</v>
      </c>
      <c r="G229" s="170">
        <f t="shared" si="51"/>
        <v>1.250372</v>
      </c>
      <c r="H229" s="170">
        <f t="shared" si="52"/>
        <v>0.110842</v>
      </c>
      <c r="I229" s="170">
        <f t="shared" si="53"/>
        <v>32.928862000000002</v>
      </c>
      <c r="J229" s="170">
        <f t="shared" si="56"/>
        <v>7.1614789999999999</v>
      </c>
      <c r="K229" s="170">
        <f t="shared" si="56"/>
        <v>26.686216999999999</v>
      </c>
      <c r="L229" s="170">
        <f t="shared" si="56"/>
        <v>2.6290610000000001</v>
      </c>
      <c r="M229" s="170">
        <f t="shared" si="56"/>
        <v>3.1602709999999998</v>
      </c>
      <c r="N229" s="170">
        <f t="shared" si="54"/>
        <v>97.014289999999988</v>
      </c>
      <c r="O229" s="12"/>
      <c r="P229" s="102"/>
      <c r="Q229" s="102"/>
      <c r="R229" s="12"/>
      <c r="S229" s="12"/>
      <c r="T229" s="12"/>
      <c r="U229" s="12"/>
      <c r="V229" s="12"/>
      <c r="W229" s="12"/>
      <c r="X229" s="12"/>
      <c r="Y229" s="12"/>
      <c r="Z229" s="12"/>
      <c r="AA229" s="105"/>
      <c r="AB229" s="12"/>
      <c r="AC229" s="12"/>
      <c r="AD229" s="12"/>
      <c r="AE229" s="12"/>
      <c r="AF229" s="12"/>
    </row>
    <row r="230" spans="1:35" x14ac:dyDescent="0.15">
      <c r="A230" s="123" t="s">
        <v>105</v>
      </c>
      <c r="B230" s="170">
        <f t="shared" ref="B230:M230" si="57">SUM(B224:B229)</f>
        <v>31.037472000000001</v>
      </c>
      <c r="C230" s="170">
        <f t="shared" si="57"/>
        <v>6.6679249999999994</v>
      </c>
      <c r="D230" s="170">
        <f t="shared" si="57"/>
        <v>384.034918</v>
      </c>
      <c r="E230" s="170">
        <f t="shared" si="57"/>
        <v>257.502747</v>
      </c>
      <c r="F230" s="170">
        <f t="shared" si="57"/>
        <v>6.8701800000000013</v>
      </c>
      <c r="G230" s="170">
        <f t="shared" si="57"/>
        <v>208.186137</v>
      </c>
      <c r="H230" s="170">
        <f t="shared" si="57"/>
        <v>107.76190600000001</v>
      </c>
      <c r="I230" s="170">
        <f t="shared" si="57"/>
        <v>102.27287899999999</v>
      </c>
      <c r="J230" s="170">
        <f t="shared" si="57"/>
        <v>47.917738</v>
      </c>
      <c r="K230" s="170">
        <f t="shared" si="57"/>
        <v>26.890238</v>
      </c>
      <c r="L230" s="170">
        <f t="shared" si="57"/>
        <v>87.788123000000013</v>
      </c>
      <c r="M230" s="170">
        <f t="shared" si="57"/>
        <v>3.5554549999999998</v>
      </c>
      <c r="N230" s="170">
        <f t="shared" si="54"/>
        <v>1270.4857179999999</v>
      </c>
      <c r="O230" s="105"/>
      <c r="P230" s="12"/>
      <c r="Q230" s="12"/>
      <c r="R230" s="12"/>
      <c r="S230" s="12"/>
      <c r="T230" s="12"/>
      <c r="U230" s="12"/>
      <c r="V230" s="12"/>
    </row>
    <row r="231" spans="1:35" x14ac:dyDescent="0.15">
      <c r="A231" s="124"/>
      <c r="B231" s="102"/>
      <c r="C231" s="102"/>
      <c r="D231" s="102"/>
      <c r="E231" s="102"/>
      <c r="F231" s="102"/>
      <c r="G231" s="102"/>
      <c r="H231" s="102"/>
      <c r="I231" s="102"/>
      <c r="J231" s="102"/>
      <c r="K231" s="102"/>
      <c r="L231" s="102"/>
      <c r="M231" s="102"/>
      <c r="N231" s="102"/>
      <c r="O231" s="102"/>
      <c r="P231" s="102"/>
      <c r="Q231" s="12"/>
      <c r="R231" s="12"/>
      <c r="S231" s="12"/>
      <c r="T231" s="12"/>
      <c r="U231" s="12"/>
      <c r="V231" s="12"/>
    </row>
    <row r="232" spans="1:35" x14ac:dyDescent="0.15">
      <c r="A232" s="125" t="s">
        <v>76</v>
      </c>
      <c r="B232" s="126"/>
      <c r="C232" s="126"/>
      <c r="D232" s="110"/>
      <c r="E232" s="110"/>
      <c r="F232" s="110"/>
      <c r="G232" s="110"/>
      <c r="H232" s="110"/>
      <c r="I232" s="110"/>
      <c r="J232" s="110"/>
      <c r="K232" s="110"/>
      <c r="L232" s="110"/>
      <c r="M232" s="110"/>
      <c r="N232" s="110"/>
      <c r="O232" s="110"/>
      <c r="P232" s="12"/>
      <c r="Q232" s="12"/>
      <c r="R232" s="12"/>
      <c r="S232" s="12"/>
      <c r="T232" s="12"/>
      <c r="U232" s="12"/>
      <c r="V232" s="12"/>
    </row>
    <row r="233" spans="1:35" ht="26" x14ac:dyDescent="0.15">
      <c r="A233" s="21" t="s">
        <v>119</v>
      </c>
      <c r="B233" s="127" t="s">
        <v>56</v>
      </c>
      <c r="C233" s="28" t="s">
        <v>57</v>
      </c>
      <c r="D233" s="127" t="s">
        <v>58</v>
      </c>
      <c r="E233" s="127" t="s">
        <v>59</v>
      </c>
      <c r="F233" s="127" t="s">
        <v>106</v>
      </c>
      <c r="G233" s="127" t="s">
        <v>107</v>
      </c>
      <c r="H233" s="127" t="s">
        <v>108</v>
      </c>
      <c r="I233" s="28" t="s">
        <v>109</v>
      </c>
      <c r="J233" s="127" t="s">
        <v>60</v>
      </c>
      <c r="K233" s="127" t="s">
        <v>110</v>
      </c>
      <c r="L233" s="127" t="s">
        <v>111</v>
      </c>
      <c r="M233" s="28" t="s">
        <v>112</v>
      </c>
      <c r="N233" s="127" t="s">
        <v>61</v>
      </c>
      <c r="O233" s="127" t="s">
        <v>62</v>
      </c>
      <c r="P233" s="127" t="s">
        <v>113</v>
      </c>
      <c r="Q233" s="127" t="s">
        <v>97</v>
      </c>
      <c r="R233" s="39" t="s">
        <v>743</v>
      </c>
      <c r="S233" s="127" t="s">
        <v>63</v>
      </c>
      <c r="T233" s="127" t="s">
        <v>82</v>
      </c>
      <c r="U233" s="39" t="s">
        <v>65</v>
      </c>
      <c r="V233" s="128" t="s">
        <v>66</v>
      </c>
    </row>
    <row r="234" spans="1:35" x14ac:dyDescent="0.15">
      <c r="A234" s="39" t="s">
        <v>135</v>
      </c>
      <c r="B234" s="604">
        <v>87177</v>
      </c>
      <c r="C234" s="604">
        <v>0</v>
      </c>
      <c r="D234" s="604">
        <v>405692</v>
      </c>
      <c r="E234" s="604">
        <v>805</v>
      </c>
      <c r="F234" s="604">
        <v>197</v>
      </c>
      <c r="G234" s="604">
        <v>19266</v>
      </c>
      <c r="H234" s="605">
        <v>0</v>
      </c>
      <c r="I234" s="605">
        <v>0</v>
      </c>
      <c r="J234" s="604">
        <v>0</v>
      </c>
      <c r="K234" s="604">
        <v>0</v>
      </c>
      <c r="L234" s="604">
        <v>0</v>
      </c>
      <c r="M234" s="604">
        <v>0</v>
      </c>
      <c r="N234" s="604">
        <v>95581</v>
      </c>
      <c r="O234" s="604">
        <v>720</v>
      </c>
      <c r="P234" s="604">
        <v>0</v>
      </c>
      <c r="Q234" s="604">
        <v>0</v>
      </c>
      <c r="R234" s="604">
        <v>816667</v>
      </c>
      <c r="S234" s="604">
        <v>0</v>
      </c>
      <c r="T234" s="604">
        <v>236413</v>
      </c>
      <c r="U234" s="604">
        <v>0</v>
      </c>
      <c r="V234" s="171">
        <f t="shared" ref="V234:V239" si="58">SUM(B234:U234)</f>
        <v>1662518</v>
      </c>
    </row>
    <row r="235" spans="1:35" x14ac:dyDescent="0.15">
      <c r="A235" s="39" t="s">
        <v>136</v>
      </c>
      <c r="B235" s="604">
        <v>5754798</v>
      </c>
      <c r="C235" s="604">
        <v>182637453</v>
      </c>
      <c r="D235" s="604">
        <v>24207838</v>
      </c>
      <c r="E235" s="604">
        <v>799863</v>
      </c>
      <c r="F235" s="604">
        <v>119753</v>
      </c>
      <c r="G235" s="604">
        <v>1485569</v>
      </c>
      <c r="H235" s="605">
        <v>719982</v>
      </c>
      <c r="I235" s="605">
        <v>80204</v>
      </c>
      <c r="J235" s="604">
        <v>11791381</v>
      </c>
      <c r="K235" s="604">
        <v>0</v>
      </c>
      <c r="L235" s="604">
        <v>0</v>
      </c>
      <c r="M235" s="604">
        <v>0</v>
      </c>
      <c r="N235" s="604">
        <v>25263631</v>
      </c>
      <c r="O235" s="604">
        <v>8124824</v>
      </c>
      <c r="P235" s="604">
        <v>0</v>
      </c>
      <c r="Q235" s="604">
        <v>0</v>
      </c>
      <c r="R235" s="604">
        <v>4758128</v>
      </c>
      <c r="S235" s="604">
        <v>0</v>
      </c>
      <c r="T235" s="604">
        <v>2863181</v>
      </c>
      <c r="U235" s="604">
        <v>0</v>
      </c>
      <c r="V235" s="171">
        <f t="shared" si="58"/>
        <v>268606605</v>
      </c>
    </row>
    <row r="236" spans="1:35" x14ac:dyDescent="0.15">
      <c r="A236" s="39" t="s">
        <v>137</v>
      </c>
      <c r="B236" s="604">
        <v>806849</v>
      </c>
      <c r="C236" s="604">
        <v>192856279</v>
      </c>
      <c r="D236" s="604">
        <v>50978993</v>
      </c>
      <c r="E236" s="604">
        <v>1871690</v>
      </c>
      <c r="F236" s="604">
        <v>829216</v>
      </c>
      <c r="G236" s="604">
        <v>2954708</v>
      </c>
      <c r="H236" s="605">
        <v>7306210</v>
      </c>
      <c r="I236" s="605">
        <v>6340012</v>
      </c>
      <c r="J236" s="604">
        <v>57952662</v>
      </c>
      <c r="K236" s="604">
        <v>0</v>
      </c>
      <c r="L236" s="604">
        <v>0</v>
      </c>
      <c r="M236" s="604">
        <v>24246</v>
      </c>
      <c r="N236" s="604">
        <v>53201832</v>
      </c>
      <c r="O236" s="604">
        <v>8464849</v>
      </c>
      <c r="P236" s="604">
        <v>0</v>
      </c>
      <c r="Q236" s="604">
        <v>0</v>
      </c>
      <c r="R236" s="604">
        <v>25506778</v>
      </c>
      <c r="S236" s="604">
        <v>0</v>
      </c>
      <c r="T236" s="604">
        <v>39351657</v>
      </c>
      <c r="U236" s="604">
        <v>0</v>
      </c>
      <c r="V236" s="171">
        <f t="shared" si="58"/>
        <v>448445981</v>
      </c>
    </row>
    <row r="237" spans="1:35" x14ac:dyDescent="0.15">
      <c r="A237" s="39" t="s">
        <v>138</v>
      </c>
      <c r="B237" s="604">
        <v>0</v>
      </c>
      <c r="C237" s="604">
        <v>5388</v>
      </c>
      <c r="D237" s="604">
        <v>46202196</v>
      </c>
      <c r="E237" s="604">
        <v>1905369</v>
      </c>
      <c r="F237" s="604">
        <v>172463</v>
      </c>
      <c r="G237" s="604">
        <v>802097</v>
      </c>
      <c r="H237" s="605">
        <v>48069</v>
      </c>
      <c r="I237" s="605">
        <v>1133565</v>
      </c>
      <c r="J237" s="604">
        <v>108809322</v>
      </c>
      <c r="K237" s="604">
        <v>347214</v>
      </c>
      <c r="L237" s="604">
        <v>445880</v>
      </c>
      <c r="M237" s="604">
        <v>388530</v>
      </c>
      <c r="N237" s="604">
        <v>24973466</v>
      </c>
      <c r="O237" s="604">
        <v>52724035</v>
      </c>
      <c r="P237" s="604">
        <v>0</v>
      </c>
      <c r="Q237" s="604">
        <v>0</v>
      </c>
      <c r="R237" s="604">
        <v>9674686</v>
      </c>
      <c r="S237" s="604">
        <v>17870</v>
      </c>
      <c r="T237" s="604">
        <v>13666938</v>
      </c>
      <c r="U237" s="604">
        <v>0</v>
      </c>
      <c r="V237" s="171">
        <f t="shared" si="58"/>
        <v>261317088</v>
      </c>
    </row>
    <row r="238" spans="1:35" x14ac:dyDescent="0.15">
      <c r="A238" s="39" t="s">
        <v>139</v>
      </c>
      <c r="B238" s="604">
        <v>0</v>
      </c>
      <c r="C238" s="604">
        <v>0</v>
      </c>
      <c r="D238" s="604">
        <v>132480595</v>
      </c>
      <c r="E238" s="604">
        <v>13760</v>
      </c>
      <c r="F238" s="604">
        <v>0</v>
      </c>
      <c r="G238" s="604">
        <v>0</v>
      </c>
      <c r="H238" s="605">
        <v>0</v>
      </c>
      <c r="I238" s="605">
        <v>0</v>
      </c>
      <c r="J238" s="604">
        <v>27170739</v>
      </c>
      <c r="K238" s="604">
        <v>0</v>
      </c>
      <c r="L238" s="604">
        <v>0</v>
      </c>
      <c r="M238" s="604">
        <v>5791</v>
      </c>
      <c r="N238" s="604">
        <v>4116554</v>
      </c>
      <c r="O238" s="604">
        <v>29589</v>
      </c>
      <c r="P238" s="604">
        <v>0</v>
      </c>
      <c r="Q238" s="604">
        <v>0</v>
      </c>
      <c r="R238" s="604">
        <v>0</v>
      </c>
      <c r="S238" s="604">
        <v>186151</v>
      </c>
      <c r="T238" s="604">
        <v>29040873</v>
      </c>
      <c r="U238" s="604">
        <v>395184</v>
      </c>
      <c r="V238" s="171">
        <f t="shared" si="58"/>
        <v>193439236</v>
      </c>
    </row>
    <row r="239" spans="1:35" ht="15" x14ac:dyDescent="0.15">
      <c r="A239" s="39" t="s">
        <v>140</v>
      </c>
      <c r="B239" s="604">
        <v>19101</v>
      </c>
      <c r="C239" s="604">
        <v>8535798</v>
      </c>
      <c r="D239" s="604">
        <v>3227433</v>
      </c>
      <c r="E239" s="604">
        <v>2278693</v>
      </c>
      <c r="F239" s="604">
        <v>2229003</v>
      </c>
      <c r="G239" s="604">
        <v>3673668</v>
      </c>
      <c r="H239" s="605">
        <v>1545217</v>
      </c>
      <c r="I239" s="605">
        <v>1578273</v>
      </c>
      <c r="J239" s="604">
        <v>950270</v>
      </c>
      <c r="K239" s="604">
        <v>190960</v>
      </c>
      <c r="L239" s="604">
        <v>0</v>
      </c>
      <c r="M239" s="604">
        <v>109142</v>
      </c>
      <c r="N239" s="604">
        <v>110842</v>
      </c>
      <c r="O239" s="604">
        <v>9511292</v>
      </c>
      <c r="P239" s="604">
        <v>1404</v>
      </c>
      <c r="Q239" s="604">
        <v>23416166</v>
      </c>
      <c r="R239" s="604">
        <v>7161479</v>
      </c>
      <c r="S239" s="604">
        <v>26686217</v>
      </c>
      <c r="T239" s="604">
        <v>2629061</v>
      </c>
      <c r="U239" s="604">
        <v>3160271</v>
      </c>
      <c r="V239" s="171">
        <f t="shared" si="58"/>
        <v>97014290</v>
      </c>
    </row>
    <row r="240" spans="1:35" x14ac:dyDescent="0.15">
      <c r="A240" s="129" t="s">
        <v>105</v>
      </c>
      <c r="B240" s="122">
        <f t="shared" ref="B240:V240" si="59">SUM(B234:B239)</f>
        <v>6667925</v>
      </c>
      <c r="C240" s="122">
        <f t="shared" si="59"/>
        <v>384034918</v>
      </c>
      <c r="D240" s="122">
        <f t="shared" si="59"/>
        <v>257502747</v>
      </c>
      <c r="E240" s="122">
        <f t="shared" si="59"/>
        <v>6870180</v>
      </c>
      <c r="F240" s="122">
        <f t="shared" si="59"/>
        <v>3350632</v>
      </c>
      <c r="G240" s="122">
        <f t="shared" si="59"/>
        <v>8935308</v>
      </c>
      <c r="H240" s="122">
        <f t="shared" si="59"/>
        <v>9619478</v>
      </c>
      <c r="I240" s="122">
        <f t="shared" si="59"/>
        <v>9132054</v>
      </c>
      <c r="J240" s="122">
        <f t="shared" si="59"/>
        <v>206674374</v>
      </c>
      <c r="K240" s="122">
        <f t="shared" si="59"/>
        <v>538174</v>
      </c>
      <c r="L240" s="122">
        <f t="shared" si="59"/>
        <v>445880</v>
      </c>
      <c r="M240" s="122">
        <f t="shared" si="59"/>
        <v>527709</v>
      </c>
      <c r="N240" s="122">
        <f t="shared" si="59"/>
        <v>107761906</v>
      </c>
      <c r="O240" s="122">
        <f t="shared" si="59"/>
        <v>78855309</v>
      </c>
      <c r="P240" s="122">
        <f t="shared" si="59"/>
        <v>1404</v>
      </c>
      <c r="Q240" s="122">
        <f t="shared" si="59"/>
        <v>23416166</v>
      </c>
      <c r="R240" s="122">
        <f t="shared" si="59"/>
        <v>47917738</v>
      </c>
      <c r="S240" s="122">
        <f t="shared" si="59"/>
        <v>26890238</v>
      </c>
      <c r="T240" s="122">
        <f t="shared" si="59"/>
        <v>87788123</v>
      </c>
      <c r="U240" s="122">
        <f t="shared" si="59"/>
        <v>3555455</v>
      </c>
      <c r="V240" s="122">
        <f t="shared" si="59"/>
        <v>1270485718</v>
      </c>
    </row>
    <row r="241" spans="1:22" ht="25.5" customHeight="1" x14ac:dyDescent="0.15">
      <c r="A241" s="842" t="s">
        <v>141</v>
      </c>
      <c r="B241" s="843"/>
      <c r="C241" s="843"/>
      <c r="D241" s="843"/>
      <c r="E241" s="843"/>
      <c r="F241" s="110"/>
      <c r="G241" s="110"/>
      <c r="H241" s="110"/>
      <c r="I241" s="110"/>
      <c r="J241" s="110"/>
      <c r="K241" s="110"/>
      <c r="L241" s="110"/>
      <c r="M241" s="110"/>
      <c r="N241" s="110"/>
      <c r="O241" s="110"/>
      <c r="P241" s="110"/>
      <c r="Q241" s="110"/>
      <c r="R241" s="110"/>
      <c r="S241" s="119"/>
      <c r="T241" s="110"/>
      <c r="U241" s="109"/>
      <c r="V241" s="109"/>
    </row>
    <row r="242" spans="1:22" ht="30" customHeight="1" x14ac:dyDescent="0.15">
      <c r="A242" s="107"/>
      <c r="B242" s="109"/>
      <c r="C242" s="119"/>
      <c r="D242" s="109"/>
      <c r="E242" s="109"/>
      <c r="F242" s="109"/>
      <c r="G242" s="138"/>
      <c r="H242" s="109"/>
      <c r="I242" s="109"/>
      <c r="J242" s="109"/>
      <c r="K242" s="109"/>
      <c r="L242" s="119"/>
      <c r="M242" s="109"/>
      <c r="N242" s="109"/>
      <c r="O242" s="109"/>
      <c r="P242" s="109"/>
      <c r="Q242" s="109"/>
      <c r="R242" s="109"/>
      <c r="S242" s="109"/>
      <c r="T242" s="109"/>
      <c r="U242" s="110"/>
      <c r="V242" s="109"/>
    </row>
    <row r="243" spans="1:22" ht="30" customHeight="1" x14ac:dyDescent="0.15">
      <c r="A243" s="107"/>
      <c r="B243" s="109"/>
      <c r="C243" s="119"/>
      <c r="D243" s="109"/>
      <c r="E243" s="109"/>
      <c r="F243" s="109"/>
      <c r="G243" s="138"/>
      <c r="H243" s="109"/>
      <c r="I243" s="109"/>
      <c r="J243" s="109"/>
      <c r="K243" s="109"/>
      <c r="L243" s="119"/>
      <c r="M243" s="109"/>
      <c r="N243" s="109"/>
      <c r="O243" s="109"/>
      <c r="P243" s="109"/>
      <c r="Q243" s="109"/>
      <c r="R243" s="109"/>
      <c r="S243" s="109"/>
      <c r="T243" s="109"/>
      <c r="U243" s="110"/>
      <c r="V243" s="109"/>
    </row>
    <row r="244" spans="1:22" ht="30" customHeight="1" x14ac:dyDescent="0.15">
      <c r="A244" s="107"/>
      <c r="B244" s="109"/>
      <c r="C244" s="119"/>
      <c r="D244" s="109"/>
      <c r="E244" s="109"/>
      <c r="F244" s="109"/>
      <c r="G244" s="138"/>
      <c r="H244" s="109"/>
      <c r="I244" s="109"/>
      <c r="J244" s="109"/>
      <c r="K244" s="109"/>
      <c r="L244" s="119"/>
      <c r="M244" s="109"/>
      <c r="N244" s="109"/>
      <c r="O244" s="109"/>
      <c r="P244" s="109"/>
      <c r="Q244" s="109"/>
      <c r="R244" s="109"/>
      <c r="S244" s="109"/>
      <c r="T244" s="109"/>
      <c r="U244" s="110"/>
      <c r="V244" s="109"/>
    </row>
    <row r="245" spans="1:22" ht="30" customHeight="1" x14ac:dyDescent="0.15">
      <c r="A245" s="107"/>
      <c r="B245" s="109"/>
      <c r="C245" s="119"/>
      <c r="D245" s="109"/>
      <c r="E245" s="109"/>
      <c r="F245" s="109"/>
      <c r="G245" s="138"/>
      <c r="H245" s="109"/>
      <c r="I245" s="109"/>
      <c r="J245" s="109"/>
      <c r="K245" s="109"/>
      <c r="L245" s="119"/>
      <c r="M245" s="109"/>
      <c r="N245" s="109"/>
      <c r="O245" s="109"/>
      <c r="P245" s="109"/>
      <c r="Q245" s="109"/>
      <c r="R245" s="109"/>
      <c r="S245" s="109"/>
      <c r="T245" s="109"/>
      <c r="U245" s="110"/>
      <c r="V245" s="109"/>
    </row>
    <row r="246" spans="1:22" ht="30" customHeight="1" x14ac:dyDescent="0.15">
      <c r="A246" s="107"/>
      <c r="B246" s="109"/>
      <c r="C246" s="119"/>
      <c r="D246" s="109"/>
      <c r="E246" s="109"/>
      <c r="F246" s="109"/>
      <c r="G246" s="138"/>
      <c r="H246" s="109"/>
      <c r="I246" s="109"/>
      <c r="J246" s="109"/>
      <c r="K246" s="109"/>
      <c r="L246" s="119"/>
      <c r="M246" s="109"/>
      <c r="N246" s="109"/>
      <c r="O246" s="109"/>
      <c r="P246" s="109"/>
      <c r="Q246" s="109"/>
      <c r="R246" s="109"/>
      <c r="S246" s="109"/>
      <c r="T246" s="109"/>
      <c r="U246" s="110"/>
      <c r="V246" s="109"/>
    </row>
    <row r="247" spans="1:22" ht="30" customHeight="1" x14ac:dyDescent="0.15">
      <c r="A247" s="107"/>
      <c r="B247" s="109"/>
      <c r="C247" s="119"/>
      <c r="D247" s="109"/>
      <c r="E247" s="109"/>
      <c r="F247" s="109"/>
      <c r="G247" s="138"/>
      <c r="H247" s="109"/>
      <c r="I247" s="109"/>
      <c r="J247" s="109"/>
      <c r="K247" s="109"/>
      <c r="L247" s="119"/>
      <c r="M247" s="109"/>
      <c r="N247" s="109"/>
      <c r="O247" s="109"/>
      <c r="P247" s="109"/>
      <c r="Q247" s="109"/>
      <c r="R247" s="109"/>
      <c r="S247" s="109"/>
      <c r="T247" s="109"/>
      <c r="U247" s="110"/>
      <c r="V247" s="109"/>
    </row>
    <row r="248" spans="1:22" ht="30" customHeight="1" x14ac:dyDescent="0.15">
      <c r="A248" s="107"/>
      <c r="B248" s="109"/>
      <c r="C248" s="119"/>
      <c r="D248" s="109"/>
      <c r="E248" s="109"/>
      <c r="F248" s="109"/>
      <c r="G248" s="138"/>
      <c r="H248" s="109"/>
      <c r="I248" s="109"/>
      <c r="J248" s="109"/>
      <c r="K248" s="109"/>
      <c r="L248" s="119"/>
      <c r="M248" s="109"/>
      <c r="N248" s="109"/>
      <c r="O248" s="109"/>
      <c r="P248" s="109"/>
      <c r="Q248" s="109"/>
      <c r="R248" s="109"/>
      <c r="S248" s="109"/>
      <c r="T248" s="109"/>
      <c r="U248" s="110"/>
      <c r="V248" s="109"/>
    </row>
    <row r="249" spans="1:22" ht="30" customHeight="1" x14ac:dyDescent="0.15">
      <c r="A249" s="107"/>
      <c r="B249" s="109"/>
      <c r="C249" s="119"/>
      <c r="D249" s="109"/>
      <c r="E249" s="109"/>
      <c r="F249" s="109"/>
      <c r="G249" s="138"/>
      <c r="H249" s="109"/>
      <c r="I249" s="109"/>
      <c r="J249" s="109"/>
      <c r="K249" s="109"/>
      <c r="L249" s="119"/>
      <c r="M249" s="109"/>
      <c r="N249" s="109"/>
      <c r="O249" s="109"/>
      <c r="P249" s="109"/>
      <c r="Q249" s="109"/>
      <c r="R249" s="109"/>
      <c r="S249" s="109"/>
      <c r="T249" s="109"/>
      <c r="U249" s="110"/>
      <c r="V249" s="109"/>
    </row>
    <row r="250" spans="1:22" x14ac:dyDescent="0.15">
      <c r="B250" s="12"/>
      <c r="C250" s="12"/>
      <c r="D250" s="12"/>
      <c r="E250" s="12"/>
      <c r="F250" s="12"/>
      <c r="G250" s="12"/>
      <c r="H250" s="12"/>
      <c r="I250" s="12"/>
      <c r="J250" s="12"/>
      <c r="K250" s="12"/>
      <c r="L250" s="12"/>
      <c r="M250" s="12"/>
      <c r="N250" s="12"/>
      <c r="O250" s="12"/>
      <c r="P250" s="12"/>
      <c r="Q250" s="12"/>
      <c r="R250" s="12"/>
      <c r="S250" s="12"/>
      <c r="T250" s="12"/>
      <c r="U250" s="12"/>
      <c r="V250" s="12"/>
    </row>
    <row r="251" spans="1:22" ht="16" x14ac:dyDescent="0.15">
      <c r="A251" s="844" t="s">
        <v>142</v>
      </c>
      <c r="B251" s="844"/>
      <c r="C251" s="844"/>
      <c r="D251" s="844"/>
      <c r="E251" s="109"/>
      <c r="F251" s="109"/>
      <c r="G251" s="109"/>
      <c r="H251" s="109"/>
      <c r="I251" s="109"/>
      <c r="J251" s="109"/>
      <c r="K251" s="109"/>
      <c r="L251" s="109"/>
      <c r="M251" s="109"/>
      <c r="N251" s="109"/>
      <c r="O251" s="109"/>
      <c r="P251" s="109"/>
      <c r="Q251" s="109"/>
      <c r="R251" s="109"/>
      <c r="S251" s="109"/>
      <c r="T251" s="109"/>
      <c r="U251" s="110"/>
      <c r="V251" s="109"/>
    </row>
    <row r="252" spans="1:22" ht="16" x14ac:dyDescent="0.15">
      <c r="A252" s="589"/>
      <c r="B252" s="589"/>
      <c r="C252" s="589"/>
      <c r="D252" s="589"/>
      <c r="E252" s="109"/>
      <c r="F252" s="109"/>
      <c r="G252" s="109"/>
      <c r="H252" s="109"/>
      <c r="I252" s="109"/>
      <c r="J252" s="109"/>
      <c r="K252" s="109"/>
      <c r="L252" s="109"/>
      <c r="M252" s="109"/>
      <c r="N252" s="109"/>
      <c r="O252" s="109"/>
      <c r="P252" s="109"/>
      <c r="Q252" s="109"/>
      <c r="R252" s="109"/>
      <c r="S252" s="109"/>
      <c r="T252" s="109"/>
      <c r="U252" s="110"/>
      <c r="V252" s="109"/>
    </row>
    <row r="253" spans="1:22" x14ac:dyDescent="0.15">
      <c r="A253" s="109" t="s">
        <v>83</v>
      </c>
      <c r="B253" s="109"/>
      <c r="C253" s="109"/>
      <c r="D253" s="109"/>
      <c r="E253" s="109"/>
      <c r="F253" s="109"/>
      <c r="G253" s="109"/>
      <c r="H253" s="109"/>
      <c r="I253" s="109"/>
      <c r="J253" s="109"/>
      <c r="K253" s="109"/>
      <c r="L253" s="109"/>
      <c r="M253" s="109"/>
      <c r="N253" s="109"/>
      <c r="O253" s="109"/>
      <c r="P253" s="109"/>
      <c r="Q253" s="109"/>
      <c r="R253" s="109"/>
      <c r="S253" s="109"/>
      <c r="T253" s="109"/>
      <c r="U253" s="110"/>
      <c r="V253" s="109"/>
    </row>
    <row r="254" spans="1:22" ht="26" x14ac:dyDescent="0.15">
      <c r="A254" s="21" t="s">
        <v>115</v>
      </c>
      <c r="B254" s="112" t="s">
        <v>55</v>
      </c>
      <c r="C254" s="112" t="s">
        <v>56</v>
      </c>
      <c r="D254" s="112" t="s">
        <v>57</v>
      </c>
      <c r="E254" s="112" t="s">
        <v>58</v>
      </c>
      <c r="F254" s="112" t="s">
        <v>59</v>
      </c>
      <c r="G254" s="127" t="s">
        <v>104</v>
      </c>
      <c r="H254" s="127" t="s">
        <v>61</v>
      </c>
      <c r="I254" s="127" t="s">
        <v>62</v>
      </c>
      <c r="J254" s="476" t="s">
        <v>743</v>
      </c>
      <c r="K254" s="127" t="s">
        <v>63</v>
      </c>
      <c r="L254" s="127" t="s">
        <v>101</v>
      </c>
      <c r="M254" s="127" t="s">
        <v>65</v>
      </c>
      <c r="N254" s="127" t="s">
        <v>66</v>
      </c>
      <c r="O254" s="151"/>
      <c r="P254" s="151"/>
      <c r="Q254" s="163"/>
      <c r="R254" s="151"/>
      <c r="S254" s="151"/>
      <c r="T254" s="163"/>
      <c r="U254" s="151"/>
      <c r="V254" s="151"/>
    </row>
    <row r="255" spans="1:22" ht="26" x14ac:dyDescent="0.15">
      <c r="A255" s="21" t="s">
        <v>102</v>
      </c>
      <c r="B255" s="172">
        <f t="shared" ref="B255:M255" si="60">B266</f>
        <v>2378.3300919152098</v>
      </c>
      <c r="C255" s="172">
        <f t="shared" si="60"/>
        <v>1418.5444757995222</v>
      </c>
      <c r="D255" s="172">
        <f t="shared" si="60"/>
        <v>151.56757468700403</v>
      </c>
      <c r="E255" s="172">
        <f t="shared" si="60"/>
        <v>5627.2969134030718</v>
      </c>
      <c r="F255" s="172">
        <f t="shared" si="60"/>
        <v>20.591103977747451</v>
      </c>
      <c r="G255" s="172">
        <f t="shared" si="60"/>
        <v>4255.6231546384661</v>
      </c>
      <c r="H255" s="172">
        <f t="shared" si="60"/>
        <v>2161.3215733560414</v>
      </c>
      <c r="I255" s="172">
        <f t="shared" si="60"/>
        <v>383.64800415002043</v>
      </c>
      <c r="J255" s="172">
        <f t="shared" si="60"/>
        <v>1388.5250310475199</v>
      </c>
      <c r="K255" s="172">
        <f t="shared" si="60"/>
        <v>169.07318274293522</v>
      </c>
      <c r="L255" s="172">
        <f t="shared" si="60"/>
        <v>547.69327014663531</v>
      </c>
      <c r="M255" s="172">
        <f t="shared" si="60"/>
        <v>5.9447709620208089</v>
      </c>
      <c r="N255" s="173">
        <f>SUM(B255:M255)</f>
        <v>18508.159146826194</v>
      </c>
      <c r="O255" s="165"/>
      <c r="P255" s="109"/>
      <c r="Q255" s="109"/>
      <c r="R255" s="109"/>
      <c r="S255" s="109"/>
      <c r="T255" s="110"/>
      <c r="U255" s="109"/>
      <c r="V255" s="109"/>
    </row>
    <row r="256" spans="1:22" x14ac:dyDescent="0.15">
      <c r="A256" s="109"/>
      <c r="B256" s="109"/>
      <c r="C256" s="109"/>
      <c r="D256" s="109"/>
      <c r="E256" s="109"/>
      <c r="F256" s="109"/>
      <c r="G256" s="109"/>
      <c r="H256" s="109"/>
      <c r="I256" s="109"/>
      <c r="J256" s="109"/>
      <c r="K256" s="109"/>
      <c r="L256" s="109"/>
      <c r="M256" s="109"/>
      <c r="N256" s="109"/>
      <c r="O256" s="109"/>
      <c r="P256" s="109"/>
      <c r="Q256" s="109"/>
      <c r="R256" s="109"/>
      <c r="S256" s="109"/>
      <c r="T256" s="109"/>
      <c r="U256" s="110"/>
      <c r="V256" s="109"/>
    </row>
    <row r="257" spans="1:22" x14ac:dyDescent="0.15">
      <c r="A257" s="109"/>
      <c r="B257" s="109"/>
      <c r="C257" s="109"/>
      <c r="D257" s="109"/>
      <c r="E257" s="109"/>
      <c r="F257" s="109"/>
      <c r="G257" s="109"/>
      <c r="H257" s="109"/>
      <c r="I257" s="109"/>
      <c r="J257" s="109"/>
      <c r="K257" s="109"/>
      <c r="L257" s="109"/>
      <c r="M257" s="109"/>
      <c r="N257" s="109"/>
      <c r="O257" s="109"/>
      <c r="P257" s="109"/>
      <c r="Q257" s="109"/>
      <c r="R257" s="109"/>
      <c r="S257" s="109"/>
      <c r="T257" s="109"/>
      <c r="U257" s="110"/>
      <c r="V257" s="109"/>
    </row>
    <row r="258" spans="1:22" x14ac:dyDescent="0.15">
      <c r="A258" s="109" t="s">
        <v>68</v>
      </c>
      <c r="B258" s="109"/>
      <c r="C258" s="109"/>
      <c r="D258" s="109"/>
      <c r="E258" s="109"/>
      <c r="F258" s="162"/>
      <c r="G258" s="162"/>
      <c r="H258" s="162"/>
      <c r="I258" s="162"/>
      <c r="J258" s="162"/>
      <c r="K258" s="162"/>
      <c r="L258" s="162"/>
      <c r="M258" s="162"/>
      <c r="N258" s="162"/>
      <c r="O258" s="109"/>
      <c r="P258" s="109"/>
      <c r="Q258" s="109"/>
      <c r="R258" s="109"/>
      <c r="S258" s="109"/>
      <c r="T258" s="109"/>
      <c r="U258" s="110"/>
      <c r="V258" s="109"/>
    </row>
    <row r="259" spans="1:22" ht="26" x14ac:dyDescent="0.15">
      <c r="A259" s="166" t="s">
        <v>115</v>
      </c>
      <c r="B259" s="112" t="s">
        <v>55</v>
      </c>
      <c r="C259" s="112" t="s">
        <v>56</v>
      </c>
      <c r="D259" s="112" t="s">
        <v>57</v>
      </c>
      <c r="E259" s="112" t="s">
        <v>58</v>
      </c>
      <c r="F259" s="112" t="s">
        <v>59</v>
      </c>
      <c r="G259" s="167" t="s">
        <v>104</v>
      </c>
      <c r="H259" s="127" t="s">
        <v>61</v>
      </c>
      <c r="I259" s="167" t="s">
        <v>62</v>
      </c>
      <c r="J259" s="476" t="s">
        <v>743</v>
      </c>
      <c r="K259" s="167" t="s">
        <v>63</v>
      </c>
      <c r="L259" s="167" t="s">
        <v>101</v>
      </c>
      <c r="M259" s="167" t="s">
        <v>65</v>
      </c>
      <c r="N259" s="127" t="s">
        <v>66</v>
      </c>
      <c r="O259" s="151"/>
      <c r="P259" s="163"/>
      <c r="Q259" s="151"/>
      <c r="R259" s="151"/>
      <c r="S259" s="151"/>
      <c r="T259" s="163"/>
      <c r="U259" s="151"/>
      <c r="V259" s="151"/>
    </row>
    <row r="260" spans="1:22" x14ac:dyDescent="0.15">
      <c r="A260" s="73" t="s">
        <v>135</v>
      </c>
      <c r="B260" s="172">
        <f t="shared" ref="B260:B265" si="61">(F271+G271+H271+I271)/1024</f>
        <v>1.4354642214129756E-2</v>
      </c>
      <c r="C260" s="172">
        <f t="shared" ref="C260:F265" si="62">B271/1024</f>
        <v>37.664921159837796</v>
      </c>
      <c r="D260" s="172">
        <f t="shared" si="62"/>
        <v>0</v>
      </c>
      <c r="E260" s="172">
        <f t="shared" si="62"/>
        <v>28.759714948817383</v>
      </c>
      <c r="F260" s="172">
        <f t="shared" si="62"/>
        <v>1.0585030540823926E-3</v>
      </c>
      <c r="G260" s="172">
        <f t="shared" ref="G260:G265" si="63">(J271+K271+L271+M271)/1024</f>
        <v>0</v>
      </c>
      <c r="H260" s="172">
        <f t="shared" ref="H260:H265" si="64">(N271+0)/1024</f>
        <v>8.818018849389766</v>
      </c>
      <c r="I260" s="172">
        <f t="shared" ref="I260:I265" si="65">(O271+P271+Q271)/1024</f>
        <v>5.9286553477249905E-2</v>
      </c>
      <c r="J260" s="172">
        <f t="shared" ref="J260:M265" si="66">R271/1024</f>
        <v>124.64731259733692</v>
      </c>
      <c r="K260" s="172">
        <f t="shared" si="66"/>
        <v>0</v>
      </c>
      <c r="L260" s="172">
        <f t="shared" si="66"/>
        <v>4.3962361214917092</v>
      </c>
      <c r="M260" s="172">
        <f t="shared" si="66"/>
        <v>0</v>
      </c>
      <c r="N260" s="172">
        <f t="shared" ref="N260:N265" si="67">SUM(B260:M260)</f>
        <v>204.36090337561905</v>
      </c>
      <c r="O260" s="119"/>
      <c r="P260" s="109"/>
      <c r="Q260" s="109"/>
      <c r="R260" s="109"/>
      <c r="S260" s="109"/>
      <c r="T260" s="110"/>
      <c r="U260" s="109"/>
      <c r="V260" s="109"/>
    </row>
    <row r="261" spans="1:22" x14ac:dyDescent="0.15">
      <c r="A261" s="73" t="s">
        <v>136</v>
      </c>
      <c r="B261" s="172">
        <f t="shared" si="61"/>
        <v>473.38559358123791</v>
      </c>
      <c r="C261" s="172">
        <f t="shared" si="62"/>
        <v>1304.8575648920116</v>
      </c>
      <c r="D261" s="172">
        <f t="shared" si="62"/>
        <v>112.44200747412403</v>
      </c>
      <c r="E261" s="172">
        <f t="shared" si="62"/>
        <v>919.89611833687798</v>
      </c>
      <c r="F261" s="172">
        <f t="shared" si="62"/>
        <v>4.6904912648178616</v>
      </c>
      <c r="G261" s="172">
        <f t="shared" si="63"/>
        <v>787.23006141638086</v>
      </c>
      <c r="H261" s="172">
        <f t="shared" si="64"/>
        <v>1065.36665761625</v>
      </c>
      <c r="I261" s="172">
        <f t="shared" si="65"/>
        <v>63.82807550252344</v>
      </c>
      <c r="J261" s="172">
        <f t="shared" si="66"/>
        <v>604.16335067684372</v>
      </c>
      <c r="K261" s="172">
        <f t="shared" si="66"/>
        <v>0</v>
      </c>
      <c r="L261" s="172">
        <f t="shared" si="66"/>
        <v>47.976107907663376</v>
      </c>
      <c r="M261" s="172">
        <f t="shared" si="66"/>
        <v>0</v>
      </c>
      <c r="N261" s="172">
        <f t="shared" si="67"/>
        <v>5383.8360286687312</v>
      </c>
      <c r="O261" s="109"/>
      <c r="P261" s="109"/>
      <c r="Q261" s="109"/>
      <c r="R261" s="109"/>
      <c r="S261" s="109"/>
      <c r="T261" s="110"/>
      <c r="U261" s="109"/>
      <c r="V261" s="109"/>
    </row>
    <row r="262" spans="1:22" x14ac:dyDescent="0.15">
      <c r="A262" s="73" t="s">
        <v>137</v>
      </c>
      <c r="B262" s="172">
        <f t="shared" si="61"/>
        <v>946.4908950486099</v>
      </c>
      <c r="C262" s="172">
        <f t="shared" si="62"/>
        <v>70.16878655197246</v>
      </c>
      <c r="D262" s="172">
        <f t="shared" si="62"/>
        <v>38.465899283766696</v>
      </c>
      <c r="E262" s="172">
        <f t="shared" si="62"/>
        <v>560.26263206372562</v>
      </c>
      <c r="F262" s="172">
        <f t="shared" si="62"/>
        <v>7.4522317817390915</v>
      </c>
      <c r="G262" s="172">
        <f t="shared" si="63"/>
        <v>1873.5393401447466</v>
      </c>
      <c r="H262" s="172">
        <f t="shared" si="64"/>
        <v>693.86151243236623</v>
      </c>
      <c r="I262" s="172">
        <f t="shared" si="65"/>
        <v>47.894756914872168</v>
      </c>
      <c r="J262" s="172">
        <f t="shared" si="66"/>
        <v>530.38919240539451</v>
      </c>
      <c r="K262" s="172">
        <f t="shared" si="66"/>
        <v>0</v>
      </c>
      <c r="L262" s="172">
        <f t="shared" si="66"/>
        <v>332.77887589907908</v>
      </c>
      <c r="M262" s="172">
        <f t="shared" si="66"/>
        <v>0</v>
      </c>
      <c r="N262" s="172">
        <f t="shared" si="67"/>
        <v>5101.3041225262723</v>
      </c>
      <c r="O262" s="109"/>
      <c r="P262" s="109"/>
      <c r="Q262" s="109"/>
      <c r="R262" s="109"/>
      <c r="S262" s="109"/>
      <c r="T262" s="110"/>
      <c r="U262" s="109"/>
      <c r="V262" s="109"/>
    </row>
    <row r="263" spans="1:22" x14ac:dyDescent="0.15">
      <c r="A263" s="73" t="s">
        <v>138</v>
      </c>
      <c r="B263" s="172">
        <f t="shared" si="61"/>
        <v>313.72105232378271</v>
      </c>
      <c r="C263" s="172">
        <f t="shared" si="62"/>
        <v>0</v>
      </c>
      <c r="D263" s="172">
        <f t="shared" si="62"/>
        <v>3.2579576557509378E-2</v>
      </c>
      <c r="E263" s="172">
        <f t="shared" si="62"/>
        <v>241.45963855312402</v>
      </c>
      <c r="F263" s="172">
        <f t="shared" si="62"/>
        <v>3.6586690599287892</v>
      </c>
      <c r="G263" s="172">
        <f t="shared" si="63"/>
        <v>1535.9605773514404</v>
      </c>
      <c r="H263" s="172">
        <f t="shared" si="64"/>
        <v>381.39536900949219</v>
      </c>
      <c r="I263" s="172">
        <f t="shared" si="65"/>
        <v>89.062600319891303</v>
      </c>
      <c r="J263" s="172">
        <f t="shared" si="66"/>
        <v>98.360303948198236</v>
      </c>
      <c r="K263" s="172">
        <f t="shared" si="66"/>
        <v>0.15667308513366113</v>
      </c>
      <c r="L263" s="172">
        <f t="shared" si="66"/>
        <v>46.047547010163669</v>
      </c>
      <c r="M263" s="172">
        <f t="shared" si="66"/>
        <v>0</v>
      </c>
      <c r="N263" s="172">
        <f t="shared" si="67"/>
        <v>2709.8550102377126</v>
      </c>
      <c r="O263" s="109"/>
      <c r="P263" s="109"/>
      <c r="Q263" s="109"/>
      <c r="R263" s="109"/>
      <c r="S263" s="109"/>
      <c r="T263" s="110"/>
      <c r="U263" s="109"/>
      <c r="V263" s="109"/>
    </row>
    <row r="264" spans="1:22" x14ac:dyDescent="0.15">
      <c r="A264" s="73" t="s">
        <v>139</v>
      </c>
      <c r="B264" s="172">
        <f t="shared" si="61"/>
        <v>0</v>
      </c>
      <c r="C264" s="172">
        <f t="shared" si="62"/>
        <v>0</v>
      </c>
      <c r="D264" s="172">
        <f t="shared" si="62"/>
        <v>0</v>
      </c>
      <c r="E264" s="172">
        <f t="shared" si="62"/>
        <v>3827.771782828926</v>
      </c>
      <c r="F264" s="172">
        <f t="shared" si="62"/>
        <v>4.0680866541151758E-2</v>
      </c>
      <c r="G264" s="172">
        <f t="shared" si="63"/>
        <v>48.906080475524497</v>
      </c>
      <c r="H264" s="172">
        <f t="shared" si="64"/>
        <v>8.2701547093492973</v>
      </c>
      <c r="I264" s="172">
        <f t="shared" si="65"/>
        <v>0.24272775560984863</v>
      </c>
      <c r="J264" s="172">
        <f t="shared" si="66"/>
        <v>0</v>
      </c>
      <c r="K264" s="172">
        <f t="shared" si="66"/>
        <v>4.0327238397048832</v>
      </c>
      <c r="L264" s="172">
        <f t="shared" si="66"/>
        <v>112.45051721813769</v>
      </c>
      <c r="M264" s="172">
        <f t="shared" si="66"/>
        <v>5.7328501231131641</v>
      </c>
      <c r="N264" s="172">
        <f t="shared" si="67"/>
        <v>4007.4475178169064</v>
      </c>
      <c r="O264" s="109"/>
      <c r="P264" s="109"/>
      <c r="Q264" s="109"/>
      <c r="R264" s="109"/>
      <c r="S264" s="109"/>
      <c r="T264" s="110"/>
      <c r="U264" s="109"/>
      <c r="V264" s="109"/>
    </row>
    <row r="265" spans="1:22" ht="15" x14ac:dyDescent="0.15">
      <c r="A265" s="39" t="s">
        <v>140</v>
      </c>
      <c r="B265" s="172">
        <f t="shared" si="61"/>
        <v>644.71819631936512</v>
      </c>
      <c r="C265" s="172">
        <f t="shared" si="62"/>
        <v>5.8532031957001855</v>
      </c>
      <c r="D265" s="172">
        <f t="shared" si="62"/>
        <v>0.62708835255580175</v>
      </c>
      <c r="E265" s="172">
        <f t="shared" si="62"/>
        <v>49.147026671600486</v>
      </c>
      <c r="F265" s="172">
        <f t="shared" si="62"/>
        <v>4.7479725016664744</v>
      </c>
      <c r="G265" s="172">
        <f t="shared" si="63"/>
        <v>9.987095250373379</v>
      </c>
      <c r="H265" s="172">
        <f t="shared" si="64"/>
        <v>3.6098607391941115</v>
      </c>
      <c r="I265" s="172">
        <f t="shared" si="65"/>
        <v>182.56055710364643</v>
      </c>
      <c r="J265" s="172">
        <f t="shared" si="66"/>
        <v>30.964871419746483</v>
      </c>
      <c r="K265" s="172">
        <f t="shared" si="66"/>
        <v>164.88378581809667</v>
      </c>
      <c r="L265" s="172">
        <f t="shared" si="66"/>
        <v>4.0439859900998245</v>
      </c>
      <c r="M265" s="172">
        <f t="shared" si="66"/>
        <v>0.21192083890764454</v>
      </c>
      <c r="N265" s="172">
        <f t="shared" si="67"/>
        <v>1101.3555642009526</v>
      </c>
      <c r="O265" s="119"/>
      <c r="P265" s="109"/>
      <c r="Q265" s="109"/>
      <c r="R265" s="109"/>
      <c r="S265" s="109"/>
      <c r="T265" s="110"/>
      <c r="U265" s="109"/>
      <c r="V265" s="109"/>
    </row>
    <row r="266" spans="1:22" ht="26" x14ac:dyDescent="0.15">
      <c r="A266" s="21" t="s">
        <v>102</v>
      </c>
      <c r="B266" s="172">
        <f t="shared" ref="B266:N266" si="68">SUM(B260:B265)</f>
        <v>2378.3300919152098</v>
      </c>
      <c r="C266" s="172">
        <f t="shared" si="68"/>
        <v>1418.5444757995222</v>
      </c>
      <c r="D266" s="172">
        <f t="shared" si="68"/>
        <v>151.56757468700403</v>
      </c>
      <c r="E266" s="172">
        <f t="shared" si="68"/>
        <v>5627.2969134030718</v>
      </c>
      <c r="F266" s="172">
        <f t="shared" si="68"/>
        <v>20.591103977747451</v>
      </c>
      <c r="G266" s="172">
        <f t="shared" si="68"/>
        <v>4255.6231546384661</v>
      </c>
      <c r="H266" s="172">
        <f t="shared" si="68"/>
        <v>2161.3215733560414</v>
      </c>
      <c r="I266" s="172">
        <f t="shared" si="68"/>
        <v>383.64800415002043</v>
      </c>
      <c r="J266" s="172">
        <f t="shared" si="68"/>
        <v>1388.5250310475199</v>
      </c>
      <c r="K266" s="172">
        <f t="shared" si="68"/>
        <v>169.07318274293522</v>
      </c>
      <c r="L266" s="172">
        <f t="shared" si="68"/>
        <v>547.69327014663531</v>
      </c>
      <c r="M266" s="172">
        <f t="shared" si="68"/>
        <v>5.9447709620208089</v>
      </c>
      <c r="N266" s="172">
        <f t="shared" si="68"/>
        <v>18508.159146826194</v>
      </c>
      <c r="O266" s="109"/>
      <c r="P266" s="109"/>
      <c r="Q266" s="109"/>
      <c r="R266" s="109"/>
      <c r="S266" s="109"/>
      <c r="T266" s="110"/>
      <c r="U266" s="109"/>
      <c r="V266" s="109"/>
    </row>
    <row r="267" spans="1:22" x14ac:dyDescent="0.15">
      <c r="A267" s="109"/>
      <c r="B267" s="109"/>
      <c r="C267" s="109"/>
      <c r="D267" s="109"/>
      <c r="E267" s="109"/>
      <c r="F267" s="109"/>
      <c r="G267" s="109"/>
      <c r="H267" s="109"/>
      <c r="I267" s="109"/>
      <c r="J267" s="109"/>
      <c r="K267" s="109"/>
      <c r="L267" s="109"/>
      <c r="M267" s="109"/>
      <c r="N267" s="109"/>
      <c r="O267" s="119"/>
      <c r="P267" s="109"/>
      <c r="Q267" s="109"/>
      <c r="R267" s="109"/>
      <c r="S267" s="109"/>
      <c r="T267" s="110"/>
      <c r="U267" s="109"/>
      <c r="V267" s="109"/>
    </row>
    <row r="268" spans="1:22" x14ac:dyDescent="0.15">
      <c r="A268" s="109"/>
      <c r="B268" s="109"/>
      <c r="C268" s="109"/>
      <c r="D268" s="109"/>
      <c r="E268" s="109"/>
      <c r="F268" s="109"/>
      <c r="G268" s="109"/>
      <c r="H268" s="109"/>
      <c r="I268" s="109"/>
      <c r="J268" s="109"/>
      <c r="K268" s="109"/>
      <c r="L268" s="109"/>
      <c r="M268" s="109"/>
      <c r="N268" s="109"/>
      <c r="O268" s="109"/>
      <c r="P268" s="109"/>
      <c r="Q268" s="109"/>
      <c r="R268" s="109"/>
      <c r="S268" s="109"/>
      <c r="T268" s="109"/>
      <c r="U268" s="110"/>
      <c r="V268" s="109"/>
    </row>
    <row r="269" spans="1:22" x14ac:dyDescent="0.15">
      <c r="A269" s="109" t="s">
        <v>76</v>
      </c>
      <c r="B269" s="109"/>
      <c r="C269" s="109"/>
      <c r="D269" s="109"/>
      <c r="E269" s="109"/>
      <c r="F269" s="109"/>
      <c r="G269" s="109"/>
      <c r="H269" s="109"/>
      <c r="I269" s="109"/>
      <c r="J269" s="109"/>
      <c r="K269" s="109"/>
      <c r="L269" s="109"/>
      <c r="M269" s="109"/>
      <c r="N269" s="109"/>
      <c r="O269" s="109"/>
      <c r="P269" s="109"/>
      <c r="Q269" s="109"/>
      <c r="R269" s="109"/>
      <c r="S269" s="109"/>
      <c r="T269" s="109"/>
      <c r="U269" s="110"/>
      <c r="V269" s="109"/>
    </row>
    <row r="270" spans="1:22" ht="26" x14ac:dyDescent="0.15">
      <c r="A270" s="166" t="s">
        <v>115</v>
      </c>
      <c r="B270" s="127" t="s">
        <v>56</v>
      </c>
      <c r="C270" s="28" t="s">
        <v>57</v>
      </c>
      <c r="D270" s="127" t="s">
        <v>58</v>
      </c>
      <c r="E270" s="127" t="s">
        <v>59</v>
      </c>
      <c r="F270" s="127" t="s">
        <v>106</v>
      </c>
      <c r="G270" s="127" t="s">
        <v>107</v>
      </c>
      <c r="H270" s="127" t="s">
        <v>108</v>
      </c>
      <c r="I270" s="28" t="s">
        <v>109</v>
      </c>
      <c r="J270" s="127" t="s">
        <v>60</v>
      </c>
      <c r="K270" s="127" t="s">
        <v>110</v>
      </c>
      <c r="L270" s="127" t="s">
        <v>111</v>
      </c>
      <c r="M270" s="28" t="s">
        <v>112</v>
      </c>
      <c r="N270" s="127" t="s">
        <v>61</v>
      </c>
      <c r="O270" s="127" t="s">
        <v>62</v>
      </c>
      <c r="P270" s="127" t="s">
        <v>113</v>
      </c>
      <c r="Q270" s="127" t="s">
        <v>97</v>
      </c>
      <c r="R270" s="476" t="s">
        <v>743</v>
      </c>
      <c r="S270" s="127" t="s">
        <v>63</v>
      </c>
      <c r="T270" s="127" t="s">
        <v>82</v>
      </c>
      <c r="U270" s="39" t="s">
        <v>65</v>
      </c>
      <c r="V270" s="128" t="s">
        <v>66</v>
      </c>
    </row>
    <row r="271" spans="1:22" x14ac:dyDescent="0.15">
      <c r="A271" s="73" t="s">
        <v>135</v>
      </c>
      <c r="B271" s="608">
        <v>38568.879267673903</v>
      </c>
      <c r="C271" s="608">
        <v>0</v>
      </c>
      <c r="D271" s="608">
        <v>29449.948107589</v>
      </c>
      <c r="E271" s="608">
        <v>1.08390712738037</v>
      </c>
      <c r="F271" s="608">
        <v>1.1451532552018699</v>
      </c>
      <c r="G271" s="608">
        <v>13.554000372067</v>
      </c>
      <c r="H271" s="608">
        <v>0</v>
      </c>
      <c r="I271" s="608">
        <v>0</v>
      </c>
      <c r="J271" s="608">
        <v>0</v>
      </c>
      <c r="K271" s="608">
        <v>0</v>
      </c>
      <c r="L271" s="608">
        <v>0</v>
      </c>
      <c r="M271" s="608">
        <v>0</v>
      </c>
      <c r="N271" s="608">
        <v>9029.6513017751204</v>
      </c>
      <c r="O271" s="608">
        <v>60.709430760703903</v>
      </c>
      <c r="P271" s="608">
        <v>0</v>
      </c>
      <c r="Q271" s="608">
        <v>0</v>
      </c>
      <c r="R271" s="608">
        <v>127638.84809967301</v>
      </c>
      <c r="S271" s="608">
        <v>0</v>
      </c>
      <c r="T271" s="608">
        <v>4501.7457884075102</v>
      </c>
      <c r="U271" s="608">
        <v>0</v>
      </c>
      <c r="V271" s="170">
        <f t="shared" ref="V271:V276" si="69">SUM(B271:U271)</f>
        <v>209265.5650566339</v>
      </c>
    </row>
    <row r="272" spans="1:22" x14ac:dyDescent="0.15">
      <c r="A272" s="73" t="s">
        <v>136</v>
      </c>
      <c r="B272" s="608">
        <v>1336174.1464494199</v>
      </c>
      <c r="C272" s="608">
        <v>115140.615653503</v>
      </c>
      <c r="D272" s="608">
        <v>941973.62517696305</v>
      </c>
      <c r="E272" s="608">
        <v>4803.0630551734903</v>
      </c>
      <c r="F272" s="608">
        <v>31808.866752248199</v>
      </c>
      <c r="G272" s="608">
        <v>129294.55726456</v>
      </c>
      <c r="H272" s="608">
        <v>311236.67091263999</v>
      </c>
      <c r="I272" s="608">
        <v>12406.752897739399</v>
      </c>
      <c r="J272" s="608">
        <v>806123.582890374</v>
      </c>
      <c r="K272" s="608">
        <v>0</v>
      </c>
      <c r="L272" s="608">
        <v>0</v>
      </c>
      <c r="M272" s="608">
        <v>0</v>
      </c>
      <c r="N272" s="608">
        <v>1090935.45739904</v>
      </c>
      <c r="O272" s="608">
        <v>65359.949314584002</v>
      </c>
      <c r="P272" s="608">
        <v>0</v>
      </c>
      <c r="Q272" s="608">
        <v>0</v>
      </c>
      <c r="R272" s="608">
        <v>618663.27109308797</v>
      </c>
      <c r="S272" s="608">
        <v>0</v>
      </c>
      <c r="T272" s="608">
        <v>49127.534497447297</v>
      </c>
      <c r="U272" s="608">
        <v>0</v>
      </c>
      <c r="V272" s="170">
        <f t="shared" si="69"/>
        <v>5513048.0933567807</v>
      </c>
    </row>
    <row r="273" spans="1:22" x14ac:dyDescent="0.15">
      <c r="A273" s="73" t="s">
        <v>137</v>
      </c>
      <c r="B273" s="608">
        <v>71852.837429219799</v>
      </c>
      <c r="C273" s="608">
        <v>39389.080866577096</v>
      </c>
      <c r="D273" s="608">
        <v>573708.93523325503</v>
      </c>
      <c r="E273" s="608">
        <v>7631.0853445008297</v>
      </c>
      <c r="F273" s="608">
        <v>26583.405770273799</v>
      </c>
      <c r="G273" s="608">
        <v>91477.363030308799</v>
      </c>
      <c r="H273" s="608">
        <v>537392.30840151</v>
      </c>
      <c r="I273" s="608">
        <v>313753.59932768397</v>
      </c>
      <c r="J273" s="608">
        <v>1918370.60918206</v>
      </c>
      <c r="K273" s="608">
        <v>0</v>
      </c>
      <c r="L273" s="608">
        <v>0</v>
      </c>
      <c r="M273" s="608">
        <v>133.67512616049399</v>
      </c>
      <c r="N273" s="608">
        <v>710514.18873074302</v>
      </c>
      <c r="O273" s="608">
        <v>49044.2310808291</v>
      </c>
      <c r="P273" s="608">
        <v>0</v>
      </c>
      <c r="Q273" s="608">
        <v>0</v>
      </c>
      <c r="R273" s="608">
        <v>543118.53302312398</v>
      </c>
      <c r="S273" s="608">
        <v>0</v>
      </c>
      <c r="T273" s="608">
        <v>340765.56892065698</v>
      </c>
      <c r="U273" s="608">
        <v>0</v>
      </c>
      <c r="V273" s="170">
        <f t="shared" si="69"/>
        <v>5223735.4214669019</v>
      </c>
    </row>
    <row r="274" spans="1:22" x14ac:dyDescent="0.15">
      <c r="A274" s="73" t="s">
        <v>138</v>
      </c>
      <c r="B274" s="608">
        <v>0</v>
      </c>
      <c r="C274" s="608">
        <v>33.361486394889603</v>
      </c>
      <c r="D274" s="608">
        <v>247254.669878399</v>
      </c>
      <c r="E274" s="608">
        <v>3746.4771173670802</v>
      </c>
      <c r="F274" s="608">
        <v>5533.1439660126298</v>
      </c>
      <c r="G274" s="608">
        <v>35937.878309768603</v>
      </c>
      <c r="H274" s="608">
        <v>3256.7764468742498</v>
      </c>
      <c r="I274" s="608">
        <v>276522.55885689799</v>
      </c>
      <c r="J274" s="608">
        <v>1557079.45588079</v>
      </c>
      <c r="K274" s="608">
        <v>3583.65031455084</v>
      </c>
      <c r="L274" s="608">
        <v>5553.0569123783998</v>
      </c>
      <c r="M274" s="608">
        <v>6607.4681001557001</v>
      </c>
      <c r="N274" s="608">
        <v>390548.85786572</v>
      </c>
      <c r="O274" s="608">
        <v>91200.102727568694</v>
      </c>
      <c r="P274" s="608">
        <v>0</v>
      </c>
      <c r="Q274" s="608">
        <v>0</v>
      </c>
      <c r="R274" s="608">
        <v>100720.95124295499</v>
      </c>
      <c r="S274" s="608">
        <v>160.43323917686899</v>
      </c>
      <c r="T274" s="608">
        <v>47152.688138407597</v>
      </c>
      <c r="U274" s="608">
        <v>0</v>
      </c>
      <c r="V274" s="170">
        <f t="shared" si="69"/>
        <v>2774891.5304834177</v>
      </c>
    </row>
    <row r="275" spans="1:22" x14ac:dyDescent="0.15">
      <c r="A275" s="73" t="s">
        <v>139</v>
      </c>
      <c r="B275" s="608">
        <v>0</v>
      </c>
      <c r="C275" s="608">
        <v>0</v>
      </c>
      <c r="D275" s="608">
        <v>3919638.3056168202</v>
      </c>
      <c r="E275" s="608">
        <v>41.657207338139401</v>
      </c>
      <c r="F275" s="608">
        <v>0</v>
      </c>
      <c r="G275" s="608">
        <v>0</v>
      </c>
      <c r="H275" s="608">
        <v>0</v>
      </c>
      <c r="I275" s="608">
        <v>0</v>
      </c>
      <c r="J275" s="608">
        <v>50063.298733296797</v>
      </c>
      <c r="K275" s="608">
        <v>0</v>
      </c>
      <c r="L275" s="608">
        <v>0</v>
      </c>
      <c r="M275" s="608">
        <v>16.527673640288398</v>
      </c>
      <c r="N275" s="608">
        <v>8468.6384223736804</v>
      </c>
      <c r="O275" s="608">
        <v>248.553221744485</v>
      </c>
      <c r="P275" s="608">
        <v>0</v>
      </c>
      <c r="Q275" s="608">
        <v>0</v>
      </c>
      <c r="R275" s="608">
        <v>0</v>
      </c>
      <c r="S275" s="608">
        <v>4129.5092118578004</v>
      </c>
      <c r="T275" s="608">
        <v>115149.329631373</v>
      </c>
      <c r="U275" s="608">
        <v>5870.43852606788</v>
      </c>
      <c r="V275" s="170">
        <f t="shared" si="69"/>
        <v>4103626.2582445121</v>
      </c>
    </row>
    <row r="276" spans="1:22" ht="15" x14ac:dyDescent="0.15">
      <c r="A276" s="39" t="s">
        <v>140</v>
      </c>
      <c r="B276" s="608">
        <v>5993.68007239699</v>
      </c>
      <c r="C276" s="608">
        <v>642.138473017141</v>
      </c>
      <c r="D276" s="608">
        <v>50326.555311718897</v>
      </c>
      <c r="E276" s="608">
        <v>4861.9238417064698</v>
      </c>
      <c r="F276" s="608">
        <v>408817.63070492097</v>
      </c>
      <c r="G276" s="608">
        <v>2721.1288203988202</v>
      </c>
      <c r="H276" s="608">
        <v>191400.565171044</v>
      </c>
      <c r="I276" s="608">
        <v>57252.108334666103</v>
      </c>
      <c r="J276" s="608">
        <v>8849.7729514557795</v>
      </c>
      <c r="K276" s="608">
        <v>1376.06046021264</v>
      </c>
      <c r="L276" s="608">
        <v>0</v>
      </c>
      <c r="M276" s="608">
        <v>0.95212471392005604</v>
      </c>
      <c r="N276" s="608">
        <v>3696.4973969347702</v>
      </c>
      <c r="O276" s="608">
        <v>166590.36329346499</v>
      </c>
      <c r="P276" s="608">
        <v>737.92509030643805</v>
      </c>
      <c r="Q276" s="608">
        <v>19613.722090362498</v>
      </c>
      <c r="R276" s="608">
        <v>31708.028333820399</v>
      </c>
      <c r="S276" s="608">
        <v>168840.99667773099</v>
      </c>
      <c r="T276" s="608">
        <v>4141.0416538622203</v>
      </c>
      <c r="U276" s="608">
        <v>217.00693904142801</v>
      </c>
      <c r="V276" s="170">
        <f t="shared" si="69"/>
        <v>1127788.0977417754</v>
      </c>
    </row>
    <row r="277" spans="1:22" ht="26" x14ac:dyDescent="0.15">
      <c r="A277" s="21" t="s">
        <v>132</v>
      </c>
      <c r="B277" s="170">
        <f t="shared" ref="B277:V277" si="70">SUM(B271:B276)</f>
        <v>1452589.5432187107</v>
      </c>
      <c r="C277" s="170">
        <f t="shared" si="70"/>
        <v>155205.19647949212</v>
      </c>
      <c r="D277" s="170">
        <f t="shared" si="70"/>
        <v>5762352.0393247455</v>
      </c>
      <c r="E277" s="170">
        <f t="shared" si="70"/>
        <v>21085.29047321339</v>
      </c>
      <c r="F277" s="170">
        <f t="shared" si="70"/>
        <v>472744.19234671083</v>
      </c>
      <c r="G277" s="170">
        <f t="shared" si="70"/>
        <v>259444.4814254083</v>
      </c>
      <c r="H277" s="170">
        <f t="shared" si="70"/>
        <v>1043286.3209320683</v>
      </c>
      <c r="I277" s="170">
        <f t="shared" si="70"/>
        <v>659935.01941698743</v>
      </c>
      <c r="J277" s="170">
        <f t="shared" si="70"/>
        <v>4340486.719637976</v>
      </c>
      <c r="K277" s="170">
        <f t="shared" si="70"/>
        <v>4959.71077476348</v>
      </c>
      <c r="L277" s="170">
        <f t="shared" si="70"/>
        <v>5553.0569123783998</v>
      </c>
      <c r="M277" s="170">
        <f t="shared" si="70"/>
        <v>6758.6230246704026</v>
      </c>
      <c r="N277" s="170">
        <f t="shared" si="70"/>
        <v>2213193.2911165864</v>
      </c>
      <c r="O277" s="170">
        <f t="shared" si="70"/>
        <v>372503.90906895197</v>
      </c>
      <c r="P277" s="170">
        <f t="shared" si="70"/>
        <v>737.92509030643805</v>
      </c>
      <c r="Q277" s="170">
        <f t="shared" si="70"/>
        <v>19613.722090362498</v>
      </c>
      <c r="R277" s="170">
        <f t="shared" si="70"/>
        <v>1421849.6317926603</v>
      </c>
      <c r="S277" s="170">
        <f t="shared" si="70"/>
        <v>173130.93912876566</v>
      </c>
      <c r="T277" s="170">
        <f t="shared" si="70"/>
        <v>560837.90863015456</v>
      </c>
      <c r="U277" s="170">
        <f t="shared" si="70"/>
        <v>6087.4454651093083</v>
      </c>
      <c r="V277" s="170">
        <f t="shared" si="70"/>
        <v>18952354.966350019</v>
      </c>
    </row>
    <row r="278" spans="1:22" x14ac:dyDescent="0.15">
      <c r="A278" s="842" t="s">
        <v>141</v>
      </c>
      <c r="B278" s="843"/>
      <c r="C278" s="843"/>
      <c r="D278" s="843"/>
      <c r="E278" s="843"/>
    </row>
    <row r="280" spans="1:22" x14ac:dyDescent="0.15">
      <c r="V280" s="174"/>
    </row>
  </sheetData>
  <mergeCells count="7">
    <mergeCell ref="A278:E278"/>
    <mergeCell ref="A1:G1"/>
    <mergeCell ref="A13:D13"/>
    <mergeCell ref="A170:D170"/>
    <mergeCell ref="A215:D215"/>
    <mergeCell ref="A241:E241"/>
    <mergeCell ref="A251:D251"/>
  </mergeCells>
  <printOptions horizontalCentered="1"/>
  <pageMargins left="0.75" right="0.75" top="1" bottom="1" header="0.5" footer="0.5"/>
  <pageSetup scale="75" orientation="landscape" horizontalDpi="4294967292" verticalDpi="4294967292" r:id="rId1"/>
  <headerFooter alignWithMargins="0"/>
  <rowBreaks count="2" manualBreakCount="2">
    <brk id="157" max="16383" man="1"/>
    <brk id="22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theme="0"/>
  </sheetPr>
  <dimension ref="A1:K63"/>
  <sheetViews>
    <sheetView workbookViewId="0">
      <selection activeCell="M3" sqref="M3"/>
    </sheetView>
  </sheetViews>
  <sheetFormatPr baseColWidth="10" defaultColWidth="8.83203125" defaultRowHeight="13" x14ac:dyDescent="0.15"/>
  <cols>
    <col min="1" max="3" width="25.6640625" style="622" customWidth="1"/>
    <col min="4" max="4" width="25.6640625" style="624" customWidth="1"/>
  </cols>
  <sheetData>
    <row r="1" spans="1:5" s="12" customFormat="1" ht="45.75" customHeight="1" x14ac:dyDescent="0.15">
      <c r="A1" s="846" t="s">
        <v>267</v>
      </c>
      <c r="B1" s="846"/>
      <c r="C1" s="846"/>
      <c r="D1" s="846"/>
      <c r="E1" s="846"/>
    </row>
    <row r="3" spans="1:5" ht="15" x14ac:dyDescent="0.15">
      <c r="A3" s="618" t="s">
        <v>268</v>
      </c>
      <c r="B3" s="618" t="s">
        <v>269</v>
      </c>
      <c r="C3" s="618" t="s">
        <v>270</v>
      </c>
      <c r="D3" s="619" t="s">
        <v>271</v>
      </c>
    </row>
    <row r="4" spans="1:5" ht="15" x14ac:dyDescent="0.15">
      <c r="A4" s="620" t="s">
        <v>272</v>
      </c>
      <c r="B4" s="621">
        <v>168790</v>
      </c>
      <c r="C4" s="291">
        <v>176693.23300000001</v>
      </c>
      <c r="D4" s="702">
        <v>2725.8053061429914</v>
      </c>
    </row>
    <row r="5" spans="1:5" x14ac:dyDescent="0.15">
      <c r="A5" s="620" t="s">
        <v>219</v>
      </c>
      <c r="B5" s="621">
        <v>27521</v>
      </c>
      <c r="C5" s="613">
        <v>35000.781000000003</v>
      </c>
      <c r="D5" s="702">
        <v>1259.7174298046093</v>
      </c>
    </row>
    <row r="6" spans="1:5" ht="15" x14ac:dyDescent="0.15">
      <c r="A6" s="620" t="s">
        <v>273</v>
      </c>
      <c r="B6" s="621">
        <v>331658</v>
      </c>
      <c r="C6" s="613">
        <v>299249.18199999997</v>
      </c>
      <c r="D6" s="702">
        <v>1816.4814771373242</v>
      </c>
    </row>
    <row r="7" spans="1:5" x14ac:dyDescent="0.15">
      <c r="A7" s="620" t="s">
        <v>215</v>
      </c>
      <c r="B7" s="621">
        <v>13190</v>
      </c>
      <c r="C7" s="613">
        <v>39272.074999999997</v>
      </c>
      <c r="D7" s="702">
        <v>699.08119511677046</v>
      </c>
    </row>
    <row r="8" spans="1:5" x14ac:dyDescent="0.15">
      <c r="A8" s="620" t="s">
        <v>274</v>
      </c>
      <c r="B8" s="621">
        <v>375496</v>
      </c>
      <c r="C8" s="291">
        <v>151921.88399999999</v>
      </c>
      <c r="D8" s="702">
        <v>1901.0853362381856</v>
      </c>
    </row>
    <row r="9" spans="1:5" ht="15" x14ac:dyDescent="0.15">
      <c r="A9" s="620" t="s">
        <v>275</v>
      </c>
      <c r="B9" s="621">
        <v>1818</v>
      </c>
      <c r="C9" s="613">
        <v>824.03399999999999</v>
      </c>
      <c r="D9" s="702">
        <v>10.652811782890234</v>
      </c>
    </row>
    <row r="10" spans="1:5" x14ac:dyDescent="0.15">
      <c r="B10" s="623">
        <f>SUM(B4:B9)</f>
        <v>918473</v>
      </c>
      <c r="C10" s="623">
        <f>SUM(C4:C9)</f>
        <v>702961.1889999999</v>
      </c>
      <c r="D10" s="623">
        <f>SUM(D4:D9)</f>
        <v>8412.823556222771</v>
      </c>
    </row>
    <row r="11" spans="1:5" x14ac:dyDescent="0.15">
      <c r="A11" s="622" t="s">
        <v>276</v>
      </c>
    </row>
    <row r="12" spans="1:5" x14ac:dyDescent="0.15">
      <c r="A12" s="622" t="s">
        <v>277</v>
      </c>
    </row>
    <row r="13" spans="1:5" x14ac:dyDescent="0.15">
      <c r="A13" s="622" t="s">
        <v>278</v>
      </c>
    </row>
    <row r="14" spans="1:5" x14ac:dyDescent="0.15">
      <c r="A14" s="622" t="s">
        <v>279</v>
      </c>
    </row>
    <row r="35" spans="1:11" x14ac:dyDescent="0.15">
      <c r="A35" s="625" t="s">
        <v>764</v>
      </c>
    </row>
    <row r="36" spans="1:11" x14ac:dyDescent="0.15">
      <c r="A36" s="625" t="s">
        <v>765</v>
      </c>
    </row>
    <row r="37" spans="1:11" x14ac:dyDescent="0.15">
      <c r="A37" s="625" t="s">
        <v>406</v>
      </c>
    </row>
    <row r="38" spans="1:11" x14ac:dyDescent="0.15">
      <c r="A38" s="625" t="s">
        <v>767</v>
      </c>
    </row>
    <row r="39" spans="1:11" x14ac:dyDescent="0.15">
      <c r="A39" s="625" t="s">
        <v>768</v>
      </c>
    </row>
    <row r="40" spans="1:11" x14ac:dyDescent="0.15">
      <c r="A40" s="625" t="s">
        <v>769</v>
      </c>
    </row>
    <row r="41" spans="1:11" x14ac:dyDescent="0.15">
      <c r="A41" s="625" t="s">
        <v>409</v>
      </c>
    </row>
    <row r="42" spans="1:11" x14ac:dyDescent="0.15">
      <c r="A42" s="625" t="s">
        <v>221</v>
      </c>
    </row>
    <row r="43" spans="1:11" x14ac:dyDescent="0.15">
      <c r="A43" s="625" t="s">
        <v>770</v>
      </c>
    </row>
    <row r="44" spans="1:11" x14ac:dyDescent="0.15">
      <c r="A44" s="625" t="s">
        <v>318</v>
      </c>
    </row>
    <row r="45" spans="1:11" x14ac:dyDescent="0.15">
      <c r="A45" s="625" t="s">
        <v>259</v>
      </c>
      <c r="K45" s="295"/>
    </row>
    <row r="46" spans="1:11" x14ac:dyDescent="0.15">
      <c r="A46" s="625" t="s">
        <v>224</v>
      </c>
    </row>
    <row r="47" spans="1:11" x14ac:dyDescent="0.15">
      <c r="A47" s="625" t="s">
        <v>329</v>
      </c>
    </row>
    <row r="48" spans="1:11" x14ac:dyDescent="0.15">
      <c r="A48" s="625" t="s">
        <v>771</v>
      </c>
    </row>
    <row r="49" spans="1:1" x14ac:dyDescent="0.15">
      <c r="A49" s="625" t="s">
        <v>408</v>
      </c>
    </row>
    <row r="50" spans="1:1" x14ac:dyDescent="0.15">
      <c r="A50" s="625" t="s">
        <v>222</v>
      </c>
    </row>
    <row r="51" spans="1:1" x14ac:dyDescent="0.15">
      <c r="A51" s="625" t="s">
        <v>772</v>
      </c>
    </row>
    <row r="52" spans="1:1" x14ac:dyDescent="0.15">
      <c r="A52" s="625" t="s">
        <v>773</v>
      </c>
    </row>
    <row r="53" spans="1:1" x14ac:dyDescent="0.15">
      <c r="A53" s="625" t="s">
        <v>774</v>
      </c>
    </row>
    <row r="54" spans="1:1" x14ac:dyDescent="0.15">
      <c r="A54" s="625" t="s">
        <v>775</v>
      </c>
    </row>
    <row r="55" spans="1:1" x14ac:dyDescent="0.15">
      <c r="A55" s="625" t="s">
        <v>262</v>
      </c>
    </row>
    <row r="56" spans="1:1" x14ac:dyDescent="0.15">
      <c r="A56" s="625" t="s">
        <v>330</v>
      </c>
    </row>
    <row r="57" spans="1:1" x14ac:dyDescent="0.15">
      <c r="A57" s="625" t="s">
        <v>340</v>
      </c>
    </row>
    <row r="58" spans="1:1" x14ac:dyDescent="0.15">
      <c r="A58" s="625" t="s">
        <v>342</v>
      </c>
    </row>
    <row r="59" spans="1:1" x14ac:dyDescent="0.15">
      <c r="A59" s="625" t="s">
        <v>776</v>
      </c>
    </row>
    <row r="60" spans="1:1" x14ac:dyDescent="0.15">
      <c r="A60" s="625" t="s">
        <v>777</v>
      </c>
    </row>
    <row r="61" spans="1:1" x14ac:dyDescent="0.15">
      <c r="A61" s="625" t="s">
        <v>223</v>
      </c>
    </row>
    <row r="62" spans="1:1" x14ac:dyDescent="0.15">
      <c r="A62" s="625" t="s">
        <v>778</v>
      </c>
    </row>
    <row r="63" spans="1:1" x14ac:dyDescent="0.15">
      <c r="A63" s="625" t="s">
        <v>766</v>
      </c>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theme="0"/>
  </sheetPr>
  <dimension ref="A1:AC31"/>
  <sheetViews>
    <sheetView topLeftCell="A10" workbookViewId="0">
      <selection activeCell="C7" sqref="C7"/>
    </sheetView>
  </sheetViews>
  <sheetFormatPr baseColWidth="10" defaultColWidth="11.5" defaultRowHeight="28" customHeight="1" x14ac:dyDescent="0.15"/>
  <cols>
    <col min="1" max="1" width="11.5" style="12"/>
    <col min="2" max="2" width="27.5" style="12" customWidth="1"/>
    <col min="3" max="3" width="14" style="12" customWidth="1"/>
    <col min="4" max="4" width="11.5" style="12"/>
    <col min="5" max="5" width="7.83203125" style="12" customWidth="1"/>
    <col min="6" max="6" width="11.5" style="12" customWidth="1"/>
    <col min="7" max="7" width="22" style="12" customWidth="1"/>
    <col min="8" max="8" width="11.5" style="12"/>
    <col min="9" max="9" width="15.5" style="12" customWidth="1"/>
    <col min="10" max="16384" width="11.5" style="12"/>
  </cols>
  <sheetData>
    <row r="1" spans="1:29" s="20" customFormat="1" ht="28" customHeight="1" x14ac:dyDescent="0.15">
      <c r="A1" s="790" t="s">
        <v>838</v>
      </c>
      <c r="B1" s="790"/>
      <c r="C1" s="790"/>
      <c r="D1" s="790"/>
      <c r="E1" s="109"/>
      <c r="F1" s="109"/>
      <c r="G1" s="109"/>
      <c r="H1" s="109"/>
      <c r="I1" s="109"/>
      <c r="J1" s="109"/>
      <c r="K1" s="110"/>
      <c r="L1" s="109"/>
      <c r="M1" s="109"/>
      <c r="N1" s="109"/>
      <c r="O1" s="110"/>
      <c r="P1" s="109"/>
      <c r="Q1" s="109"/>
      <c r="R1" s="109"/>
      <c r="S1" s="110"/>
      <c r="T1" s="12"/>
      <c r="U1" s="12"/>
      <c r="V1" s="12"/>
      <c r="W1" s="12"/>
      <c r="X1" s="12"/>
      <c r="Y1" s="12"/>
      <c r="Z1" s="12"/>
      <c r="AA1" s="12"/>
      <c r="AB1" s="12"/>
      <c r="AC1" s="12"/>
    </row>
    <row r="2" spans="1:29" s="20" customFormat="1" ht="16" x14ac:dyDescent="0.15">
      <c r="A2" s="632" t="s">
        <v>961</v>
      </c>
      <c r="B2" s="586"/>
      <c r="C2" s="586"/>
      <c r="D2" s="586"/>
      <c r="E2" s="109"/>
      <c r="F2" s="109"/>
      <c r="G2" s="109"/>
      <c r="H2" s="109"/>
      <c r="I2" s="109"/>
      <c r="J2" s="109"/>
      <c r="K2" s="110"/>
      <c r="L2" s="109"/>
      <c r="M2" s="109"/>
      <c r="N2" s="109"/>
      <c r="O2" s="110"/>
      <c r="P2" s="109"/>
      <c r="Q2" s="109"/>
      <c r="R2" s="109"/>
      <c r="S2" s="110"/>
      <c r="T2" s="12"/>
      <c r="U2" s="12"/>
      <c r="V2" s="12"/>
      <c r="W2" s="12"/>
      <c r="X2" s="12"/>
      <c r="Y2" s="12"/>
      <c r="Z2" s="12"/>
      <c r="AA2" s="12"/>
      <c r="AB2" s="12"/>
      <c r="AC2" s="12"/>
    </row>
    <row r="3" spans="1:29" s="20" customFormat="1" ht="28" customHeight="1" x14ac:dyDescent="0.15">
      <c r="A3" s="136"/>
      <c r="B3" s="12"/>
      <c r="C3" s="109"/>
      <c r="D3" s="109"/>
      <c r="E3" s="109"/>
      <c r="F3" s="109"/>
      <c r="G3" s="109"/>
      <c r="H3" s="109"/>
      <c r="I3" s="109"/>
      <c r="J3" s="109"/>
      <c r="K3" s="110"/>
      <c r="L3" s="109"/>
      <c r="M3" s="109"/>
      <c r="N3" s="109"/>
      <c r="O3" s="110"/>
      <c r="P3" s="109"/>
      <c r="Q3" s="109"/>
      <c r="R3" s="109"/>
      <c r="S3" s="110"/>
      <c r="T3" s="12"/>
      <c r="U3" s="12"/>
      <c r="V3" s="12"/>
      <c r="W3" s="12"/>
      <c r="X3" s="12"/>
      <c r="Y3" s="12"/>
      <c r="Z3" s="12"/>
      <c r="AA3" s="12"/>
      <c r="AB3" s="12"/>
      <c r="AC3" s="12"/>
    </row>
    <row r="4" spans="1:29" s="20" customFormat="1" ht="17.25" customHeight="1" x14ac:dyDescent="0.15">
      <c r="A4" s="847" t="s">
        <v>839</v>
      </c>
      <c r="B4" s="848"/>
      <c r="C4" s="848"/>
      <c r="D4" s="849"/>
      <c r="F4" s="847" t="s">
        <v>840</v>
      </c>
      <c r="G4" s="848"/>
      <c r="H4" s="848"/>
      <c r="I4" s="849"/>
      <c r="J4" s="109"/>
      <c r="K4" s="110"/>
      <c r="L4" s="109"/>
      <c r="M4" s="109"/>
      <c r="N4" s="109"/>
      <c r="O4" s="110"/>
      <c r="P4" s="109"/>
      <c r="Q4" s="109"/>
      <c r="R4" s="109"/>
      <c r="S4" s="110"/>
      <c r="T4" s="12"/>
      <c r="U4" s="12"/>
      <c r="V4" s="12"/>
      <c r="W4" s="12"/>
      <c r="X4" s="12"/>
      <c r="Y4" s="12"/>
      <c r="Z4" s="12"/>
      <c r="AA4" s="12"/>
      <c r="AB4" s="12"/>
      <c r="AC4" s="12"/>
    </row>
    <row r="5" spans="1:29" s="159" customFormat="1" ht="14" customHeight="1" x14ac:dyDescent="0.15">
      <c r="A5" s="28" t="s">
        <v>213</v>
      </c>
      <c r="B5" s="28" t="s">
        <v>841</v>
      </c>
      <c r="C5" s="28" t="s">
        <v>403</v>
      </c>
      <c r="D5" s="361" t="s">
        <v>404</v>
      </c>
      <c r="E5" s="1"/>
      <c r="F5" s="28" t="s">
        <v>213</v>
      </c>
      <c r="G5" s="361" t="s">
        <v>841</v>
      </c>
      <c r="H5" s="361" t="s">
        <v>404</v>
      </c>
      <c r="I5" s="28" t="s">
        <v>403</v>
      </c>
      <c r="J5" s="594"/>
      <c r="K5" s="362"/>
      <c r="L5" s="594"/>
      <c r="M5" s="594"/>
      <c r="N5" s="594"/>
      <c r="O5" s="362"/>
      <c r="P5" s="594"/>
      <c r="Q5" s="594"/>
      <c r="R5" s="594"/>
      <c r="S5" s="362"/>
      <c r="T5" s="587"/>
      <c r="U5" s="587"/>
      <c r="V5" s="587"/>
      <c r="W5" s="587"/>
      <c r="X5" s="587"/>
      <c r="Y5" s="587"/>
      <c r="Z5" s="587"/>
      <c r="AA5" s="587"/>
      <c r="AB5" s="587"/>
      <c r="AC5" s="587"/>
    </row>
    <row r="6" spans="1:29" s="20" customFormat="1" ht="14" customHeight="1" x14ac:dyDescent="0.15">
      <c r="A6" s="39">
        <v>1</v>
      </c>
      <c r="B6" s="363" t="s">
        <v>214</v>
      </c>
      <c r="C6" s="117">
        <v>10337623.6477373</v>
      </c>
      <c r="D6" s="364">
        <v>567525085</v>
      </c>
      <c r="E6" s="140"/>
      <c r="F6" s="64">
        <v>1</v>
      </c>
      <c r="G6" s="363" t="s">
        <v>214</v>
      </c>
      <c r="H6" s="364">
        <v>567525085</v>
      </c>
      <c r="I6" s="117">
        <v>10337623.6477373</v>
      </c>
      <c r="J6" s="109"/>
      <c r="K6" s="109"/>
      <c r="L6" s="109"/>
      <c r="M6" s="110"/>
      <c r="N6" s="109"/>
      <c r="O6" s="109"/>
      <c r="P6" s="109"/>
      <c r="Q6" s="110"/>
      <c r="R6" s="109"/>
      <c r="S6" s="109"/>
      <c r="T6" s="109"/>
      <c r="U6" s="109"/>
      <c r="V6" s="109"/>
      <c r="W6" s="109"/>
      <c r="X6" s="109"/>
      <c r="Y6" s="109"/>
      <c r="Z6" s="109"/>
      <c r="AA6" s="109"/>
    </row>
    <row r="7" spans="1:29" s="20" customFormat="1" ht="14" customHeight="1" x14ac:dyDescent="0.15">
      <c r="A7" s="39">
        <v>2</v>
      </c>
      <c r="B7" s="363" t="s">
        <v>216</v>
      </c>
      <c r="C7" s="117">
        <v>1860077.03258862</v>
      </c>
      <c r="D7" s="364">
        <v>299249182</v>
      </c>
      <c r="E7" s="140"/>
      <c r="F7" s="64">
        <v>2</v>
      </c>
      <c r="G7" s="363" t="s">
        <v>216</v>
      </c>
      <c r="H7" s="364">
        <v>299249182</v>
      </c>
      <c r="I7" s="117">
        <v>1860077.03258862</v>
      </c>
      <c r="J7"/>
      <c r="K7" s="109"/>
      <c r="L7" s="109"/>
      <c r="M7" s="110"/>
      <c r="N7" s="109"/>
      <c r="O7" s="109"/>
      <c r="P7" s="109"/>
      <c r="Q7" s="110"/>
      <c r="R7" s="109"/>
      <c r="S7" s="109"/>
      <c r="T7" s="109"/>
      <c r="U7" s="109"/>
      <c r="V7" s="109"/>
      <c r="W7" s="109"/>
      <c r="X7" s="109"/>
      <c r="Y7" s="109"/>
      <c r="Z7" s="109"/>
      <c r="AA7" s="109"/>
    </row>
    <row r="8" spans="1:29" s="20" customFormat="1" ht="14" customHeight="1" x14ac:dyDescent="0.15">
      <c r="A8" s="39">
        <v>3</v>
      </c>
      <c r="B8" s="363" t="s">
        <v>219</v>
      </c>
      <c r="C8" s="117">
        <v>1289950.6481199199</v>
      </c>
      <c r="D8" s="364">
        <v>35000781</v>
      </c>
      <c r="E8" s="140"/>
      <c r="F8" s="64">
        <v>3</v>
      </c>
      <c r="G8" s="363" t="s">
        <v>224</v>
      </c>
      <c r="H8" s="364">
        <v>40891588</v>
      </c>
      <c r="I8" s="117">
        <v>585950.04255528306</v>
      </c>
      <c r="J8"/>
      <c r="K8" s="109"/>
      <c r="L8" s="109"/>
      <c r="M8" s="110"/>
      <c r="N8" s="109"/>
      <c r="O8" s="109"/>
      <c r="P8" s="109"/>
      <c r="Q8" s="110"/>
      <c r="R8" s="109"/>
      <c r="S8" s="109"/>
      <c r="T8" s="109"/>
      <c r="U8" s="109"/>
      <c r="V8" s="109"/>
      <c r="W8" s="109"/>
      <c r="X8" s="109"/>
      <c r="Y8" s="109"/>
      <c r="Z8" s="109"/>
      <c r="AA8" s="109"/>
    </row>
    <row r="9" spans="1:29" s="20" customFormat="1" ht="14" customHeight="1" x14ac:dyDescent="0.15">
      <c r="A9" s="272">
        <v>4</v>
      </c>
      <c r="B9" s="363" t="s">
        <v>259</v>
      </c>
      <c r="C9" s="117">
        <v>877282.39640347403</v>
      </c>
      <c r="D9" s="364">
        <v>25305565</v>
      </c>
      <c r="E9" s="140"/>
      <c r="F9" s="365">
        <v>4</v>
      </c>
      <c r="G9" s="363" t="s">
        <v>215</v>
      </c>
      <c r="H9" s="364">
        <v>39272075</v>
      </c>
      <c r="I9" s="117">
        <v>715859.14379957295</v>
      </c>
      <c r="J9"/>
      <c r="K9" s="109"/>
      <c r="L9" s="109"/>
      <c r="M9" s="109"/>
      <c r="N9" s="109"/>
      <c r="O9" s="109"/>
      <c r="P9" s="109"/>
      <c r="Q9" s="109"/>
      <c r="R9" s="109"/>
      <c r="S9" s="109"/>
      <c r="T9" s="109"/>
      <c r="U9" s="109"/>
      <c r="V9" s="109"/>
      <c r="W9" s="109"/>
      <c r="X9" s="109"/>
      <c r="Y9" s="109"/>
      <c r="Z9" s="109"/>
      <c r="AA9" s="109"/>
    </row>
    <row r="10" spans="1:29" s="20" customFormat="1" ht="14" customHeight="1" x14ac:dyDescent="0.15">
      <c r="A10" s="272">
        <v>5</v>
      </c>
      <c r="B10" s="363" t="s">
        <v>215</v>
      </c>
      <c r="C10" s="117">
        <v>715859.14379957295</v>
      </c>
      <c r="D10" s="364">
        <v>39272075</v>
      </c>
      <c r="E10" s="140"/>
      <c r="F10" s="365">
        <v>5</v>
      </c>
      <c r="G10" s="363" t="s">
        <v>217</v>
      </c>
      <c r="H10" s="364">
        <v>36628088</v>
      </c>
      <c r="I10" s="117">
        <v>434309.19228219101</v>
      </c>
      <c r="J10" s="109"/>
      <c r="K10" s="109"/>
      <c r="L10" s="109"/>
      <c r="M10" s="109"/>
      <c r="N10" s="109"/>
      <c r="O10" s="109"/>
      <c r="P10" s="109"/>
      <c r="Q10" s="109"/>
      <c r="R10" s="109"/>
      <c r="S10" s="109"/>
      <c r="T10" s="109"/>
      <c r="U10" s="109"/>
      <c r="V10" s="109"/>
      <c r="W10" s="109"/>
      <c r="X10" s="109"/>
      <c r="Y10" s="109"/>
      <c r="Z10" s="109"/>
      <c r="AA10" s="109"/>
    </row>
    <row r="11" spans="1:29" s="20" customFormat="1" ht="14" customHeight="1" x14ac:dyDescent="0.15">
      <c r="A11" s="272">
        <v>6</v>
      </c>
      <c r="B11" s="363" t="s">
        <v>224</v>
      </c>
      <c r="C11" s="117">
        <v>585950.04255528306</v>
      </c>
      <c r="D11" s="364">
        <v>40891588</v>
      </c>
      <c r="E11" s="140"/>
      <c r="F11" s="365">
        <v>6</v>
      </c>
      <c r="G11" s="363" t="s">
        <v>219</v>
      </c>
      <c r="H11" s="364">
        <v>35000781</v>
      </c>
      <c r="I11" s="117">
        <v>1289950.6481199199</v>
      </c>
      <c r="J11" s="109"/>
      <c r="K11" s="366"/>
      <c r="L11" s="366"/>
      <c r="M11" s="366"/>
      <c r="N11" s="366"/>
      <c r="O11" s="366"/>
      <c r="P11" s="366"/>
      <c r="Q11" s="366"/>
      <c r="R11" s="366"/>
      <c r="S11" s="366"/>
      <c r="T11" s="366"/>
      <c r="U11" s="366"/>
      <c r="V11" s="366"/>
      <c r="W11" s="366"/>
      <c r="X11" s="366"/>
      <c r="Y11" s="366"/>
      <c r="Z11" s="366"/>
      <c r="AA11" s="366"/>
    </row>
    <row r="12" spans="1:29" s="20" customFormat="1" ht="14" customHeight="1" x14ac:dyDescent="0.15">
      <c r="A12" s="272">
        <v>7</v>
      </c>
      <c r="B12" s="363" t="s">
        <v>258</v>
      </c>
      <c r="C12" s="117">
        <v>441341.54290861398</v>
      </c>
      <c r="D12" s="364">
        <v>20731711</v>
      </c>
      <c r="E12" s="140"/>
      <c r="F12" s="365">
        <v>7</v>
      </c>
      <c r="G12" s="363" t="s">
        <v>259</v>
      </c>
      <c r="H12" s="364">
        <v>25305565</v>
      </c>
      <c r="I12" s="117">
        <v>877282.39640347403</v>
      </c>
      <c r="J12" s="12"/>
      <c r="K12" s="12"/>
      <c r="L12" s="12"/>
      <c r="M12" s="12"/>
      <c r="N12" s="12"/>
      <c r="O12" s="12"/>
      <c r="P12" s="12"/>
      <c r="Q12" s="12"/>
      <c r="R12" s="12"/>
      <c r="S12" s="12"/>
      <c r="T12" s="12"/>
      <c r="U12" s="12"/>
      <c r="V12" s="12"/>
      <c r="W12" s="12"/>
      <c r="X12" s="12"/>
      <c r="Y12" s="12"/>
      <c r="Z12" s="12"/>
      <c r="AA12" s="12"/>
    </row>
    <row r="13" spans="1:29" s="20" customFormat="1" ht="14" customHeight="1" x14ac:dyDescent="0.15">
      <c r="A13" s="272">
        <v>8</v>
      </c>
      <c r="B13" s="363" t="s">
        <v>217</v>
      </c>
      <c r="C13" s="117">
        <v>434309.19228219101</v>
      </c>
      <c r="D13" s="364">
        <v>36628088</v>
      </c>
      <c r="E13" s="140"/>
      <c r="F13" s="365">
        <v>8</v>
      </c>
      <c r="G13" s="363" t="s">
        <v>258</v>
      </c>
      <c r="H13" s="364">
        <v>20731711</v>
      </c>
      <c r="I13" s="117">
        <v>441341.54290861398</v>
      </c>
      <c r="J13" s="12"/>
      <c r="K13" s="12"/>
      <c r="L13" s="12"/>
      <c r="M13" s="12"/>
      <c r="N13" s="12"/>
      <c r="O13" s="12"/>
      <c r="P13" s="12"/>
      <c r="Q13" s="12"/>
      <c r="R13" s="12"/>
      <c r="S13" s="12"/>
      <c r="T13" s="12"/>
      <c r="U13" s="12"/>
      <c r="V13" s="12"/>
      <c r="W13" s="12"/>
      <c r="X13" s="12"/>
      <c r="Y13" s="12"/>
      <c r="Z13" s="12"/>
      <c r="AA13" s="12"/>
    </row>
    <row r="14" spans="1:29" s="20" customFormat="1" ht="14" customHeight="1" x14ac:dyDescent="0.15">
      <c r="A14" s="272">
        <v>9</v>
      </c>
      <c r="B14" s="363" t="s">
        <v>405</v>
      </c>
      <c r="C14" s="117">
        <v>297631.39303814498</v>
      </c>
      <c r="D14" s="364">
        <v>16044241</v>
      </c>
      <c r="E14" s="140"/>
      <c r="F14" s="365">
        <v>9</v>
      </c>
      <c r="G14" s="363" t="s">
        <v>218</v>
      </c>
      <c r="H14" s="364">
        <v>18203362</v>
      </c>
      <c r="I14" s="117">
        <v>130068.011873012</v>
      </c>
      <c r="J14" s="12"/>
      <c r="K14" s="12"/>
      <c r="L14" s="12"/>
      <c r="M14" s="12"/>
      <c r="N14" s="12"/>
      <c r="O14" s="12"/>
      <c r="P14" s="12"/>
      <c r="Q14" s="12"/>
      <c r="R14" s="12"/>
      <c r="S14" s="12"/>
      <c r="T14" s="12"/>
      <c r="U14" s="12"/>
      <c r="V14" s="12"/>
      <c r="W14" s="12"/>
      <c r="X14" s="12"/>
      <c r="Y14" s="12"/>
      <c r="Z14" s="12"/>
      <c r="AA14" s="12"/>
    </row>
    <row r="15" spans="1:29" s="20" customFormat="1" ht="14" customHeight="1" x14ac:dyDescent="0.15">
      <c r="A15" s="272">
        <v>10</v>
      </c>
      <c r="B15" s="363" t="s">
        <v>257</v>
      </c>
      <c r="C15" s="117">
        <v>261170.27562498499</v>
      </c>
      <c r="D15" s="50">
        <v>15910395</v>
      </c>
      <c r="E15" s="140"/>
      <c r="F15" s="365">
        <v>10</v>
      </c>
      <c r="G15" s="363" t="s">
        <v>405</v>
      </c>
      <c r="H15" s="364">
        <v>16044241</v>
      </c>
      <c r="I15" s="117">
        <v>297631.39303814498</v>
      </c>
      <c r="J15" s="12"/>
      <c r="K15" s="12"/>
      <c r="L15" s="12"/>
      <c r="M15" s="12"/>
      <c r="N15" s="12"/>
      <c r="O15" s="12"/>
      <c r="P15" s="12"/>
      <c r="Q15" s="12"/>
      <c r="R15" s="12"/>
      <c r="S15" s="12"/>
      <c r="T15" s="12"/>
      <c r="U15" s="12"/>
      <c r="V15" s="12"/>
      <c r="W15" s="12"/>
      <c r="X15" s="12"/>
      <c r="Y15" s="12"/>
      <c r="Z15" s="12"/>
      <c r="AA15" s="12"/>
    </row>
    <row r="16" spans="1:29" s="20" customFormat="1" ht="14" customHeight="1" x14ac:dyDescent="0.15">
      <c r="A16" s="272">
        <v>11</v>
      </c>
      <c r="B16" s="363" t="s">
        <v>222</v>
      </c>
      <c r="C16" s="117">
        <v>151300.41740922001</v>
      </c>
      <c r="D16" s="364">
        <v>13701497</v>
      </c>
      <c r="E16" s="140"/>
      <c r="F16" s="365">
        <v>11</v>
      </c>
      <c r="G16" s="363" t="s">
        <v>257</v>
      </c>
      <c r="H16" s="364">
        <v>15910395</v>
      </c>
      <c r="I16" s="117">
        <v>261170.27562498499</v>
      </c>
      <c r="J16" s="12"/>
      <c r="K16" s="12"/>
      <c r="L16" s="12"/>
      <c r="M16" s="12"/>
      <c r="N16" s="12"/>
      <c r="O16" s="12"/>
      <c r="P16" s="12"/>
      <c r="Q16" s="12"/>
      <c r="R16" s="12"/>
      <c r="S16" s="12"/>
      <c r="T16" s="12"/>
      <c r="U16" s="12"/>
      <c r="V16" s="12"/>
      <c r="W16" s="12"/>
      <c r="X16" s="12"/>
      <c r="Y16" s="12"/>
      <c r="Z16" s="12"/>
      <c r="AA16" s="12"/>
    </row>
    <row r="17" spans="1:29" s="20" customFormat="1" ht="14" customHeight="1" x14ac:dyDescent="0.15">
      <c r="A17" s="272">
        <v>12</v>
      </c>
      <c r="B17" s="363" t="s">
        <v>218</v>
      </c>
      <c r="C17" s="117">
        <v>130068.011873012</v>
      </c>
      <c r="D17" s="364">
        <v>18203362</v>
      </c>
      <c r="E17" s="140"/>
      <c r="F17" s="365">
        <v>12</v>
      </c>
      <c r="G17" s="363" t="s">
        <v>223</v>
      </c>
      <c r="H17" s="364">
        <v>13889885</v>
      </c>
      <c r="I17" s="117">
        <v>90360.153393190805</v>
      </c>
      <c r="J17" s="12"/>
      <c r="K17" s="12"/>
      <c r="L17" s="12"/>
      <c r="M17" s="12"/>
      <c r="N17" s="12"/>
      <c r="O17" s="12"/>
      <c r="P17" s="12"/>
      <c r="Q17" s="12"/>
      <c r="R17" s="12"/>
      <c r="S17" s="12"/>
      <c r="T17" s="12"/>
      <c r="U17" s="12"/>
      <c r="V17" s="12"/>
      <c r="W17" s="12"/>
      <c r="X17" s="12"/>
      <c r="Y17" s="12"/>
      <c r="Z17" s="12"/>
      <c r="AA17" s="12"/>
    </row>
    <row r="18" spans="1:29" s="20" customFormat="1" ht="14" customHeight="1" x14ac:dyDescent="0.15">
      <c r="A18" s="272">
        <v>13</v>
      </c>
      <c r="B18" s="363" t="s">
        <v>262</v>
      </c>
      <c r="C18" s="117">
        <v>125882.505650487</v>
      </c>
      <c r="D18" s="364">
        <v>9169792</v>
      </c>
      <c r="E18" s="140"/>
      <c r="F18" s="365">
        <v>13</v>
      </c>
      <c r="G18" s="363" t="s">
        <v>222</v>
      </c>
      <c r="H18" s="364">
        <v>13701497</v>
      </c>
      <c r="I18" s="117">
        <v>151300.41740922001</v>
      </c>
      <c r="J18" s="12"/>
      <c r="K18" s="12"/>
      <c r="L18" s="12"/>
      <c r="M18" s="12"/>
      <c r="N18" s="12"/>
      <c r="O18" s="12"/>
      <c r="P18" s="12"/>
      <c r="Q18" s="12"/>
      <c r="R18" s="12"/>
      <c r="S18" s="12"/>
      <c r="T18" s="12"/>
      <c r="U18" s="12"/>
      <c r="V18" s="12"/>
      <c r="W18" s="12"/>
      <c r="X18" s="12"/>
      <c r="Y18" s="12"/>
      <c r="Z18" s="12"/>
      <c r="AA18" s="12"/>
    </row>
    <row r="19" spans="1:29" s="20" customFormat="1" ht="14" customHeight="1" x14ac:dyDescent="0.15">
      <c r="A19" s="272">
        <v>14</v>
      </c>
      <c r="B19" s="363" t="s">
        <v>223</v>
      </c>
      <c r="C19" s="117">
        <v>90360.153393190805</v>
      </c>
      <c r="D19" s="364">
        <v>13889885</v>
      </c>
      <c r="E19" s="140"/>
      <c r="F19" s="365">
        <v>14</v>
      </c>
      <c r="G19" s="363" t="s">
        <v>225</v>
      </c>
      <c r="H19" s="364">
        <v>10359935</v>
      </c>
      <c r="I19" s="117">
        <v>87901.761856992496</v>
      </c>
      <c r="J19" s="12"/>
      <c r="K19" s="12"/>
      <c r="L19" s="12"/>
      <c r="M19" s="12"/>
      <c r="N19" s="12"/>
      <c r="O19" s="12"/>
      <c r="P19" s="12"/>
      <c r="Q19" s="12"/>
      <c r="R19" s="12"/>
      <c r="S19" s="12"/>
      <c r="T19" s="12"/>
      <c r="U19" s="12"/>
      <c r="V19" s="12"/>
      <c r="W19" s="12"/>
      <c r="X19" s="12"/>
      <c r="Y19" s="12"/>
      <c r="Z19" s="12"/>
      <c r="AA19" s="12"/>
    </row>
    <row r="20" spans="1:29" s="20" customFormat="1" ht="14" customHeight="1" x14ac:dyDescent="0.15">
      <c r="A20" s="272">
        <v>15</v>
      </c>
      <c r="B20" s="363" t="s">
        <v>225</v>
      </c>
      <c r="C20" s="117">
        <v>87901.761856992496</v>
      </c>
      <c r="D20" s="364">
        <v>10359935</v>
      </c>
      <c r="E20" s="140"/>
      <c r="F20" s="365">
        <v>15</v>
      </c>
      <c r="G20" s="363" t="s">
        <v>407</v>
      </c>
      <c r="H20" s="364">
        <v>9659291</v>
      </c>
      <c r="I20" s="117">
        <v>33443.469843000203</v>
      </c>
      <c r="J20" s="12"/>
      <c r="K20" s="12"/>
      <c r="L20" s="12"/>
      <c r="M20" s="12"/>
      <c r="N20" s="12"/>
      <c r="O20" s="12"/>
      <c r="P20" s="12"/>
      <c r="Q20" s="12"/>
      <c r="R20" s="12"/>
      <c r="S20" s="12"/>
      <c r="T20" s="12"/>
      <c r="U20" s="12"/>
      <c r="V20" s="12"/>
      <c r="W20" s="12"/>
      <c r="X20" s="12"/>
      <c r="Y20" s="12"/>
      <c r="Z20" s="12"/>
      <c r="AA20" s="12"/>
    </row>
    <row r="21" spans="1:29" s="20" customFormat="1" ht="14" customHeight="1" x14ac:dyDescent="0.15">
      <c r="A21" s="272">
        <v>16</v>
      </c>
      <c r="B21" s="363" t="s">
        <v>406</v>
      </c>
      <c r="C21" s="117">
        <v>85388.283408106407</v>
      </c>
      <c r="D21" s="364">
        <v>4557794</v>
      </c>
      <c r="E21" s="140"/>
      <c r="F21" s="365">
        <v>16</v>
      </c>
      <c r="G21" s="363" t="s">
        <v>262</v>
      </c>
      <c r="H21" s="364">
        <v>9169792</v>
      </c>
      <c r="I21" s="117">
        <v>125882.505650487</v>
      </c>
      <c r="J21" s="12"/>
      <c r="K21" s="12"/>
      <c r="L21" s="12"/>
      <c r="M21" s="12"/>
      <c r="N21" s="12"/>
      <c r="O21" s="12"/>
      <c r="P21" s="12"/>
      <c r="Q21" s="12"/>
      <c r="R21" s="12"/>
      <c r="S21" s="12"/>
      <c r="T21" s="12"/>
      <c r="U21" s="12"/>
      <c r="V21" s="12"/>
      <c r="W21" s="12"/>
      <c r="X21" s="12"/>
      <c r="Y21" s="12"/>
      <c r="Z21" s="12"/>
      <c r="AA21" s="12"/>
    </row>
    <row r="22" spans="1:29" s="20" customFormat="1" ht="14" customHeight="1" x14ac:dyDescent="0.15">
      <c r="A22" s="272">
        <v>17</v>
      </c>
      <c r="B22" s="363" t="s">
        <v>778</v>
      </c>
      <c r="C22" s="117">
        <v>73561.206821190906</v>
      </c>
      <c r="D22" s="364">
        <v>1975608</v>
      </c>
      <c r="E22" s="140"/>
      <c r="F22" s="365">
        <v>17</v>
      </c>
      <c r="G22" s="363" t="s">
        <v>261</v>
      </c>
      <c r="H22" s="364">
        <v>6211307</v>
      </c>
      <c r="I22" s="117">
        <v>65975.599313055995</v>
      </c>
      <c r="J22" s="12"/>
      <c r="K22" s="12"/>
      <c r="L22" s="12"/>
      <c r="M22" s="12"/>
      <c r="N22" s="12"/>
      <c r="O22" s="12"/>
      <c r="P22" s="12"/>
      <c r="Q22" s="12"/>
      <c r="R22" s="12"/>
      <c r="S22" s="12"/>
      <c r="T22" s="12"/>
      <c r="U22" s="12"/>
      <c r="V22" s="12"/>
      <c r="W22" s="12"/>
      <c r="X22" s="12"/>
      <c r="Y22" s="12"/>
      <c r="Z22" s="12"/>
      <c r="AA22" s="12"/>
    </row>
    <row r="23" spans="1:29" s="20" customFormat="1" ht="14" customHeight="1" x14ac:dyDescent="0.15">
      <c r="A23" s="272">
        <v>18</v>
      </c>
      <c r="B23" s="363" t="s">
        <v>261</v>
      </c>
      <c r="C23" s="117">
        <v>65975.599313055995</v>
      </c>
      <c r="D23" s="364">
        <v>6211307</v>
      </c>
      <c r="E23" s="140"/>
      <c r="F23" s="365">
        <v>18</v>
      </c>
      <c r="G23" s="363" t="s">
        <v>406</v>
      </c>
      <c r="H23" s="364">
        <v>4557794</v>
      </c>
      <c r="I23" s="117">
        <v>85388.283408106407</v>
      </c>
      <c r="J23" s="12"/>
      <c r="K23" s="12"/>
      <c r="L23" s="12"/>
      <c r="M23" s="12"/>
      <c r="N23" s="12"/>
      <c r="O23" s="12"/>
      <c r="P23" s="12"/>
      <c r="Q23" s="12"/>
      <c r="R23" s="12"/>
      <c r="S23" s="12"/>
      <c r="T23" s="12"/>
      <c r="U23" s="12"/>
      <c r="V23" s="12"/>
      <c r="W23" s="12"/>
      <c r="X23" s="12"/>
      <c r="Y23" s="12"/>
      <c r="Z23" s="12"/>
      <c r="AA23" s="12"/>
    </row>
    <row r="24" spans="1:29" s="20" customFormat="1" ht="14" customHeight="1" x14ac:dyDescent="0.15">
      <c r="A24" s="272">
        <v>19</v>
      </c>
      <c r="B24" s="363" t="s">
        <v>221</v>
      </c>
      <c r="C24" s="117">
        <v>61252.057345649198</v>
      </c>
      <c r="D24" s="364">
        <v>4172870</v>
      </c>
      <c r="E24" s="140"/>
      <c r="F24" s="365">
        <v>19</v>
      </c>
      <c r="G24" s="363" t="s">
        <v>409</v>
      </c>
      <c r="H24" s="364">
        <v>4469118</v>
      </c>
      <c r="I24" s="117">
        <v>8388.9100452251696</v>
      </c>
      <c r="J24" s="12"/>
      <c r="K24" s="12"/>
      <c r="L24" s="12"/>
      <c r="M24" s="12"/>
      <c r="N24" s="12"/>
      <c r="O24" s="12"/>
      <c r="P24" s="12"/>
      <c r="Q24" s="12"/>
      <c r="R24" s="12"/>
      <c r="S24" s="12"/>
      <c r="T24" s="12"/>
      <c r="U24" s="12"/>
      <c r="V24" s="12"/>
      <c r="W24" s="12"/>
      <c r="X24" s="12"/>
      <c r="Y24" s="12"/>
      <c r="Z24" s="12"/>
      <c r="AA24" s="12"/>
    </row>
    <row r="25" spans="1:29" s="20" customFormat="1" ht="14" customHeight="1" x14ac:dyDescent="0.15">
      <c r="A25" s="272">
        <v>20</v>
      </c>
      <c r="B25" s="363" t="s">
        <v>318</v>
      </c>
      <c r="C25" s="117">
        <v>56230.514581248601</v>
      </c>
      <c r="D25" s="364">
        <v>3700691</v>
      </c>
      <c r="E25" s="140"/>
      <c r="F25" s="365">
        <v>20</v>
      </c>
      <c r="G25" s="363" t="s">
        <v>408</v>
      </c>
      <c r="H25" s="364">
        <v>4464007</v>
      </c>
      <c r="I25" s="117">
        <v>26778.062150213798</v>
      </c>
      <c r="J25" s="12"/>
      <c r="K25" s="12"/>
      <c r="L25" s="12"/>
      <c r="M25" s="12"/>
      <c r="N25" s="12"/>
      <c r="O25" s="12"/>
      <c r="P25" s="12"/>
      <c r="Q25" s="12"/>
      <c r="R25" s="12"/>
      <c r="S25" s="12"/>
      <c r="T25" s="12"/>
      <c r="U25" s="12"/>
      <c r="V25" s="12"/>
      <c r="W25" s="12"/>
      <c r="X25" s="12"/>
      <c r="Y25" s="12"/>
      <c r="Z25" s="12"/>
      <c r="AA25" s="12"/>
    </row>
    <row r="26" spans="1:29" s="20" customFormat="1" ht="14" customHeight="1" x14ac:dyDescent="0.15">
      <c r="A26" s="12"/>
      <c r="C26" s="169"/>
      <c r="E26" s="12"/>
      <c r="F26" s="12"/>
      <c r="G26" s="12"/>
      <c r="H26" s="12"/>
      <c r="I26" s="12"/>
      <c r="J26" s="105"/>
      <c r="K26" s="12"/>
      <c r="L26" s="12"/>
      <c r="M26" s="12"/>
      <c r="N26" s="12"/>
      <c r="O26" s="12"/>
      <c r="P26" s="12"/>
      <c r="Q26" s="12"/>
      <c r="R26" s="12"/>
      <c r="S26" s="12"/>
      <c r="T26" s="12"/>
      <c r="U26" s="12"/>
      <c r="V26" s="12"/>
      <c r="W26" s="12"/>
      <c r="X26" s="12"/>
      <c r="Y26" s="12"/>
      <c r="Z26" s="12"/>
      <c r="AA26" s="12"/>
      <c r="AB26" s="12"/>
    </row>
    <row r="27" spans="1:29" s="20" customFormat="1" ht="14" customHeight="1" x14ac:dyDescent="0.15">
      <c r="A27" s="367"/>
      <c r="B27" s="486" t="s">
        <v>747</v>
      </c>
      <c r="C27" s="117">
        <v>10908.4792656796</v>
      </c>
      <c r="D27" s="50">
        <v>824034</v>
      </c>
      <c r="E27" s="12"/>
      <c r="F27" s="12"/>
      <c r="G27" s="363" t="s">
        <v>410</v>
      </c>
      <c r="H27" s="364">
        <v>824034</v>
      </c>
      <c r="I27" s="117">
        <v>10908.4792656796</v>
      </c>
      <c r="J27" s="12"/>
      <c r="K27" s="12"/>
      <c r="L27" s="12"/>
      <c r="M27" s="12"/>
      <c r="N27" s="12"/>
      <c r="O27" s="12"/>
      <c r="P27" s="12"/>
      <c r="Q27" s="12"/>
      <c r="R27" s="12"/>
      <c r="S27" s="12"/>
      <c r="T27" s="12"/>
      <c r="U27" s="12"/>
      <c r="V27" s="12"/>
      <c r="W27" s="12"/>
      <c r="X27" s="12"/>
      <c r="Y27" s="12"/>
      <c r="Z27" s="12"/>
      <c r="AA27" s="12"/>
      <c r="AB27" s="12"/>
      <c r="AC27" s="12"/>
    </row>
    <row r="28" spans="1:29" s="20" customFormat="1" ht="13" x14ac:dyDescent="0.15">
      <c r="B28" s="850" t="s">
        <v>748</v>
      </c>
      <c r="C28" s="851"/>
      <c r="D28" s="851"/>
      <c r="E28" s="12"/>
      <c r="F28" s="12"/>
      <c r="G28" s="12"/>
      <c r="H28" s="12"/>
      <c r="I28" s="12"/>
      <c r="J28" s="12"/>
      <c r="K28" s="12"/>
      <c r="L28" s="12"/>
      <c r="M28" s="12"/>
      <c r="N28" s="12"/>
      <c r="O28" s="12"/>
      <c r="P28" s="12"/>
      <c r="Q28" s="12"/>
      <c r="R28" s="12"/>
      <c r="S28" s="12"/>
      <c r="T28" s="12"/>
      <c r="U28" s="12"/>
      <c r="V28" s="12"/>
      <c r="W28" s="12"/>
      <c r="X28" s="12"/>
      <c r="Y28" s="12"/>
      <c r="Z28" s="12"/>
    </row>
    <row r="29" spans="1:29" s="20" customFormat="1" ht="13" x14ac:dyDescent="0.15">
      <c r="B29" s="368"/>
      <c r="C29" s="599"/>
      <c r="D29" s="599"/>
      <c r="E29" s="12"/>
      <c r="F29" s="12"/>
      <c r="G29" s="12"/>
      <c r="H29" s="12"/>
      <c r="I29" s="12"/>
      <c r="J29" s="12"/>
      <c r="K29" s="12"/>
      <c r="L29" s="12"/>
      <c r="M29" s="12"/>
      <c r="N29" s="12"/>
      <c r="O29" s="12"/>
      <c r="P29" s="12"/>
      <c r="Q29" s="12"/>
      <c r="R29" s="12"/>
      <c r="S29" s="12"/>
      <c r="T29" s="12"/>
      <c r="U29" s="12"/>
      <c r="V29" s="12"/>
      <c r="W29" s="12"/>
      <c r="X29" s="12"/>
      <c r="Y29" s="12"/>
      <c r="Z29" s="12"/>
    </row>
    <row r="30" spans="1:29" ht="13" x14ac:dyDescent="0.15">
      <c r="B30" s="357" t="s">
        <v>411</v>
      </c>
    </row>
    <row r="31" spans="1:29" ht="13" x14ac:dyDescent="0.15">
      <c r="B31" s="369" t="s">
        <v>412</v>
      </c>
    </row>
  </sheetData>
  <mergeCells count="4">
    <mergeCell ref="A1:D1"/>
    <mergeCell ref="A4:D4"/>
    <mergeCell ref="F4:I4"/>
    <mergeCell ref="B28:D28"/>
  </mergeCells>
  <printOptions horizontalCentered="1"/>
  <pageMargins left="0.75" right="0.75" top="1" bottom="1" header="0.5" footer="0.5"/>
  <pageSetup scale="7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sheetPr>
  <dimension ref="B1:O82"/>
  <sheetViews>
    <sheetView topLeftCell="A61" workbookViewId="0">
      <selection activeCell="C80" sqref="C80:O82"/>
    </sheetView>
  </sheetViews>
  <sheetFormatPr baseColWidth="10" defaultColWidth="8.83203125" defaultRowHeight="13" x14ac:dyDescent="0.15"/>
  <cols>
    <col min="1" max="1" width="4" style="710" customWidth="1"/>
    <col min="2" max="2" width="15.83203125" style="710" customWidth="1"/>
    <col min="3" max="3" width="15" style="710" customWidth="1"/>
    <col min="4" max="4" width="16" style="710" customWidth="1"/>
    <col min="5" max="5" width="14.5" style="710" customWidth="1"/>
    <col min="6" max="6" width="14.6640625" style="710" customWidth="1"/>
    <col min="7" max="7" width="19.1640625" style="710" customWidth="1"/>
    <col min="8" max="8" width="15.6640625" style="710" customWidth="1"/>
    <col min="9" max="10" width="8.83203125" style="710"/>
    <col min="11" max="11" width="12" style="710" customWidth="1"/>
    <col min="12" max="16384" width="8.83203125" style="710"/>
  </cols>
  <sheetData>
    <row r="1" spans="2:2" ht="19" x14ac:dyDescent="0.25">
      <c r="B1" s="713" t="s">
        <v>981</v>
      </c>
    </row>
    <row r="43" spans="2:2" ht="19" x14ac:dyDescent="0.25">
      <c r="B43" s="713" t="s">
        <v>980</v>
      </c>
    </row>
    <row r="78" spans="2:15" ht="16" x14ac:dyDescent="0.2">
      <c r="B78" s="712" t="s">
        <v>979</v>
      </c>
    </row>
    <row r="79" spans="2:15" x14ac:dyDescent="0.15">
      <c r="C79" s="710" t="s">
        <v>976</v>
      </c>
      <c r="E79" s="710" t="s">
        <v>216</v>
      </c>
      <c r="F79" s="710" t="s">
        <v>973</v>
      </c>
      <c r="G79" s="710" t="s">
        <v>224</v>
      </c>
      <c r="H79" s="710" t="s">
        <v>215</v>
      </c>
      <c r="I79" s="710" t="s">
        <v>219</v>
      </c>
      <c r="J79" s="710" t="s">
        <v>259</v>
      </c>
      <c r="K79" s="710" t="s">
        <v>974</v>
      </c>
      <c r="L79" s="710" t="s">
        <v>258</v>
      </c>
      <c r="M79" s="710" t="s">
        <v>975</v>
      </c>
      <c r="N79" s="710" t="s">
        <v>257</v>
      </c>
      <c r="O79" s="710" t="s">
        <v>214</v>
      </c>
    </row>
    <row r="80" spans="2:15" x14ac:dyDescent="0.15">
      <c r="B80" s="710" t="s">
        <v>976</v>
      </c>
      <c r="C80" s="711">
        <v>165.52651399999999</v>
      </c>
      <c r="D80" s="711"/>
      <c r="E80" s="711"/>
      <c r="F80" s="711"/>
      <c r="G80" s="711"/>
      <c r="H80" s="711"/>
      <c r="I80" s="711"/>
      <c r="J80" s="711"/>
      <c r="K80" s="711"/>
      <c r="L80" s="711"/>
      <c r="M80" s="711"/>
      <c r="N80" s="711"/>
      <c r="O80" s="711"/>
    </row>
    <row r="81" spans="2:15" x14ac:dyDescent="0.15">
      <c r="B81" s="710" t="s">
        <v>977</v>
      </c>
      <c r="C81" s="711"/>
      <c r="D81" s="711"/>
      <c r="E81" s="711">
        <v>300.16009100000002</v>
      </c>
      <c r="F81" s="711">
        <v>51.337200000000003</v>
      </c>
      <c r="G81" s="711">
        <v>42.495801</v>
      </c>
      <c r="H81" s="711">
        <v>40.947406999999998</v>
      </c>
      <c r="I81" s="711">
        <v>36.084851</v>
      </c>
      <c r="J81" s="711">
        <v>25.895455999999999</v>
      </c>
      <c r="K81" s="711">
        <v>21.856795000000002</v>
      </c>
      <c r="L81" s="711">
        <v>21.355224</v>
      </c>
      <c r="M81" s="711">
        <v>16.587622</v>
      </c>
      <c r="N81" s="711">
        <v>16.048373999999999</v>
      </c>
      <c r="O81" s="711"/>
    </row>
    <row r="82" spans="2:15" x14ac:dyDescent="0.15">
      <c r="B82" s="710" t="s">
        <v>978</v>
      </c>
      <c r="C82" s="711"/>
      <c r="D82" s="711"/>
      <c r="E82" s="711"/>
      <c r="F82" s="711"/>
      <c r="G82" s="711"/>
      <c r="H82" s="711"/>
      <c r="I82" s="711"/>
      <c r="J82" s="711"/>
      <c r="K82" s="711"/>
      <c r="L82" s="711"/>
      <c r="M82" s="711"/>
      <c r="N82" s="711"/>
      <c r="O82" s="711">
        <v>655.370858</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theme="0"/>
  </sheetPr>
  <dimension ref="A1:T31"/>
  <sheetViews>
    <sheetView topLeftCell="J1" workbookViewId="0">
      <selection activeCell="K17" sqref="K17"/>
    </sheetView>
  </sheetViews>
  <sheetFormatPr baseColWidth="10" defaultColWidth="8.83203125" defaultRowHeight="13" x14ac:dyDescent="0.15"/>
  <cols>
    <col min="1" max="1" width="13.5" customWidth="1"/>
    <col min="2" max="2" width="13.5" style="79" customWidth="1"/>
    <col min="3" max="7" width="13.5" customWidth="1"/>
    <col min="8" max="8" width="14.83203125" customWidth="1"/>
    <col min="9" max="10" width="13.5" customWidth="1"/>
    <col min="11" max="11" width="15.5" customWidth="1"/>
    <col min="12" max="19" width="13.5" customWidth="1"/>
  </cols>
  <sheetData>
    <row r="1" spans="1:8" s="244" customFormat="1" ht="27" customHeight="1" x14ac:dyDescent="0.15">
      <c r="A1" s="852" t="s">
        <v>937</v>
      </c>
      <c r="B1" s="853"/>
      <c r="C1" s="853"/>
      <c r="D1" s="853"/>
      <c r="E1" s="853"/>
      <c r="F1" s="853"/>
      <c r="G1" s="853"/>
      <c r="H1" s="853"/>
    </row>
    <row r="2" spans="1:8" x14ac:dyDescent="0.15">
      <c r="A2" s="27"/>
    </row>
    <row r="24" spans="1:20" x14ac:dyDescent="0.15">
      <c r="A24" t="s">
        <v>68</v>
      </c>
    </row>
    <row r="25" spans="1:20" s="245" customFormat="1" x14ac:dyDescent="0.15">
      <c r="A25" s="112" t="s">
        <v>55</v>
      </c>
      <c r="B25" s="112" t="s">
        <v>56</v>
      </c>
      <c r="C25" s="112" t="s">
        <v>57</v>
      </c>
      <c r="D25" s="112" t="s">
        <v>58</v>
      </c>
      <c r="E25" s="112" t="s">
        <v>59</v>
      </c>
      <c r="F25" s="52" t="s">
        <v>104</v>
      </c>
      <c r="G25" s="52" t="s">
        <v>61</v>
      </c>
      <c r="H25" s="52" t="s">
        <v>62</v>
      </c>
      <c r="I25" s="52" t="s">
        <v>743</v>
      </c>
      <c r="J25" s="52" t="s">
        <v>63</v>
      </c>
      <c r="K25" s="52" t="s">
        <v>101</v>
      </c>
      <c r="L25" s="52" t="s">
        <v>65</v>
      </c>
      <c r="M25" s="52" t="s">
        <v>66</v>
      </c>
    </row>
    <row r="26" spans="1:20" s="245" customFormat="1" x14ac:dyDescent="0.15">
      <c r="A26" s="246">
        <f>E31+F31+G31+H31</f>
        <v>1085</v>
      </c>
      <c r="B26" s="246">
        <f>A31</f>
        <v>85</v>
      </c>
      <c r="C26" s="246">
        <f>B31</f>
        <v>242</v>
      </c>
      <c r="D26" s="246">
        <f>C31</f>
        <v>2013</v>
      </c>
      <c r="E26" s="246">
        <f>D31</f>
        <v>404</v>
      </c>
      <c r="F26" s="246">
        <f>I31+J31+K31+L31</f>
        <v>527</v>
      </c>
      <c r="G26" s="246">
        <f>M31</f>
        <v>1906</v>
      </c>
      <c r="H26" s="246">
        <f>N31+O31+P31</f>
        <v>655</v>
      </c>
      <c r="I26" s="246">
        <f>Q31</f>
        <v>185</v>
      </c>
      <c r="J26" s="246">
        <f>R31</f>
        <v>1297</v>
      </c>
      <c r="K26" s="246">
        <f>S31</f>
        <v>2614</v>
      </c>
      <c r="L26" s="246">
        <f>T31</f>
        <v>288</v>
      </c>
      <c r="M26" s="246">
        <f>SUM(A26:L26)</f>
        <v>11301</v>
      </c>
    </row>
    <row r="29" spans="1:20" x14ac:dyDescent="0.15">
      <c r="A29" t="s">
        <v>76</v>
      </c>
    </row>
    <row r="30" spans="1:20" s="247" customFormat="1" ht="26" x14ac:dyDescent="0.15">
      <c r="A30" s="127" t="s">
        <v>56</v>
      </c>
      <c r="B30" s="28" t="s">
        <v>57</v>
      </c>
      <c r="C30" s="127" t="s">
        <v>58</v>
      </c>
      <c r="D30" s="127" t="s">
        <v>59</v>
      </c>
      <c r="E30" s="127" t="s">
        <v>106</v>
      </c>
      <c r="F30" s="127" t="s">
        <v>107</v>
      </c>
      <c r="G30" s="127" t="s">
        <v>108</v>
      </c>
      <c r="H30" s="28" t="s">
        <v>109</v>
      </c>
      <c r="I30" s="127" t="s">
        <v>60</v>
      </c>
      <c r="J30" s="127" t="s">
        <v>110</v>
      </c>
      <c r="K30" s="127" t="s">
        <v>111</v>
      </c>
      <c r="L30" s="28" t="s">
        <v>112</v>
      </c>
      <c r="M30" s="127" t="s">
        <v>61</v>
      </c>
      <c r="N30" s="127" t="s">
        <v>62</v>
      </c>
      <c r="O30" s="127" t="s">
        <v>113</v>
      </c>
      <c r="P30" s="127" t="s">
        <v>97</v>
      </c>
      <c r="Q30" s="39" t="s">
        <v>743</v>
      </c>
      <c r="R30" s="127" t="s">
        <v>63</v>
      </c>
      <c r="S30" s="127" t="s">
        <v>82</v>
      </c>
      <c r="T30" s="39" t="s">
        <v>65</v>
      </c>
    </row>
    <row r="31" spans="1:20" s="79" customFormat="1" x14ac:dyDescent="0.15">
      <c r="A31" s="609">
        <v>85</v>
      </c>
      <c r="B31" s="609">
        <v>242</v>
      </c>
      <c r="C31" s="609">
        <v>2013</v>
      </c>
      <c r="D31" s="609">
        <v>404</v>
      </c>
      <c r="E31" s="609">
        <v>215</v>
      </c>
      <c r="F31" s="609">
        <v>437</v>
      </c>
      <c r="G31" s="609">
        <v>241</v>
      </c>
      <c r="H31" s="609">
        <v>192</v>
      </c>
      <c r="I31" s="609">
        <v>408</v>
      </c>
      <c r="J31" s="609">
        <v>5</v>
      </c>
      <c r="K31" s="609">
        <v>1</v>
      </c>
      <c r="L31" s="609">
        <v>113</v>
      </c>
      <c r="M31" s="609">
        <v>1906</v>
      </c>
      <c r="N31" s="609">
        <v>386</v>
      </c>
      <c r="O31" s="609">
        <v>11</v>
      </c>
      <c r="P31" s="609">
        <v>258</v>
      </c>
      <c r="Q31" s="609">
        <v>185</v>
      </c>
      <c r="R31" s="609">
        <v>1297</v>
      </c>
      <c r="S31" s="609">
        <v>2614</v>
      </c>
      <c r="T31" s="609">
        <v>288</v>
      </c>
    </row>
  </sheetData>
  <mergeCells count="1">
    <mergeCell ref="A1:H1"/>
  </mergeCells>
  <printOptions horizontalCentered="1"/>
  <pageMargins left="0.75" right="0.75" top="1" bottom="1" header="0.5" footer="0.5"/>
  <pageSetup scale="75"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theme="0"/>
  </sheetPr>
  <dimension ref="A1:AL103"/>
  <sheetViews>
    <sheetView topLeftCell="A40" zoomScale="90" zoomScaleNormal="90" workbookViewId="0">
      <selection activeCell="G23" sqref="G23"/>
    </sheetView>
  </sheetViews>
  <sheetFormatPr baseColWidth="10" defaultColWidth="8.83203125" defaultRowHeight="13" x14ac:dyDescent="0.15"/>
  <cols>
    <col min="1" max="1" width="16.83203125" style="20" customWidth="1"/>
    <col min="2" max="2" width="13.5" style="20" customWidth="1"/>
    <col min="3" max="3" width="15.5" style="20" customWidth="1"/>
    <col min="4" max="4" width="15.83203125" style="20" customWidth="1"/>
    <col min="5" max="9" width="13.5" style="20" customWidth="1"/>
    <col min="10" max="10" width="14.6640625" style="20" customWidth="1"/>
    <col min="11" max="11" width="13.83203125" style="20" customWidth="1"/>
    <col min="12" max="13" width="13.5" style="20" customWidth="1"/>
    <col min="14" max="14" width="15.5" style="20" customWidth="1"/>
    <col min="15" max="15" width="14.6640625" style="20" customWidth="1"/>
    <col min="16" max="16" width="13.5" style="20" customWidth="1"/>
    <col min="17" max="17" width="14.6640625" style="20" customWidth="1"/>
    <col min="18" max="18" width="15" style="20" customWidth="1"/>
    <col min="19" max="19" width="15.6640625" style="20" customWidth="1"/>
    <col min="20" max="20" width="16.1640625" style="20" customWidth="1"/>
    <col min="21" max="21" width="13.5" style="20" customWidth="1"/>
    <col min="22" max="22" width="17.5" style="20" customWidth="1"/>
    <col min="23" max="26" width="4.6640625" style="20" customWidth="1"/>
    <col min="27" max="27" width="13.33203125" style="102" customWidth="1"/>
    <col min="28" max="28" width="4.6640625" style="20" customWidth="1"/>
    <col min="29" max="29" width="9" style="20" bestFit="1" customWidth="1"/>
    <col min="30" max="30" width="10.33203125" style="20" customWidth="1"/>
    <col min="31" max="16384" width="8.83203125" style="20"/>
  </cols>
  <sheetData>
    <row r="1" spans="1:35" ht="41.25" customHeight="1" x14ac:dyDescent="0.15">
      <c r="A1" s="838" t="s">
        <v>852</v>
      </c>
      <c r="B1" s="839"/>
      <c r="C1" s="839"/>
      <c r="D1" s="839"/>
      <c r="E1" s="839"/>
      <c r="F1" s="839"/>
      <c r="G1" s="839"/>
    </row>
    <row r="2" spans="1:35" x14ac:dyDescent="0.15">
      <c r="B2" s="12"/>
      <c r="C2" s="12"/>
      <c r="D2" s="12"/>
      <c r="E2" s="12"/>
      <c r="F2" s="12"/>
      <c r="G2" s="12"/>
      <c r="H2" s="12"/>
      <c r="I2" s="12"/>
      <c r="J2" s="12"/>
      <c r="K2" s="12"/>
      <c r="L2" s="12"/>
      <c r="M2" s="12"/>
      <c r="N2" s="12"/>
      <c r="O2" s="12"/>
      <c r="P2" s="12"/>
      <c r="Q2" s="12"/>
      <c r="R2" s="12"/>
      <c r="S2" s="12"/>
      <c r="T2" s="12"/>
      <c r="U2" s="12"/>
      <c r="V2" s="12"/>
      <c r="W2" s="12"/>
      <c r="X2" s="12"/>
      <c r="Y2" s="12"/>
      <c r="Z2" s="12"/>
      <c r="AA2" s="105"/>
      <c r="AB2" s="12"/>
      <c r="AC2" s="12"/>
      <c r="AD2" s="12"/>
      <c r="AE2" s="12"/>
      <c r="AF2" s="12"/>
      <c r="AG2" s="12"/>
      <c r="AH2" s="12"/>
      <c r="AI2" s="12"/>
    </row>
    <row r="3" spans="1:35" x14ac:dyDescent="0.15">
      <c r="A3" s="631" t="s">
        <v>853</v>
      </c>
      <c r="B3" s="12"/>
      <c r="C3" s="12"/>
      <c r="D3" s="12"/>
      <c r="E3" s="12"/>
      <c r="F3" s="12"/>
      <c r="G3" s="12"/>
      <c r="H3" s="12"/>
      <c r="I3" s="12"/>
      <c r="J3" s="12"/>
      <c r="K3" s="12"/>
      <c r="L3" s="12"/>
      <c r="M3" s="12"/>
      <c r="N3" s="12"/>
      <c r="O3" s="12"/>
      <c r="P3" s="12"/>
      <c r="Q3" s="12"/>
      <c r="R3" s="12"/>
      <c r="S3" s="12"/>
      <c r="T3" s="12"/>
      <c r="U3" s="12"/>
      <c r="V3" s="12"/>
      <c r="W3" s="12"/>
      <c r="X3" s="12"/>
      <c r="Y3" s="12"/>
      <c r="Z3" s="12"/>
      <c r="AA3" s="105"/>
      <c r="AB3" s="12"/>
      <c r="AC3" s="12"/>
      <c r="AD3" s="12"/>
      <c r="AE3" s="12"/>
      <c r="AF3" s="12"/>
      <c r="AG3" s="12"/>
      <c r="AH3" s="12"/>
      <c r="AI3" s="12"/>
    </row>
    <row r="4" spans="1:35" ht="12.75" customHeight="1" x14ac:dyDescent="0.15">
      <c r="A4" s="628" t="s">
        <v>854</v>
      </c>
      <c r="B4" s="104"/>
      <c r="C4" s="104"/>
      <c r="D4" s="104"/>
      <c r="E4" s="104"/>
      <c r="F4" s="104"/>
      <c r="G4" s="104"/>
      <c r="H4" s="104"/>
      <c r="I4" s="104"/>
      <c r="J4" s="104"/>
      <c r="K4" s="104"/>
      <c r="L4" s="104"/>
      <c r="M4" s="104"/>
      <c r="N4" s="104"/>
      <c r="O4" s="104"/>
    </row>
    <row r="5" spans="1:35" x14ac:dyDescent="0.15">
      <c r="A5" s="631" t="s">
        <v>855</v>
      </c>
      <c r="B5" s="12"/>
      <c r="C5" s="12"/>
      <c r="D5" s="12"/>
      <c r="E5" s="12"/>
      <c r="F5" s="12"/>
      <c r="G5" s="12"/>
      <c r="H5" s="12"/>
      <c r="I5" s="12"/>
      <c r="J5" s="12"/>
      <c r="K5" s="12"/>
      <c r="L5" s="12"/>
      <c r="M5" s="12"/>
      <c r="N5" s="12"/>
      <c r="O5" s="12"/>
      <c r="P5" s="12"/>
      <c r="Q5" s="12"/>
      <c r="R5" s="12"/>
      <c r="S5" s="12"/>
      <c r="T5" s="12"/>
      <c r="U5" s="12"/>
      <c r="V5" s="12"/>
      <c r="W5" s="12"/>
      <c r="X5" s="12"/>
      <c r="Y5" s="12"/>
      <c r="Z5" s="12"/>
      <c r="AA5" s="105"/>
      <c r="AB5" s="12"/>
      <c r="AC5" s="12"/>
      <c r="AD5" s="12"/>
      <c r="AE5" s="12"/>
      <c r="AF5" s="12"/>
      <c r="AG5" s="12"/>
      <c r="AH5" s="12"/>
      <c r="AI5" s="12"/>
    </row>
    <row r="6" spans="1:35" x14ac:dyDescent="0.15">
      <c r="A6" s="631" t="s">
        <v>856</v>
      </c>
      <c r="B6" s="12"/>
      <c r="C6" s="12"/>
      <c r="D6" s="12"/>
      <c r="E6" s="12"/>
      <c r="F6" s="12"/>
      <c r="G6" s="12"/>
      <c r="H6" s="12"/>
      <c r="I6" s="12"/>
      <c r="J6" s="12"/>
      <c r="K6" s="12"/>
      <c r="L6" s="12"/>
      <c r="M6" s="12"/>
      <c r="N6" s="12"/>
      <c r="O6" s="12"/>
      <c r="P6" s="12"/>
      <c r="Q6" s="12"/>
      <c r="R6" s="12"/>
      <c r="S6" s="12"/>
      <c r="T6" s="12"/>
      <c r="U6" s="12"/>
      <c r="V6" s="12"/>
      <c r="W6" s="12"/>
      <c r="X6" s="12"/>
      <c r="Y6" s="12"/>
      <c r="Z6" s="12"/>
      <c r="AA6" s="105"/>
      <c r="AB6" s="12"/>
      <c r="AC6" s="12"/>
      <c r="AD6" s="12"/>
      <c r="AE6" s="12"/>
      <c r="AF6" s="12"/>
      <c r="AG6" s="12"/>
      <c r="AH6" s="12"/>
      <c r="AI6" s="12"/>
    </row>
    <row r="7" spans="1:35" x14ac:dyDescent="0.15">
      <c r="A7" s="631" t="s">
        <v>857</v>
      </c>
      <c r="B7" s="12"/>
      <c r="C7" s="12"/>
      <c r="D7" s="12"/>
      <c r="E7" s="12"/>
      <c r="F7" s="12"/>
      <c r="G7" s="12"/>
      <c r="H7" s="12"/>
      <c r="I7" s="12"/>
      <c r="J7" s="12"/>
      <c r="K7" s="12"/>
      <c r="L7" s="12"/>
      <c r="M7" s="12"/>
      <c r="N7" s="12"/>
      <c r="O7" s="12"/>
      <c r="P7" s="12"/>
      <c r="Q7" s="12"/>
      <c r="R7" s="12"/>
      <c r="S7" s="12"/>
      <c r="T7" s="12"/>
      <c r="U7" s="12"/>
      <c r="V7" s="12"/>
      <c r="W7" s="12"/>
      <c r="X7" s="12"/>
      <c r="Y7" s="12"/>
      <c r="Z7" s="12"/>
      <c r="AA7" s="105"/>
      <c r="AB7" s="12"/>
      <c r="AC7" s="12"/>
      <c r="AD7" s="12"/>
      <c r="AE7" s="12"/>
      <c r="AF7" s="12"/>
      <c r="AG7" s="12"/>
      <c r="AH7" s="12"/>
      <c r="AI7" s="12"/>
    </row>
    <row r="8" spans="1:35" x14ac:dyDescent="0.15">
      <c r="A8" s="631" t="s">
        <v>858</v>
      </c>
      <c r="B8" s="12"/>
      <c r="C8" s="12"/>
      <c r="D8" s="12"/>
      <c r="E8" s="12"/>
      <c r="F8" s="12"/>
      <c r="G8" s="12"/>
      <c r="H8" s="12"/>
      <c r="I8" s="12"/>
      <c r="J8" s="12"/>
      <c r="K8" s="12"/>
      <c r="L8" s="12"/>
      <c r="M8" s="12"/>
      <c r="N8" s="12"/>
      <c r="O8" s="12"/>
      <c r="P8" s="12"/>
      <c r="Q8" s="12"/>
      <c r="R8" s="12"/>
      <c r="S8" s="12"/>
      <c r="T8" s="12"/>
      <c r="U8" s="12"/>
      <c r="V8" s="12"/>
      <c r="W8" s="12"/>
      <c r="X8" s="12"/>
      <c r="Y8" s="12"/>
      <c r="Z8" s="12"/>
      <c r="AA8" s="105"/>
      <c r="AB8" s="12"/>
      <c r="AC8" s="12"/>
      <c r="AD8" s="12"/>
      <c r="AE8" s="12"/>
      <c r="AF8" s="12"/>
      <c r="AG8" s="12"/>
      <c r="AH8" s="12"/>
      <c r="AI8" s="12"/>
    </row>
    <row r="9" spans="1:35" x14ac:dyDescent="0.15">
      <c r="A9" s="631" t="s">
        <v>934</v>
      </c>
      <c r="B9" s="12"/>
      <c r="C9" s="12"/>
      <c r="D9" s="12"/>
      <c r="E9" s="12"/>
      <c r="F9" s="12"/>
      <c r="G9" s="12"/>
      <c r="H9" s="12"/>
      <c r="I9" s="12"/>
      <c r="J9" s="12"/>
      <c r="K9" s="12"/>
      <c r="L9" s="12"/>
      <c r="M9" s="12"/>
      <c r="N9" s="12"/>
      <c r="O9" s="12"/>
      <c r="P9" s="12"/>
      <c r="Q9" s="12"/>
      <c r="R9" s="12"/>
      <c r="S9" s="12"/>
      <c r="T9" s="12"/>
      <c r="U9" s="12"/>
      <c r="V9" s="12"/>
      <c r="W9" s="12"/>
      <c r="X9" s="12"/>
      <c r="Y9" s="12"/>
      <c r="Z9" s="12"/>
      <c r="AA9" s="105"/>
      <c r="AB9" s="12"/>
      <c r="AC9" s="12"/>
      <c r="AD9" s="12"/>
      <c r="AE9" s="12"/>
      <c r="AF9" s="12"/>
      <c r="AG9" s="12"/>
      <c r="AH9" s="12"/>
      <c r="AI9" s="12"/>
    </row>
    <row r="10" spans="1:35" x14ac:dyDescent="0.15">
      <c r="A10" s="631"/>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05"/>
      <c r="AB10" s="12"/>
      <c r="AC10" s="12"/>
      <c r="AD10" s="12"/>
      <c r="AE10" s="12"/>
      <c r="AF10" s="12"/>
      <c r="AG10" s="12"/>
      <c r="AH10" s="12"/>
      <c r="AI10" s="12"/>
    </row>
    <row r="11" spans="1:35" x14ac:dyDescent="0.15">
      <c r="A11" s="632"/>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05"/>
      <c r="AB11" s="12"/>
      <c r="AC11" s="12"/>
      <c r="AD11" s="12"/>
      <c r="AE11" s="12"/>
      <c r="AF11" s="12"/>
      <c r="AG11" s="12"/>
      <c r="AH11" s="12"/>
      <c r="AI11" s="12"/>
    </row>
    <row r="12" spans="1:35" ht="20" customHeight="1" x14ac:dyDescent="0.15">
      <c r="A12" s="856" t="s">
        <v>859</v>
      </c>
      <c r="B12" s="857"/>
      <c r="C12" s="857"/>
      <c r="D12" s="857"/>
      <c r="E12" s="857"/>
      <c r="F12" s="857"/>
      <c r="G12" s="857"/>
      <c r="H12" s="12"/>
      <c r="I12" s="12"/>
      <c r="J12" s="12"/>
      <c r="K12" s="12"/>
      <c r="L12" s="12"/>
      <c r="M12" s="12"/>
      <c r="N12" s="12"/>
      <c r="O12" s="12"/>
      <c r="P12" s="12"/>
      <c r="Q12" s="12"/>
      <c r="R12" s="12"/>
      <c r="S12" s="12"/>
      <c r="T12" s="12"/>
      <c r="U12" s="12"/>
      <c r="V12" s="12"/>
      <c r="W12" s="12"/>
      <c r="X12" s="12"/>
      <c r="Y12" s="12"/>
      <c r="Z12" s="12"/>
      <c r="AA12" s="105"/>
      <c r="AB12" s="12"/>
      <c r="AC12" s="12"/>
      <c r="AD12" s="12"/>
      <c r="AE12" s="12"/>
      <c r="AF12" s="12"/>
      <c r="AG12" s="12"/>
      <c r="AH12" s="12"/>
      <c r="AI12" s="12"/>
    </row>
    <row r="13" spans="1:35" x14ac:dyDescent="0.15">
      <c r="A13" s="857"/>
      <c r="B13" s="857"/>
      <c r="C13" s="857"/>
      <c r="D13" s="857"/>
      <c r="E13" s="857"/>
      <c r="F13" s="857"/>
      <c r="G13" s="857"/>
      <c r="H13" s="12"/>
      <c r="I13" s="12"/>
      <c r="J13" s="12"/>
      <c r="K13" s="12"/>
      <c r="L13" s="12"/>
      <c r="M13" s="12"/>
      <c r="N13" s="12"/>
      <c r="O13" s="12"/>
      <c r="P13" s="12"/>
      <c r="Q13" s="12"/>
      <c r="R13" s="12"/>
      <c r="S13" s="12"/>
      <c r="T13" s="12"/>
      <c r="U13" s="12"/>
      <c r="V13" s="12"/>
      <c r="W13" s="12"/>
      <c r="X13" s="12"/>
      <c r="Y13" s="12"/>
      <c r="Z13" s="12"/>
      <c r="AA13" s="105"/>
      <c r="AB13" s="12"/>
      <c r="AC13" s="12"/>
      <c r="AD13" s="12"/>
      <c r="AE13" s="12"/>
      <c r="AF13" s="12"/>
      <c r="AG13" s="12"/>
      <c r="AH13" s="12"/>
      <c r="AI13" s="12"/>
    </row>
    <row r="14" spans="1:35" x14ac:dyDescent="0.15">
      <c r="A14" s="106"/>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05"/>
      <c r="AB14" s="12"/>
      <c r="AC14" s="12"/>
      <c r="AD14" s="12"/>
      <c r="AE14" s="12"/>
      <c r="AF14" s="12"/>
      <c r="AG14" s="12"/>
      <c r="AH14" s="12"/>
      <c r="AI14" s="12"/>
    </row>
    <row r="15" spans="1:35" ht="30.75" customHeight="1" x14ac:dyDescent="0.15">
      <c r="A15" s="844" t="s">
        <v>860</v>
      </c>
      <c r="B15" s="845"/>
      <c r="C15" s="845"/>
      <c r="D15" s="845"/>
      <c r="E15" s="12"/>
      <c r="F15" s="12"/>
      <c r="G15" s="12"/>
      <c r="H15" s="12"/>
      <c r="I15" s="12"/>
      <c r="J15" s="12"/>
      <c r="K15" s="12"/>
      <c r="L15" s="12"/>
      <c r="M15" s="12"/>
      <c r="N15" s="12"/>
      <c r="O15" s="12"/>
      <c r="P15" s="12"/>
      <c r="Q15" s="12"/>
      <c r="R15" s="12"/>
      <c r="S15" s="12"/>
      <c r="T15" s="12"/>
      <c r="U15" s="12"/>
      <c r="V15" s="12"/>
      <c r="W15" s="12"/>
      <c r="X15" s="12"/>
      <c r="Y15" s="12"/>
      <c r="Z15" s="12"/>
      <c r="AA15" s="105"/>
      <c r="AB15" s="12"/>
      <c r="AC15" s="12"/>
      <c r="AD15" s="12"/>
      <c r="AE15" s="12"/>
      <c r="AF15" s="12"/>
      <c r="AG15" s="12"/>
      <c r="AH15" s="12"/>
      <c r="AI15" s="12"/>
    </row>
    <row r="16" spans="1:35" ht="11.25" customHeight="1" x14ac:dyDescent="0.15">
      <c r="A16" s="629"/>
      <c r="B16" s="629"/>
      <c r="C16" s="629"/>
      <c r="D16" s="12"/>
      <c r="E16" s="12"/>
      <c r="F16" s="12"/>
      <c r="G16" s="12"/>
      <c r="H16" s="12"/>
      <c r="I16" s="12"/>
      <c r="J16" s="12"/>
      <c r="K16" s="12"/>
      <c r="L16" s="12"/>
      <c r="M16" s="12"/>
      <c r="N16" s="12"/>
      <c r="O16" s="12"/>
      <c r="P16" s="12"/>
      <c r="Q16" s="12"/>
      <c r="R16" s="12"/>
      <c r="S16" s="12"/>
      <c r="T16" s="12"/>
      <c r="U16" s="12"/>
      <c r="V16" s="12"/>
      <c r="W16" s="12"/>
      <c r="X16" s="12"/>
      <c r="Y16" s="12"/>
      <c r="Z16" s="12"/>
      <c r="AA16" s="105"/>
      <c r="AB16" s="12"/>
      <c r="AC16" s="12"/>
      <c r="AD16" s="12"/>
      <c r="AE16" s="12"/>
      <c r="AF16" s="12"/>
      <c r="AG16" s="12"/>
      <c r="AH16" s="12"/>
      <c r="AI16" s="12"/>
    </row>
    <row r="17" spans="1:38" ht="17.25" customHeight="1" x14ac:dyDescent="0.15">
      <c r="A17" s="107"/>
      <c r="B17" s="629"/>
      <c r="C17" s="629"/>
      <c r="D17" s="12"/>
      <c r="E17" s="12"/>
      <c r="F17" s="12"/>
      <c r="G17" s="12"/>
      <c r="H17" s="12"/>
      <c r="I17" s="12"/>
      <c r="J17" s="12"/>
      <c r="K17" s="12"/>
      <c r="L17" s="12"/>
      <c r="M17" s="12"/>
      <c r="N17" s="12"/>
      <c r="O17" s="12"/>
      <c r="P17" s="12"/>
      <c r="Q17" s="12"/>
      <c r="R17" s="12"/>
      <c r="S17" s="12"/>
      <c r="T17" s="12"/>
      <c r="U17" s="12"/>
      <c r="V17" s="12"/>
      <c r="W17" s="12"/>
      <c r="X17" s="12"/>
      <c r="Y17" s="12"/>
      <c r="Z17" s="12"/>
      <c r="AA17" s="105"/>
      <c r="AB17" s="12"/>
      <c r="AC17" s="12"/>
      <c r="AD17" s="12"/>
      <c r="AE17" s="12"/>
      <c r="AF17" s="12"/>
      <c r="AG17" s="12"/>
      <c r="AH17" s="12"/>
      <c r="AI17" s="12"/>
    </row>
    <row r="18" spans="1:38" ht="12" customHeight="1" x14ac:dyDescent="0.15">
      <c r="A18" s="629"/>
      <c r="B18" s="629"/>
      <c r="C18" s="629"/>
      <c r="D18" s="12"/>
      <c r="E18" s="12"/>
      <c r="F18" s="12"/>
      <c r="G18" s="12"/>
      <c r="H18" s="12"/>
      <c r="I18" s="12"/>
      <c r="J18" s="12"/>
      <c r="K18" s="12"/>
      <c r="L18" s="12"/>
      <c r="M18" s="12"/>
      <c r="N18" s="12"/>
      <c r="O18" s="12"/>
      <c r="P18" s="12"/>
      <c r="Q18" s="12"/>
      <c r="R18" s="12"/>
      <c r="S18" s="12"/>
      <c r="T18" s="12"/>
      <c r="U18" s="12"/>
      <c r="V18" s="12"/>
      <c r="W18" s="12"/>
      <c r="X18" s="12"/>
      <c r="Y18" s="12"/>
      <c r="Z18" s="12"/>
      <c r="AA18" s="105"/>
      <c r="AB18" s="12"/>
      <c r="AC18" s="12"/>
      <c r="AD18" s="12"/>
      <c r="AE18" s="12"/>
      <c r="AF18" s="12"/>
      <c r="AG18" s="12"/>
      <c r="AH18" s="12"/>
      <c r="AI18" s="12"/>
    </row>
    <row r="19" spans="1:38" ht="12" customHeight="1" x14ac:dyDescent="0.15">
      <c r="A19" s="108"/>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05"/>
      <c r="AB19" s="12"/>
      <c r="AC19" s="12"/>
      <c r="AD19" s="12"/>
      <c r="AE19" s="12"/>
      <c r="AF19" s="12"/>
      <c r="AG19" s="12"/>
      <c r="AH19" s="12"/>
      <c r="AI19" s="12"/>
    </row>
    <row r="20" spans="1:38" x14ac:dyDescent="0.15">
      <c r="A20" s="12" t="s">
        <v>83</v>
      </c>
      <c r="B20" s="12"/>
      <c r="C20" s="12"/>
      <c r="D20" s="12"/>
      <c r="E20" s="12"/>
      <c r="F20" s="12"/>
      <c r="G20" s="12"/>
      <c r="H20" s="12"/>
      <c r="I20" s="12"/>
      <c r="J20" s="12"/>
      <c r="K20" s="12"/>
      <c r="L20" s="12"/>
      <c r="M20" s="12"/>
      <c r="N20" s="12"/>
      <c r="O20" s="12"/>
      <c r="P20" s="12"/>
      <c r="Q20" s="12"/>
      <c r="R20" s="12"/>
      <c r="S20" s="109"/>
      <c r="T20" s="109"/>
      <c r="U20" s="109"/>
      <c r="V20" s="109"/>
      <c r="W20" s="109"/>
      <c r="X20" s="109"/>
      <c r="Y20" s="109"/>
      <c r="Z20" s="109"/>
      <c r="AA20" s="110"/>
      <c r="AB20" s="109"/>
      <c r="AC20" s="109"/>
      <c r="AD20" s="12"/>
      <c r="AE20" s="12"/>
      <c r="AF20" s="12"/>
      <c r="AG20" s="12"/>
      <c r="AH20" s="12"/>
      <c r="AI20" s="12"/>
    </row>
    <row r="21" spans="1:38" ht="38" customHeight="1" x14ac:dyDescent="0.15">
      <c r="A21" s="633" t="s">
        <v>861</v>
      </c>
      <c r="B21" s="112" t="s">
        <v>55</v>
      </c>
      <c r="C21" s="112" t="s">
        <v>56</v>
      </c>
      <c r="D21" s="112" t="s">
        <v>57</v>
      </c>
      <c r="E21" s="112" t="s">
        <v>58</v>
      </c>
      <c r="F21" s="112" t="s">
        <v>59</v>
      </c>
      <c r="G21" s="112" t="s">
        <v>60</v>
      </c>
      <c r="H21" s="113" t="s">
        <v>61</v>
      </c>
      <c r="I21" s="112" t="s">
        <v>62</v>
      </c>
      <c r="J21" s="39" t="s">
        <v>743</v>
      </c>
      <c r="K21" s="112" t="s">
        <v>63</v>
      </c>
      <c r="L21" s="112" t="s">
        <v>101</v>
      </c>
      <c r="M21" s="112" t="s">
        <v>65</v>
      </c>
      <c r="N21" s="39" t="s">
        <v>66</v>
      </c>
      <c r="O21" s="12"/>
      <c r="P21" s="12"/>
      <c r="Q21" s="12"/>
      <c r="R21" s="12"/>
      <c r="S21" s="109"/>
      <c r="T21" s="114"/>
      <c r="U21" s="114"/>
      <c r="V21" s="114"/>
      <c r="W21" s="114"/>
      <c r="X21" s="114"/>
      <c r="Y21" s="114"/>
      <c r="Z21" s="115"/>
      <c r="AA21" s="114"/>
      <c r="AB21" s="109"/>
      <c r="AC21" s="12"/>
      <c r="AD21" s="12"/>
      <c r="AE21" s="12"/>
      <c r="AF21" s="12"/>
      <c r="AG21" s="12"/>
      <c r="AH21" s="12"/>
    </row>
    <row r="22" spans="1:38" ht="27" customHeight="1" x14ac:dyDescent="0.15">
      <c r="A22" s="116" t="s">
        <v>862</v>
      </c>
      <c r="B22" s="117">
        <f>B29/1000000</f>
        <v>7.0944999999999994E-2</v>
      </c>
      <c r="C22" s="117">
        <f t="shared" ref="C22:N22" si="0">C29/1000000</f>
        <v>1.719E-2</v>
      </c>
      <c r="D22" s="117">
        <f t="shared" si="0"/>
        <v>0.52549400000000002</v>
      </c>
      <c r="E22" s="117">
        <f t="shared" si="0"/>
        <v>0.113039</v>
      </c>
      <c r="F22" s="117">
        <f t="shared" si="0"/>
        <v>5.9537E-2</v>
      </c>
      <c r="G22" s="117">
        <f t="shared" si="0"/>
        <v>16.551615999999999</v>
      </c>
      <c r="H22" s="117">
        <f t="shared" si="0"/>
        <v>0.118635</v>
      </c>
      <c r="I22" s="117">
        <f t="shared" si="0"/>
        <v>0.158578</v>
      </c>
      <c r="J22" s="117">
        <f t="shared" si="0"/>
        <v>0.48919499999999999</v>
      </c>
      <c r="K22" s="117">
        <f t="shared" si="0"/>
        <v>3.627E-3</v>
      </c>
      <c r="L22" s="117">
        <f t="shared" si="0"/>
        <v>0.37366899999999997</v>
      </c>
      <c r="M22" s="117">
        <f t="shared" si="0"/>
        <v>0.16048499999999999</v>
      </c>
      <c r="N22" s="117">
        <f t="shared" si="0"/>
        <v>18.642009999999999</v>
      </c>
      <c r="O22" s="514"/>
      <c r="P22" s="118"/>
      <c r="Q22" s="118"/>
      <c r="R22" s="118"/>
      <c r="S22" s="119"/>
      <c r="T22" s="119"/>
      <c r="U22" s="119"/>
      <c r="V22" s="119"/>
      <c r="W22" s="119"/>
      <c r="X22" s="119"/>
      <c r="Y22" s="119"/>
      <c r="Z22" s="110"/>
      <c r="AA22" s="119"/>
      <c r="AB22" s="109"/>
      <c r="AC22" s="12"/>
      <c r="AD22" s="12"/>
      <c r="AE22" s="12"/>
      <c r="AF22" s="12"/>
      <c r="AG22" s="12"/>
      <c r="AH22" s="12"/>
    </row>
    <row r="23" spans="1:38" ht="39" x14ac:dyDescent="0.15">
      <c r="A23" s="522" t="s">
        <v>797</v>
      </c>
      <c r="B23" s="515">
        <f t="shared" ref="B23:N23" si="1">B29/B43</f>
        <v>2.2857853887069154E-3</v>
      </c>
      <c r="C23" s="515">
        <f t="shared" si="1"/>
        <v>2.5780133999707554E-3</v>
      </c>
      <c r="D23" s="515">
        <f t="shared" si="1"/>
        <v>1.3683495311746627E-3</v>
      </c>
      <c r="E23" s="515">
        <f t="shared" si="1"/>
        <v>4.3898077687958822E-4</v>
      </c>
      <c r="F23" s="515">
        <f t="shared" si="1"/>
        <v>8.6660029285986692E-3</v>
      </c>
      <c r="G23" s="515">
        <f t="shared" si="1"/>
        <v>7.9503929697297762E-2</v>
      </c>
      <c r="H23" s="515">
        <f t="shared" si="1"/>
        <v>1.1008992361363765E-3</v>
      </c>
      <c r="I23" s="515">
        <f t="shared" si="1"/>
        <v>1.5505381441349665E-3</v>
      </c>
      <c r="J23" s="515">
        <f t="shared" si="1"/>
        <v>1.0209058699724098E-2</v>
      </c>
      <c r="K23" s="515">
        <f t="shared" si="1"/>
        <v>1.3488166225973902E-4</v>
      </c>
      <c r="L23" s="515">
        <f t="shared" si="1"/>
        <v>4.2564869509739943E-3</v>
      </c>
      <c r="M23" s="515">
        <f t="shared" si="1"/>
        <v>4.5137682800091693E-2</v>
      </c>
      <c r="N23" s="515">
        <f t="shared" si="1"/>
        <v>1.467312979408072E-2</v>
      </c>
      <c r="O23" s="514"/>
      <c r="P23" s="118"/>
      <c r="Q23" s="118"/>
      <c r="R23" s="118"/>
      <c r="S23" s="119"/>
      <c r="T23" s="119"/>
      <c r="U23" s="119"/>
      <c r="V23" s="119"/>
      <c r="W23" s="119"/>
      <c r="X23" s="119"/>
      <c r="Y23" s="119"/>
      <c r="Z23" s="110"/>
      <c r="AA23" s="119"/>
      <c r="AB23" s="109"/>
      <c r="AC23" s="12"/>
      <c r="AD23" s="12"/>
      <c r="AE23" s="12"/>
      <c r="AF23" s="12"/>
      <c r="AG23" s="12"/>
      <c r="AH23" s="12"/>
    </row>
    <row r="24" spans="1:38" x14ac:dyDescent="0.15">
      <c r="A24" s="120" t="s">
        <v>102</v>
      </c>
      <c r="B24" s="121">
        <f>B77</f>
        <v>8.2009593800648803E-2</v>
      </c>
      <c r="C24" s="121">
        <f t="shared" ref="C24:M24" si="2">C77</f>
        <v>4.2935501246574803E-2</v>
      </c>
      <c r="D24" s="121">
        <f t="shared" si="2"/>
        <v>0.15849649699248339</v>
      </c>
      <c r="E24" s="121">
        <f t="shared" si="2"/>
        <v>0.28607694570109665</v>
      </c>
      <c r="F24" s="121">
        <f t="shared" si="2"/>
        <v>4.2386497154438964E-2</v>
      </c>
      <c r="G24" s="121">
        <f t="shared" si="2"/>
        <v>0.48233714014713674</v>
      </c>
      <c r="H24" s="121">
        <f t="shared" si="2"/>
        <v>1.9513830848845801</v>
      </c>
      <c r="I24" s="121">
        <f t="shared" si="2"/>
        <v>0.12122552929486052</v>
      </c>
      <c r="J24" s="121">
        <f t="shared" si="2"/>
        <v>2.9052731182755371</v>
      </c>
      <c r="K24" s="121">
        <f t="shared" si="2"/>
        <v>3.7118868788876759E-4</v>
      </c>
      <c r="L24" s="121">
        <f t="shared" si="2"/>
        <v>0.32155572910778518</v>
      </c>
      <c r="M24" s="121">
        <f t="shared" si="2"/>
        <v>4.5203786879028415E-2</v>
      </c>
      <c r="N24" s="117">
        <f>SUM(B24:M24)</f>
        <v>6.4392546121720589</v>
      </c>
      <c r="O24" s="514"/>
      <c r="P24" s="12"/>
      <c r="Q24"/>
      <c r="R24" s="12"/>
      <c r="S24" s="12"/>
      <c r="T24" s="12"/>
      <c r="U24" s="12"/>
      <c r="V24" s="12"/>
      <c r="W24" s="12"/>
      <c r="X24" s="12"/>
      <c r="Y24" s="12"/>
      <c r="Z24" s="12"/>
      <c r="AA24" s="105"/>
      <c r="AB24" s="12"/>
      <c r="AC24" s="12"/>
      <c r="AD24" s="12"/>
      <c r="AE24" s="12"/>
      <c r="AF24" s="12"/>
      <c r="AG24" s="12"/>
      <c r="AH24" s="12"/>
      <c r="AI24" s="12"/>
    </row>
    <row r="25" spans="1:38" ht="39" x14ac:dyDescent="0.15">
      <c r="A25" s="522" t="s">
        <v>798</v>
      </c>
      <c r="B25" s="517">
        <f t="shared" ref="B25:N25" si="3">B24/B91</f>
        <v>3.4482006547126759E-5</v>
      </c>
      <c r="C25" s="517">
        <f t="shared" si="3"/>
        <v>3.0267292974635553E-5</v>
      </c>
      <c r="D25" s="517">
        <f t="shared" si="3"/>
        <v>1.0457150701249124E-3</v>
      </c>
      <c r="E25" s="517">
        <f t="shared" si="3"/>
        <v>5.0837364716405285E-5</v>
      </c>
      <c r="F25" s="517">
        <f t="shared" si="3"/>
        <v>2.0584858976111977E-3</v>
      </c>
      <c r="G25" s="517">
        <f t="shared" si="3"/>
        <v>1.1334113069231884E-4</v>
      </c>
      <c r="H25" s="517">
        <f t="shared" si="3"/>
        <v>9.0286568594904993E-4</v>
      </c>
      <c r="I25" s="517">
        <f t="shared" si="3"/>
        <v>3.159811284915663E-4</v>
      </c>
      <c r="J25" s="517">
        <f t="shared" si="3"/>
        <v>2.0923447927213594E-3</v>
      </c>
      <c r="K25" s="517">
        <f t="shared" si="3"/>
        <v>2.1954320718805921E-6</v>
      </c>
      <c r="L25" s="517">
        <f t="shared" si="3"/>
        <v>5.8710914782957588E-4</v>
      </c>
      <c r="M25" s="517">
        <f t="shared" si="3"/>
        <v>7.6039576911912333E-3</v>
      </c>
      <c r="N25" s="517">
        <f t="shared" si="3"/>
        <v>3.4791437441636554E-4</v>
      </c>
      <c r="O25" s="514"/>
      <c r="P25" s="12"/>
      <c r="Q25"/>
      <c r="R25" s="12"/>
      <c r="S25" s="12"/>
      <c r="T25" s="12"/>
      <c r="U25" s="12"/>
      <c r="V25" s="12"/>
      <c r="W25" s="12"/>
      <c r="X25" s="12"/>
      <c r="Y25" s="12"/>
      <c r="Z25" s="12"/>
      <c r="AA25" s="105"/>
      <c r="AB25" s="12"/>
      <c r="AC25" s="12"/>
      <c r="AD25" s="12"/>
      <c r="AE25" s="12"/>
      <c r="AF25" s="12"/>
      <c r="AG25" s="12"/>
      <c r="AH25" s="12"/>
      <c r="AI25" s="12"/>
    </row>
    <row r="26" spans="1:38" x14ac:dyDescent="0.1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c r="AA26" s="105"/>
      <c r="AB26" s="12"/>
      <c r="AC26" s="12"/>
      <c r="AD26" s="12"/>
      <c r="AE26" s="12"/>
      <c r="AF26" s="12"/>
      <c r="AG26" s="12"/>
      <c r="AH26" s="12"/>
      <c r="AI26" s="12"/>
    </row>
    <row r="27" spans="1:38" x14ac:dyDescent="0.15">
      <c r="A27" s="12" t="s">
        <v>68</v>
      </c>
      <c r="B27" s="12"/>
      <c r="C27" s="12"/>
      <c r="D27" s="12"/>
      <c r="E27" s="12"/>
      <c r="F27" s="12"/>
      <c r="G27" s="12"/>
      <c r="H27" s="12"/>
      <c r="I27" s="12"/>
      <c r="J27" s="12"/>
      <c r="K27" s="12"/>
      <c r="L27" s="12"/>
      <c r="M27" s="12"/>
      <c r="N27" s="12"/>
      <c r="O27" s="12"/>
      <c r="P27" s="12"/>
      <c r="Q27" s="12"/>
      <c r="R27" s="12"/>
      <c r="S27" s="12"/>
      <c r="T27" s="12"/>
      <c r="U27" s="12"/>
      <c r="V27" s="12"/>
      <c r="W27" s="12"/>
      <c r="X27" s="12"/>
      <c r="Y27" s="12"/>
      <c r="Z27" s="12"/>
      <c r="AA27" s="105"/>
      <c r="AB27" s="12"/>
      <c r="AC27" s="12"/>
      <c r="AD27" s="12"/>
      <c r="AE27" s="12"/>
      <c r="AF27" s="12"/>
      <c r="AG27" s="12"/>
      <c r="AH27" s="12"/>
      <c r="AI27" s="12"/>
    </row>
    <row r="28" spans="1:38" ht="12.75" customHeight="1" x14ac:dyDescent="0.15">
      <c r="A28" s="858" t="s">
        <v>863</v>
      </c>
      <c r="B28" s="112" t="s">
        <v>55</v>
      </c>
      <c r="C28" s="112" t="s">
        <v>56</v>
      </c>
      <c r="D28" s="112" t="s">
        <v>57</v>
      </c>
      <c r="E28" s="112" t="s">
        <v>58</v>
      </c>
      <c r="F28" s="112" t="s">
        <v>59</v>
      </c>
      <c r="G28" s="39" t="s">
        <v>104</v>
      </c>
      <c r="H28" s="28" t="s">
        <v>61</v>
      </c>
      <c r="I28" s="39" t="s">
        <v>62</v>
      </c>
      <c r="J28" s="39" t="s">
        <v>743</v>
      </c>
      <c r="K28" s="39" t="s">
        <v>63</v>
      </c>
      <c r="L28" s="39" t="s">
        <v>101</v>
      </c>
      <c r="M28" s="39" t="s">
        <v>65</v>
      </c>
      <c r="N28" s="39" t="s">
        <v>66</v>
      </c>
      <c r="O28" s="12"/>
      <c r="P28" s="12"/>
      <c r="Q28" s="12"/>
      <c r="R28" s="12"/>
      <c r="S28" s="12"/>
      <c r="T28" s="12"/>
      <c r="U28" s="12"/>
      <c r="V28" s="12"/>
      <c r="W28" s="12"/>
      <c r="X28" s="12"/>
      <c r="Y28" s="12"/>
      <c r="Z28" s="105"/>
      <c r="AA28" s="12"/>
      <c r="AB28" s="12"/>
      <c r="AC28" s="12"/>
      <c r="AD28" s="12"/>
      <c r="AE28" s="12"/>
      <c r="AF28" s="12"/>
      <c r="AG28" s="12"/>
      <c r="AH28" s="12"/>
    </row>
    <row r="29" spans="1:38" x14ac:dyDescent="0.15">
      <c r="A29" s="859"/>
      <c r="B29" s="160">
        <f>SUM(F32:I32)</f>
        <v>70945</v>
      </c>
      <c r="C29" s="160">
        <f>B32</f>
        <v>17190</v>
      </c>
      <c r="D29" s="160">
        <f>C32</f>
        <v>525494</v>
      </c>
      <c r="E29" s="160">
        <f>D32</f>
        <v>113039</v>
      </c>
      <c r="F29" s="160">
        <f>E32</f>
        <v>59537</v>
      </c>
      <c r="G29" s="160">
        <f>SUM(J32:M32)</f>
        <v>16551616</v>
      </c>
      <c r="H29" s="160">
        <f>N32</f>
        <v>118635</v>
      </c>
      <c r="I29" s="160">
        <f>SUM(O32:Q32)</f>
        <v>158578</v>
      </c>
      <c r="J29" s="160">
        <f>R32</f>
        <v>489195</v>
      </c>
      <c r="K29" s="160">
        <f>S32</f>
        <v>3627</v>
      </c>
      <c r="L29" s="160">
        <f>T32</f>
        <v>373669</v>
      </c>
      <c r="M29" s="160">
        <f>U32</f>
        <v>160485</v>
      </c>
      <c r="N29" s="122">
        <f>SUM(B29:M29)</f>
        <v>18642010</v>
      </c>
      <c r="O29" s="12"/>
      <c r="P29" s="102"/>
      <c r="Q29" s="102"/>
      <c r="R29" s="12"/>
      <c r="S29" s="12"/>
      <c r="T29" s="12"/>
      <c r="U29" s="12"/>
      <c r="V29" s="12"/>
      <c r="W29" s="12"/>
      <c r="X29" s="12"/>
      <c r="Y29" s="12"/>
      <c r="Z29" s="105"/>
      <c r="AA29" s="12"/>
      <c r="AB29" s="12"/>
      <c r="AC29" s="12"/>
      <c r="AD29" s="12"/>
      <c r="AE29" s="12"/>
      <c r="AF29" s="12"/>
      <c r="AG29" s="12"/>
      <c r="AH29" s="12"/>
    </row>
    <row r="30" spans="1:38" x14ac:dyDescent="0.15">
      <c r="A30" s="125" t="s">
        <v>76</v>
      </c>
      <c r="B30" s="126"/>
      <c r="C30" s="126"/>
      <c r="D30" s="110"/>
      <c r="E30" s="110"/>
      <c r="F30" s="110"/>
      <c r="G30" s="110"/>
      <c r="H30" s="110"/>
      <c r="I30" s="110"/>
      <c r="J30" s="110"/>
      <c r="K30" s="110"/>
      <c r="L30" s="110"/>
      <c r="M30" s="110"/>
      <c r="N30" s="110"/>
      <c r="O30" s="110"/>
      <c r="P30" s="12"/>
      <c r="Q30" s="12"/>
      <c r="R30" s="12"/>
      <c r="S30" s="12"/>
      <c r="T30" s="12"/>
      <c r="U30" s="12"/>
      <c r="V30" s="12"/>
      <c r="W30" s="12"/>
      <c r="X30" s="12"/>
      <c r="Y30" s="12"/>
      <c r="Z30" s="12"/>
      <c r="AA30" s="105"/>
      <c r="AB30" s="12"/>
      <c r="AC30" s="12"/>
      <c r="AD30" s="12"/>
      <c r="AE30" s="12"/>
      <c r="AF30" s="12"/>
      <c r="AG30" s="12"/>
      <c r="AH30" s="12"/>
      <c r="AI30" s="12"/>
    </row>
    <row r="31" spans="1:38" ht="26" x14ac:dyDescent="0.15">
      <c r="A31" s="858" t="s">
        <v>864</v>
      </c>
      <c r="B31" s="127" t="s">
        <v>56</v>
      </c>
      <c r="C31" s="28" t="s">
        <v>57</v>
      </c>
      <c r="D31" s="127" t="s">
        <v>58</v>
      </c>
      <c r="E31" s="127" t="s">
        <v>59</v>
      </c>
      <c r="F31" s="127" t="s">
        <v>106</v>
      </c>
      <c r="G31" s="127" t="s">
        <v>107</v>
      </c>
      <c r="H31" s="127" t="s">
        <v>108</v>
      </c>
      <c r="I31" s="28" t="s">
        <v>109</v>
      </c>
      <c r="J31" s="127" t="s">
        <v>60</v>
      </c>
      <c r="K31" s="127" t="s">
        <v>110</v>
      </c>
      <c r="L31" s="127" t="s">
        <v>111</v>
      </c>
      <c r="M31" s="28" t="s">
        <v>112</v>
      </c>
      <c r="N31" s="127" t="s">
        <v>61</v>
      </c>
      <c r="O31" s="127" t="s">
        <v>62</v>
      </c>
      <c r="P31" s="127" t="s">
        <v>113</v>
      </c>
      <c r="Q31" s="127" t="s">
        <v>97</v>
      </c>
      <c r="R31" s="39" t="s">
        <v>743</v>
      </c>
      <c r="S31" s="127" t="s">
        <v>63</v>
      </c>
      <c r="T31" s="127" t="s">
        <v>82</v>
      </c>
      <c r="U31" s="39" t="s">
        <v>65</v>
      </c>
      <c r="V31" s="128" t="s">
        <v>66</v>
      </c>
      <c r="W31" s="12"/>
      <c r="X31" s="12"/>
      <c r="Y31" s="12"/>
      <c r="Z31" s="12"/>
      <c r="AA31" s="105"/>
      <c r="AB31" s="12"/>
      <c r="AC31" s="12"/>
      <c r="AD31" s="12"/>
      <c r="AE31" s="12"/>
      <c r="AF31" s="12"/>
      <c r="AG31" s="12"/>
      <c r="AH31" s="12"/>
      <c r="AI31" s="12"/>
      <c r="AJ31" s="12"/>
      <c r="AK31" s="12"/>
      <c r="AL31" s="12"/>
    </row>
    <row r="32" spans="1:38" x14ac:dyDescent="0.15">
      <c r="A32" s="859"/>
      <c r="B32" s="122">
        <v>17190</v>
      </c>
      <c r="C32" s="122">
        <v>525494</v>
      </c>
      <c r="D32" s="122">
        <v>113039</v>
      </c>
      <c r="E32" s="122">
        <v>59537</v>
      </c>
      <c r="F32" s="122">
        <v>0</v>
      </c>
      <c r="G32" s="122">
        <v>70929</v>
      </c>
      <c r="H32" s="122">
        <v>0</v>
      </c>
      <c r="I32" s="122">
        <v>16</v>
      </c>
      <c r="J32" s="122">
        <v>16551616</v>
      </c>
      <c r="K32" s="122">
        <v>0</v>
      </c>
      <c r="L32" s="122">
        <v>0</v>
      </c>
      <c r="M32" s="122"/>
      <c r="N32" s="122">
        <v>118635</v>
      </c>
      <c r="O32" s="50">
        <v>1339</v>
      </c>
      <c r="P32" s="50">
        <v>2</v>
      </c>
      <c r="Q32" s="50">
        <v>157237</v>
      </c>
      <c r="R32" s="50">
        <v>489195</v>
      </c>
      <c r="S32" s="50">
        <v>3627</v>
      </c>
      <c r="T32" s="50">
        <v>373669</v>
      </c>
      <c r="U32" s="50">
        <v>160485</v>
      </c>
      <c r="V32" s="122">
        <f>SUM(B32:U32)</f>
        <v>18642010</v>
      </c>
      <c r="W32" s="12"/>
      <c r="X32" s="12"/>
      <c r="Y32" s="12"/>
      <c r="Z32" s="12"/>
      <c r="AA32" s="105"/>
      <c r="AB32" s="12"/>
      <c r="AC32" s="12"/>
      <c r="AD32" s="12"/>
      <c r="AE32" s="12"/>
      <c r="AF32" s="12"/>
      <c r="AG32" s="12"/>
      <c r="AH32" s="12"/>
      <c r="AI32" s="12"/>
      <c r="AJ32" s="12"/>
      <c r="AK32" s="12"/>
      <c r="AL32" s="12"/>
    </row>
    <row r="33" spans="1:38" ht="24.75" customHeight="1" x14ac:dyDescent="0.15">
      <c r="A33" s="630"/>
      <c r="B33" s="110"/>
      <c r="C33" s="110"/>
      <c r="D33" s="110"/>
      <c r="E33" s="110"/>
      <c r="F33" s="110"/>
      <c r="G33" s="110"/>
      <c r="H33" s="110"/>
      <c r="I33" s="110"/>
      <c r="J33" s="110"/>
      <c r="K33" s="110"/>
      <c r="L33" s="110"/>
      <c r="M33" s="110"/>
      <c r="N33" s="110"/>
      <c r="O33" s="110"/>
      <c r="P33" s="110"/>
      <c r="Q33" s="110"/>
      <c r="R33" s="110"/>
      <c r="S33" s="119"/>
      <c r="T33" s="110"/>
      <c r="U33" s="109"/>
      <c r="V33" s="109"/>
      <c r="W33" s="109"/>
      <c r="X33" s="110"/>
      <c r="Y33" s="12"/>
      <c r="Z33" s="12"/>
      <c r="AA33" s="105"/>
      <c r="AB33" s="12"/>
      <c r="AC33" s="12"/>
      <c r="AD33" s="12"/>
      <c r="AE33" s="12"/>
      <c r="AF33" s="12"/>
      <c r="AG33" s="12"/>
      <c r="AH33" s="12"/>
    </row>
    <row r="34" spans="1:38" ht="24.75" customHeight="1" x14ac:dyDescent="0.15">
      <c r="A34" s="630"/>
      <c r="B34" s="110"/>
      <c r="C34" s="110"/>
      <c r="D34" s="110"/>
      <c r="E34" s="110"/>
      <c r="F34" s="110"/>
      <c r="G34" s="110"/>
      <c r="H34" s="110"/>
      <c r="I34" s="110"/>
      <c r="J34" s="110"/>
      <c r="K34" s="110"/>
      <c r="L34" s="110"/>
      <c r="M34" s="110"/>
      <c r="N34" s="110"/>
      <c r="O34" s="110"/>
      <c r="P34" s="110"/>
      <c r="Q34" s="110"/>
      <c r="R34" s="110"/>
      <c r="S34" s="119"/>
      <c r="T34" s="110"/>
      <c r="U34" s="109"/>
      <c r="V34" s="109"/>
      <c r="W34" s="109"/>
      <c r="X34" s="110"/>
      <c r="Y34" s="12"/>
      <c r="Z34" s="12"/>
      <c r="AA34" s="105"/>
      <c r="AB34" s="12"/>
      <c r="AC34" s="12"/>
      <c r="AD34" s="12"/>
      <c r="AE34" s="12"/>
      <c r="AF34" s="12"/>
      <c r="AG34" s="12"/>
      <c r="AH34" s="12"/>
    </row>
    <row r="35" spans="1:38" ht="24.75" customHeight="1" x14ac:dyDescent="0.15">
      <c r="A35" s="630"/>
      <c r="B35" s="110"/>
      <c r="C35" s="110"/>
      <c r="D35" s="110"/>
      <c r="E35" s="110"/>
      <c r="F35" s="110"/>
      <c r="G35" s="110"/>
      <c r="H35" s="110"/>
      <c r="I35" s="110"/>
      <c r="J35" s="110"/>
      <c r="K35" s="110"/>
      <c r="L35" s="110"/>
      <c r="M35" s="110"/>
      <c r="N35" s="110"/>
      <c r="O35" s="110"/>
      <c r="P35" s="110"/>
      <c r="Q35" s="110"/>
      <c r="R35" s="110"/>
      <c r="S35" s="119"/>
      <c r="T35" s="110"/>
      <c r="U35" s="109"/>
      <c r="V35" s="109"/>
      <c r="W35" s="109"/>
      <c r="X35" s="110"/>
      <c r="Y35" s="12"/>
      <c r="Z35" s="12"/>
      <c r="AA35" s="105"/>
      <c r="AB35" s="12"/>
      <c r="AC35" s="12"/>
      <c r="AD35" s="12"/>
      <c r="AE35" s="12"/>
      <c r="AF35" s="12"/>
      <c r="AG35" s="12"/>
      <c r="AH35" s="12"/>
    </row>
    <row r="36" spans="1:38" ht="24.75" customHeight="1" x14ac:dyDescent="0.15">
      <c r="A36" s="630" t="s">
        <v>865</v>
      </c>
      <c r="B36" s="110"/>
      <c r="C36" s="110"/>
      <c r="D36" s="110"/>
      <c r="E36" s="110"/>
      <c r="F36" s="110"/>
      <c r="G36" s="110"/>
      <c r="H36" s="110"/>
      <c r="I36" s="110"/>
      <c r="J36" s="110"/>
      <c r="K36" s="110"/>
      <c r="L36" s="110"/>
      <c r="M36" s="110"/>
      <c r="N36" s="110"/>
      <c r="O36" s="110"/>
      <c r="P36" s="110"/>
      <c r="Q36" s="110"/>
      <c r="R36" s="110"/>
      <c r="S36" s="119"/>
      <c r="T36" s="110"/>
      <c r="U36" s="109"/>
      <c r="V36" s="109"/>
      <c r="W36" s="109"/>
      <c r="X36" s="110"/>
      <c r="Y36" s="12"/>
      <c r="Z36" s="12"/>
      <c r="AA36" s="105"/>
      <c r="AB36" s="12"/>
      <c r="AC36" s="12"/>
      <c r="AD36" s="12"/>
      <c r="AE36" s="12"/>
      <c r="AF36" s="12"/>
      <c r="AG36" s="12"/>
      <c r="AH36" s="12"/>
    </row>
    <row r="37" spans="1:38" ht="24.75" customHeight="1" x14ac:dyDescent="0.15">
      <c r="A37" s="630"/>
      <c r="B37" s="110"/>
      <c r="C37" s="110"/>
      <c r="D37" s="110"/>
      <c r="E37" s="110"/>
      <c r="F37" s="110"/>
      <c r="G37" s="110"/>
      <c r="H37" s="110"/>
      <c r="I37" s="110"/>
      <c r="J37" s="110"/>
      <c r="K37" s="110"/>
      <c r="L37" s="110"/>
      <c r="M37" s="110"/>
      <c r="N37" s="110"/>
      <c r="O37" s="110"/>
      <c r="P37" s="110"/>
      <c r="Q37" s="110"/>
      <c r="R37" s="110"/>
      <c r="S37" s="119"/>
      <c r="T37" s="110"/>
      <c r="U37" s="109"/>
      <c r="V37" s="109"/>
      <c r="W37" s="109"/>
      <c r="X37" s="110"/>
      <c r="Y37" s="12"/>
      <c r="Z37" s="12"/>
      <c r="AA37" s="105"/>
      <c r="AB37" s="12"/>
      <c r="AC37" s="12"/>
      <c r="AD37" s="12"/>
      <c r="AE37" s="12"/>
      <c r="AF37" s="12"/>
      <c r="AG37" s="12"/>
      <c r="AH37" s="12"/>
    </row>
    <row r="38" spans="1:38" x14ac:dyDescent="0.15">
      <c r="A38" s="125" t="s">
        <v>83</v>
      </c>
      <c r="B38" s="12"/>
      <c r="C38" s="12"/>
      <c r="D38" s="110"/>
      <c r="E38" s="110"/>
      <c r="F38" s="110"/>
      <c r="G38" s="110"/>
      <c r="H38" s="110"/>
      <c r="I38" s="110"/>
      <c r="J38" s="130"/>
      <c r="K38" s="110"/>
      <c r="L38" s="110"/>
      <c r="M38" s="110"/>
      <c r="N38" s="110"/>
      <c r="O38" s="131"/>
      <c r="P38" s="12"/>
      <c r="Q38" s="12"/>
      <c r="R38" s="12"/>
      <c r="S38" s="12"/>
      <c r="T38" s="12"/>
      <c r="U38" s="12"/>
      <c r="V38" s="12"/>
      <c r="W38" s="12"/>
      <c r="X38" s="12"/>
      <c r="Y38" s="12"/>
      <c r="Z38" s="12"/>
      <c r="AA38" s="105"/>
      <c r="AB38" s="12"/>
      <c r="AC38" s="12"/>
      <c r="AD38" s="12"/>
      <c r="AE38" s="12"/>
      <c r="AF38" s="12"/>
      <c r="AG38" s="12"/>
      <c r="AH38" s="12"/>
      <c r="AI38" s="12"/>
    </row>
    <row r="39" spans="1:38" ht="24.75" customHeight="1" x14ac:dyDescent="0.15">
      <c r="A39" s="858" t="s">
        <v>866</v>
      </c>
      <c r="B39" s="127" t="s">
        <v>55</v>
      </c>
      <c r="C39" s="28" t="s">
        <v>56</v>
      </c>
      <c r="D39" s="127" t="s">
        <v>57</v>
      </c>
      <c r="E39" s="127" t="s">
        <v>58</v>
      </c>
      <c r="F39" s="127" t="s">
        <v>59</v>
      </c>
      <c r="G39" s="127" t="s">
        <v>104</v>
      </c>
      <c r="H39" s="127" t="s">
        <v>61</v>
      </c>
      <c r="I39" s="28" t="s">
        <v>62</v>
      </c>
      <c r="J39" s="127" t="s">
        <v>74</v>
      </c>
      <c r="K39" s="127" t="s">
        <v>63</v>
      </c>
      <c r="L39" s="127" t="s">
        <v>101</v>
      </c>
      <c r="M39" s="28" t="s">
        <v>65</v>
      </c>
      <c r="N39" s="127" t="s">
        <v>66</v>
      </c>
      <c r="O39" s="110"/>
      <c r="P39" s="110"/>
      <c r="Q39" s="110"/>
      <c r="R39" s="110"/>
      <c r="S39" s="119"/>
      <c r="T39" s="110"/>
      <c r="U39" s="109"/>
      <c r="V39" s="109"/>
      <c r="W39" s="109"/>
      <c r="X39" s="110"/>
      <c r="Y39" s="12"/>
      <c r="Z39" s="12"/>
      <c r="AA39" s="105"/>
      <c r="AB39" s="12"/>
      <c r="AC39" s="12"/>
      <c r="AD39" s="12"/>
      <c r="AE39" s="12"/>
      <c r="AF39" s="12"/>
      <c r="AG39" s="12"/>
      <c r="AH39" s="12"/>
    </row>
    <row r="40" spans="1:38" ht="24.75" customHeight="1" x14ac:dyDescent="0.15">
      <c r="A40" s="860"/>
      <c r="B40" s="634">
        <f>B43/1000000</f>
        <v>31.037472000000001</v>
      </c>
      <c r="C40" s="634">
        <f t="shared" ref="C40:N40" si="4">C43/1000000</f>
        <v>6.6679250000000003</v>
      </c>
      <c r="D40" s="634">
        <f t="shared" si="4"/>
        <v>384.034918</v>
      </c>
      <c r="E40" s="634">
        <f t="shared" si="4"/>
        <v>257.50330300000002</v>
      </c>
      <c r="F40" s="634">
        <f t="shared" si="4"/>
        <v>6.8701800000000004</v>
      </c>
      <c r="G40" s="634">
        <f t="shared" si="4"/>
        <v>208.186137</v>
      </c>
      <c r="H40" s="634">
        <f t="shared" si="4"/>
        <v>107.761906</v>
      </c>
      <c r="I40" s="634">
        <f t="shared" si="4"/>
        <v>102.272879</v>
      </c>
      <c r="J40" s="634">
        <f t="shared" si="4"/>
        <v>47.917738</v>
      </c>
      <c r="K40" s="634">
        <f t="shared" si="4"/>
        <v>26.890238</v>
      </c>
      <c r="L40" s="634">
        <f t="shared" si="4"/>
        <v>87.788122999999999</v>
      </c>
      <c r="M40" s="634">
        <f t="shared" si="4"/>
        <v>3.5554549999999998</v>
      </c>
      <c r="N40" s="634">
        <f t="shared" si="4"/>
        <v>1270.4862740000001</v>
      </c>
      <c r="O40" s="110"/>
      <c r="P40" s="110"/>
      <c r="Q40" s="110"/>
      <c r="R40" s="110"/>
      <c r="S40" s="119"/>
      <c r="T40" s="110"/>
      <c r="U40" s="109"/>
      <c r="V40" s="109"/>
      <c r="W40" s="109"/>
      <c r="X40" s="110"/>
      <c r="Y40" s="12"/>
      <c r="Z40" s="12"/>
      <c r="AA40" s="105"/>
      <c r="AB40" s="12"/>
      <c r="AC40" s="12"/>
      <c r="AD40" s="12"/>
      <c r="AE40" s="12"/>
      <c r="AF40" s="12"/>
      <c r="AG40" s="12"/>
      <c r="AH40" s="12"/>
    </row>
    <row r="41" spans="1:38" x14ac:dyDescent="0.15">
      <c r="A41" s="125" t="s">
        <v>68</v>
      </c>
      <c r="B41" s="12"/>
      <c r="C41" s="12"/>
      <c r="D41" s="110"/>
      <c r="E41" s="110"/>
      <c r="F41" s="110"/>
      <c r="G41" s="110"/>
      <c r="H41" s="110"/>
      <c r="I41" s="110"/>
      <c r="J41" s="130"/>
      <c r="K41" s="110"/>
      <c r="L41" s="110"/>
      <c r="M41" s="110"/>
      <c r="N41" s="110"/>
      <c r="O41" s="131"/>
      <c r="P41" s="12"/>
      <c r="Q41" s="12"/>
      <c r="R41" s="12"/>
      <c r="S41" s="12"/>
      <c r="T41" s="12"/>
      <c r="U41" s="12"/>
      <c r="V41" s="12"/>
      <c r="W41" s="12"/>
      <c r="X41" s="12"/>
      <c r="Y41" s="12"/>
      <c r="Z41" s="12"/>
      <c r="AA41" s="105"/>
      <c r="AB41" s="12"/>
      <c r="AC41" s="12"/>
      <c r="AD41" s="12"/>
      <c r="AE41" s="12"/>
      <c r="AF41" s="12"/>
      <c r="AG41" s="12"/>
      <c r="AH41" s="12"/>
      <c r="AI41" s="12"/>
    </row>
    <row r="42" spans="1:38" ht="24.75" customHeight="1" x14ac:dyDescent="0.15">
      <c r="A42" s="858" t="s">
        <v>867</v>
      </c>
      <c r="B42" s="127" t="s">
        <v>55</v>
      </c>
      <c r="C42" s="28" t="s">
        <v>56</v>
      </c>
      <c r="D42" s="127" t="s">
        <v>57</v>
      </c>
      <c r="E42" s="127" t="s">
        <v>58</v>
      </c>
      <c r="F42" s="127" t="s">
        <v>59</v>
      </c>
      <c r="G42" s="127" t="s">
        <v>104</v>
      </c>
      <c r="H42" s="127" t="s">
        <v>61</v>
      </c>
      <c r="I42" s="28" t="s">
        <v>62</v>
      </c>
      <c r="J42" s="127" t="s">
        <v>74</v>
      </c>
      <c r="K42" s="127" t="s">
        <v>63</v>
      </c>
      <c r="L42" s="127" t="s">
        <v>101</v>
      </c>
      <c r="M42" s="28" t="s">
        <v>65</v>
      </c>
      <c r="N42" s="127" t="s">
        <v>66</v>
      </c>
      <c r="O42" s="110"/>
      <c r="P42" s="110"/>
      <c r="Q42" s="110"/>
      <c r="R42" s="110"/>
      <c r="S42" s="119"/>
      <c r="T42" s="110"/>
      <c r="U42" s="109"/>
      <c r="V42" s="109"/>
      <c r="W42" s="109"/>
      <c r="X42" s="110"/>
      <c r="Y42" s="12"/>
      <c r="Z42" s="12"/>
      <c r="AA42" s="105"/>
      <c r="AB42" s="12"/>
      <c r="AC42" s="12"/>
      <c r="AD42" s="12"/>
      <c r="AE42" s="12"/>
      <c r="AF42" s="12"/>
      <c r="AG42" s="12"/>
      <c r="AH42" s="12"/>
    </row>
    <row r="43" spans="1:38" ht="24.75" customHeight="1" x14ac:dyDescent="0.15">
      <c r="A43" s="859"/>
      <c r="B43" s="160">
        <f>SUM(F46:I46)</f>
        <v>31037472</v>
      </c>
      <c r="C43" s="160">
        <f>B46</f>
        <v>6667925</v>
      </c>
      <c r="D43" s="160">
        <f>C46</f>
        <v>384034918</v>
      </c>
      <c r="E43" s="160">
        <f>D46</f>
        <v>257503303</v>
      </c>
      <c r="F43" s="160">
        <f>E46</f>
        <v>6870180</v>
      </c>
      <c r="G43" s="160">
        <f>SUM(J46:M46)</f>
        <v>208186137</v>
      </c>
      <c r="H43" s="160">
        <f>N46</f>
        <v>107761906</v>
      </c>
      <c r="I43" s="160">
        <f>SUM(O46:Q46)</f>
        <v>102272879</v>
      </c>
      <c r="J43" s="160">
        <f>R46</f>
        <v>47917738</v>
      </c>
      <c r="K43" s="160">
        <f>S46</f>
        <v>26890238</v>
      </c>
      <c r="L43" s="160">
        <f>T46</f>
        <v>87788123</v>
      </c>
      <c r="M43" s="160">
        <f>U46</f>
        <v>3555455</v>
      </c>
      <c r="N43" s="160">
        <f>SUM(B43:M43)</f>
        <v>1270486274</v>
      </c>
      <c r="O43" s="110"/>
      <c r="P43" s="110"/>
      <c r="Q43" s="110"/>
      <c r="R43" s="110"/>
      <c r="S43" s="119"/>
      <c r="T43" s="110"/>
      <c r="U43" s="109"/>
      <c r="V43" s="109"/>
      <c r="W43" s="109"/>
      <c r="X43" s="110"/>
      <c r="Y43" s="12"/>
      <c r="Z43" s="12"/>
      <c r="AA43" s="105"/>
      <c r="AB43" s="12"/>
      <c r="AC43" s="12"/>
      <c r="AD43" s="12"/>
      <c r="AE43" s="12"/>
      <c r="AF43" s="12"/>
      <c r="AG43" s="12"/>
      <c r="AH43" s="12"/>
    </row>
    <row r="44" spans="1:38" x14ac:dyDescent="0.15">
      <c r="A44" s="125" t="s">
        <v>76</v>
      </c>
      <c r="B44" s="12"/>
      <c r="C44" s="12"/>
      <c r="D44" s="110"/>
      <c r="E44" s="110"/>
      <c r="F44" s="110"/>
      <c r="G44" s="110"/>
      <c r="H44" s="110"/>
      <c r="I44" s="110"/>
      <c r="J44" s="130"/>
      <c r="K44" s="110"/>
      <c r="L44" s="110"/>
      <c r="M44" s="110"/>
      <c r="N44" s="110"/>
      <c r="O44" s="131"/>
      <c r="P44" s="12"/>
      <c r="Q44" s="12"/>
      <c r="R44" s="12"/>
      <c r="S44" s="12"/>
      <c r="T44" s="12"/>
      <c r="U44" s="12"/>
      <c r="V44" s="12"/>
      <c r="W44" s="12"/>
      <c r="X44" s="12"/>
      <c r="Y44" s="12"/>
      <c r="Z44" s="12"/>
      <c r="AA44" s="105"/>
      <c r="AB44" s="12"/>
      <c r="AC44" s="12"/>
      <c r="AD44" s="12"/>
      <c r="AE44" s="12"/>
      <c r="AF44" s="12"/>
      <c r="AG44" s="12"/>
      <c r="AH44" s="12"/>
      <c r="AI44" s="12"/>
    </row>
    <row r="45" spans="1:38" ht="26" x14ac:dyDescent="0.15">
      <c r="A45" s="858" t="s">
        <v>868</v>
      </c>
      <c r="B45" s="127" t="s">
        <v>56</v>
      </c>
      <c r="C45" s="28" t="s">
        <v>57</v>
      </c>
      <c r="D45" s="127" t="s">
        <v>58</v>
      </c>
      <c r="E45" s="127" t="s">
        <v>59</v>
      </c>
      <c r="F45" s="127" t="s">
        <v>80</v>
      </c>
      <c r="G45" s="127" t="s">
        <v>81</v>
      </c>
      <c r="H45" s="127" t="s">
        <v>671</v>
      </c>
      <c r="I45" s="28" t="s">
        <v>251</v>
      </c>
      <c r="J45" s="127" t="s">
        <v>60</v>
      </c>
      <c r="K45" s="127" t="s">
        <v>672</v>
      </c>
      <c r="L45" s="127" t="s">
        <v>673</v>
      </c>
      <c r="M45" s="28" t="s">
        <v>674</v>
      </c>
      <c r="N45" s="127" t="s">
        <v>61</v>
      </c>
      <c r="O45" s="127" t="s">
        <v>62</v>
      </c>
      <c r="P45" s="127" t="s">
        <v>505</v>
      </c>
      <c r="Q45" s="127" t="s">
        <v>97</v>
      </c>
      <c r="R45" s="39" t="s">
        <v>806</v>
      </c>
      <c r="S45" s="127" t="s">
        <v>63</v>
      </c>
      <c r="T45" s="127" t="s">
        <v>82</v>
      </c>
      <c r="U45" s="39" t="s">
        <v>65</v>
      </c>
      <c r="V45" s="128" t="s">
        <v>66</v>
      </c>
      <c r="W45" s="12"/>
      <c r="X45" s="12"/>
      <c r="Y45" s="12"/>
      <c r="Z45" s="12"/>
      <c r="AA45" s="105"/>
      <c r="AB45" s="12"/>
      <c r="AC45" s="12"/>
      <c r="AD45" s="12"/>
      <c r="AE45" s="12"/>
      <c r="AF45" s="12"/>
      <c r="AG45" s="12"/>
      <c r="AH45" s="12"/>
      <c r="AI45" s="12"/>
      <c r="AJ45" s="12"/>
      <c r="AK45" s="12"/>
      <c r="AL45" s="12"/>
    </row>
    <row r="46" spans="1:38" ht="23" customHeight="1" x14ac:dyDescent="0.15">
      <c r="A46" s="859"/>
      <c r="B46" s="160">
        <v>6667925</v>
      </c>
      <c r="C46" s="160">
        <v>384034918</v>
      </c>
      <c r="D46" s="160">
        <v>257503303</v>
      </c>
      <c r="E46" s="160">
        <v>6870180</v>
      </c>
      <c r="F46" s="160">
        <v>3350632</v>
      </c>
      <c r="G46" s="160">
        <v>8935308</v>
      </c>
      <c r="H46" s="160">
        <v>9619478</v>
      </c>
      <c r="I46" s="160">
        <v>9132054</v>
      </c>
      <c r="J46" s="160">
        <v>206674374</v>
      </c>
      <c r="K46" s="160">
        <v>538174</v>
      </c>
      <c r="L46" s="160">
        <v>445880</v>
      </c>
      <c r="M46" s="160">
        <v>527709</v>
      </c>
      <c r="N46" s="160">
        <v>107761906</v>
      </c>
      <c r="O46" s="160">
        <v>78855309</v>
      </c>
      <c r="P46" s="160">
        <v>1404</v>
      </c>
      <c r="Q46" s="160">
        <v>23416166</v>
      </c>
      <c r="R46" s="160">
        <v>47917738</v>
      </c>
      <c r="S46" s="160">
        <v>26890238</v>
      </c>
      <c r="T46" s="160">
        <v>87788123</v>
      </c>
      <c r="U46" s="160">
        <v>3555455</v>
      </c>
      <c r="V46" s="160">
        <f>SUM(B46:U46)</f>
        <v>1270486274</v>
      </c>
      <c r="W46" s="12"/>
      <c r="X46" s="12"/>
      <c r="Y46" s="12"/>
      <c r="Z46" s="12"/>
      <c r="AA46" s="12"/>
      <c r="AB46" s="12"/>
      <c r="AC46" s="12"/>
    </row>
    <row r="47" spans="1:38" x14ac:dyDescent="0.15">
      <c r="A47" s="425"/>
      <c r="B47" s="102"/>
      <c r="C47" s="102"/>
      <c r="D47" s="102"/>
      <c r="E47" s="102"/>
      <c r="F47" s="102"/>
      <c r="G47" s="102"/>
      <c r="H47" s="102"/>
      <c r="I47" s="102"/>
      <c r="J47" s="102"/>
      <c r="K47" s="102"/>
      <c r="L47" s="102"/>
      <c r="M47" s="102"/>
      <c r="N47" s="102"/>
      <c r="O47" s="71"/>
      <c r="P47" s="71"/>
      <c r="Q47" s="71"/>
      <c r="R47" s="71"/>
      <c r="S47" s="71"/>
      <c r="T47" s="71"/>
      <c r="U47" s="71"/>
      <c r="V47" s="102"/>
      <c r="W47" s="12"/>
      <c r="X47" s="12"/>
      <c r="Y47" s="12"/>
      <c r="Z47" s="12"/>
      <c r="AA47" s="105"/>
      <c r="AB47" s="12"/>
      <c r="AC47" s="12"/>
      <c r="AD47" s="12"/>
      <c r="AE47" s="12"/>
      <c r="AF47" s="12"/>
      <c r="AG47" s="12"/>
      <c r="AH47" s="12"/>
      <c r="AI47" s="12"/>
      <c r="AJ47" s="12"/>
      <c r="AK47" s="12"/>
      <c r="AL47" s="12"/>
    </row>
    <row r="48" spans="1:38" x14ac:dyDescent="0.15">
      <c r="A48" s="425"/>
      <c r="B48" s="102"/>
      <c r="C48" s="102"/>
      <c r="D48" s="102"/>
      <c r="E48" s="102"/>
      <c r="F48" s="102"/>
      <c r="G48" s="102"/>
      <c r="H48" s="102"/>
      <c r="I48" s="102"/>
      <c r="J48" s="102"/>
      <c r="K48" s="102"/>
      <c r="L48" s="102"/>
      <c r="M48" s="102"/>
      <c r="N48" s="102"/>
      <c r="O48" s="71"/>
      <c r="P48" s="71"/>
      <c r="Q48" s="71"/>
      <c r="R48" s="71"/>
      <c r="S48" s="71"/>
      <c r="T48" s="71"/>
      <c r="U48" s="71"/>
      <c r="V48" s="102"/>
      <c r="W48" s="12"/>
      <c r="X48" s="12"/>
      <c r="Y48" s="12"/>
      <c r="Z48" s="12"/>
      <c r="AA48" s="105"/>
      <c r="AB48" s="12"/>
      <c r="AC48" s="12"/>
      <c r="AD48" s="12"/>
      <c r="AE48" s="12"/>
      <c r="AF48" s="12"/>
      <c r="AG48" s="12"/>
      <c r="AH48" s="12"/>
      <c r="AI48" s="12"/>
      <c r="AJ48" s="12"/>
      <c r="AK48" s="12"/>
      <c r="AL48" s="12"/>
    </row>
    <row r="49" spans="1:38" x14ac:dyDescent="0.15">
      <c r="A49" s="425"/>
      <c r="B49" s="102"/>
      <c r="C49" s="102"/>
      <c r="D49" s="102"/>
      <c r="E49" s="102"/>
      <c r="F49" s="102"/>
      <c r="G49" s="102"/>
      <c r="H49" s="102"/>
      <c r="I49" s="102"/>
      <c r="J49" s="102"/>
      <c r="K49" s="102"/>
      <c r="L49" s="102"/>
      <c r="M49" s="102"/>
      <c r="N49" s="102"/>
      <c r="O49" s="71"/>
      <c r="P49" s="71"/>
      <c r="Q49" s="71"/>
      <c r="R49" s="71"/>
      <c r="S49" s="71"/>
      <c r="T49" s="71"/>
      <c r="U49" s="71"/>
      <c r="V49" s="102"/>
      <c r="W49" s="12"/>
      <c r="X49" s="12"/>
      <c r="Y49" s="12"/>
      <c r="Z49" s="12"/>
      <c r="AA49" s="105"/>
      <c r="AB49" s="12"/>
      <c r="AC49" s="12"/>
      <c r="AD49" s="12"/>
      <c r="AE49" s="12"/>
      <c r="AF49" s="12"/>
      <c r="AG49" s="12"/>
      <c r="AH49" s="12"/>
      <c r="AI49" s="12"/>
      <c r="AJ49" s="12"/>
      <c r="AK49" s="12"/>
      <c r="AL49" s="12"/>
    </row>
    <row r="50" spans="1:38" x14ac:dyDescent="0.15">
      <c r="A50" s="425"/>
      <c r="B50" s="102"/>
      <c r="C50" s="102"/>
      <c r="D50" s="102"/>
      <c r="E50" s="102"/>
      <c r="F50" s="102"/>
      <c r="G50" s="102"/>
      <c r="H50" s="102"/>
      <c r="I50" s="102"/>
      <c r="J50" s="102"/>
      <c r="K50" s="102"/>
      <c r="L50" s="102"/>
      <c r="M50" s="102"/>
      <c r="N50" s="102"/>
      <c r="O50" s="71"/>
      <c r="P50" s="71"/>
      <c r="Q50" s="71"/>
      <c r="R50" s="71"/>
      <c r="S50" s="71"/>
      <c r="T50" s="71"/>
      <c r="U50" s="71"/>
      <c r="V50" s="102"/>
      <c r="W50" s="12"/>
      <c r="X50" s="12"/>
      <c r="Y50" s="12"/>
      <c r="Z50" s="12"/>
      <c r="AA50" s="105"/>
      <c r="AB50" s="12"/>
      <c r="AC50" s="12"/>
      <c r="AD50" s="12"/>
      <c r="AE50" s="12"/>
      <c r="AF50" s="12"/>
      <c r="AG50" s="12"/>
      <c r="AH50" s="12"/>
      <c r="AI50" s="12"/>
      <c r="AJ50" s="12"/>
      <c r="AK50" s="12"/>
      <c r="AL50" s="12"/>
    </row>
    <row r="51" spans="1:38" x14ac:dyDescent="0.15">
      <c r="A51" s="425"/>
      <c r="B51" s="102"/>
      <c r="C51" s="102"/>
      <c r="D51" s="102"/>
      <c r="E51" s="102"/>
      <c r="F51" s="102"/>
      <c r="G51" s="102"/>
      <c r="H51" s="102"/>
      <c r="I51" s="102"/>
      <c r="J51" s="102"/>
      <c r="K51" s="102"/>
      <c r="L51" s="102"/>
      <c r="M51" s="102"/>
      <c r="N51" s="102"/>
      <c r="O51" s="71"/>
      <c r="P51" s="71"/>
      <c r="Q51" s="71"/>
      <c r="R51" s="71"/>
      <c r="S51" s="71"/>
      <c r="T51" s="71"/>
      <c r="U51" s="71"/>
      <c r="V51" s="102"/>
      <c r="W51" s="12"/>
      <c r="X51" s="12"/>
      <c r="Y51" s="12"/>
      <c r="Z51" s="12"/>
      <c r="AA51" s="105"/>
      <c r="AB51" s="12"/>
      <c r="AC51" s="12"/>
      <c r="AD51" s="12"/>
      <c r="AE51" s="12"/>
      <c r="AF51" s="12"/>
      <c r="AG51" s="12"/>
      <c r="AH51" s="12"/>
      <c r="AI51" s="12"/>
      <c r="AJ51" s="12"/>
      <c r="AK51" s="12"/>
      <c r="AL51" s="12"/>
    </row>
    <row r="52" spans="1:38" x14ac:dyDescent="0.15">
      <c r="A52" s="425"/>
      <c r="B52" s="102"/>
      <c r="C52" s="102"/>
      <c r="D52" s="102"/>
      <c r="E52" s="102"/>
      <c r="F52" s="102"/>
      <c r="G52" s="102"/>
      <c r="H52" s="102"/>
      <c r="I52" s="102"/>
      <c r="J52" s="102"/>
      <c r="K52" s="102"/>
      <c r="L52" s="102"/>
      <c r="M52" s="102"/>
      <c r="N52" s="102"/>
      <c r="O52" s="71"/>
      <c r="P52" s="71"/>
      <c r="Q52" s="71"/>
      <c r="R52" s="71"/>
      <c r="S52" s="71"/>
      <c r="T52" s="71"/>
      <c r="U52" s="71"/>
      <c r="V52" s="102"/>
      <c r="W52" s="12"/>
      <c r="X52" s="12"/>
      <c r="Y52" s="12"/>
      <c r="Z52" s="12"/>
      <c r="AA52" s="105"/>
      <c r="AB52" s="12"/>
      <c r="AC52" s="12"/>
      <c r="AD52" s="12"/>
      <c r="AE52" s="12"/>
      <c r="AF52" s="12"/>
      <c r="AG52" s="12"/>
      <c r="AH52" s="12"/>
      <c r="AI52" s="12"/>
      <c r="AJ52" s="12"/>
      <c r="AK52" s="12"/>
      <c r="AL52" s="12"/>
    </row>
    <row r="53" spans="1:38" ht="13" customHeight="1" x14ac:dyDescent="0.15">
      <c r="A53" s="125"/>
      <c r="B53" s="12"/>
      <c r="C53" s="110"/>
      <c r="D53" s="110"/>
      <c r="E53" s="110"/>
      <c r="F53" s="110"/>
      <c r="G53" s="110"/>
      <c r="H53" s="130"/>
      <c r="I53" s="130"/>
      <c r="J53" s="110"/>
      <c r="K53" s="110"/>
      <c r="L53" s="110"/>
      <c r="M53" s="110"/>
      <c r="N53" s="131"/>
      <c r="O53" s="12"/>
      <c r="P53" s="12"/>
      <c r="Q53" s="12"/>
      <c r="R53" s="12"/>
      <c r="S53" s="12"/>
      <c r="T53" s="12"/>
      <c r="U53" s="12"/>
      <c r="V53" s="12"/>
      <c r="W53" s="12"/>
      <c r="X53" s="12"/>
      <c r="Y53" s="12"/>
      <c r="Z53" s="12"/>
      <c r="AA53" s="105"/>
      <c r="AB53" s="12"/>
      <c r="AC53" s="12"/>
      <c r="AD53" s="12"/>
      <c r="AE53" s="12"/>
      <c r="AF53" s="12"/>
      <c r="AG53" s="12"/>
      <c r="AH53" s="12"/>
      <c r="AI53" s="12"/>
    </row>
    <row r="54" spans="1:38" ht="13" customHeight="1" x14ac:dyDescent="0.15">
      <c r="A54" s="125"/>
      <c r="B54" s="12"/>
      <c r="C54" s="110"/>
      <c r="D54" s="110"/>
      <c r="E54" s="110"/>
      <c r="F54" s="110"/>
      <c r="G54" s="110"/>
      <c r="H54" s="130"/>
      <c r="I54" s="130"/>
      <c r="J54" s="110"/>
      <c r="K54" s="110"/>
      <c r="L54" s="110"/>
      <c r="M54" s="110"/>
      <c r="N54" s="131"/>
      <c r="O54" s="12"/>
      <c r="P54" s="12"/>
      <c r="Q54" s="12"/>
      <c r="R54" s="12"/>
      <c r="S54" s="12"/>
      <c r="T54" s="12"/>
      <c r="U54" s="12"/>
      <c r="V54" s="12"/>
      <c r="W54" s="12"/>
      <c r="X54" s="12"/>
      <c r="Y54" s="12"/>
      <c r="Z54" s="12"/>
      <c r="AA54" s="105"/>
      <c r="AB54" s="12"/>
      <c r="AC54" s="12"/>
      <c r="AD54" s="12"/>
      <c r="AE54" s="12"/>
      <c r="AF54" s="12"/>
      <c r="AG54" s="12"/>
      <c r="AH54" s="12"/>
      <c r="AI54" s="12"/>
    </row>
    <row r="55" spans="1:38" ht="13" customHeight="1" x14ac:dyDescent="0.15">
      <c r="A55" s="125"/>
      <c r="B55" s="12"/>
      <c r="C55" s="110"/>
      <c r="D55" s="110"/>
      <c r="E55" s="110"/>
      <c r="F55" s="110"/>
      <c r="G55" s="110"/>
      <c r="H55" s="130"/>
      <c r="I55" s="130"/>
      <c r="J55" s="110"/>
      <c r="K55" s="110"/>
      <c r="L55" s="110"/>
      <c r="M55" s="110"/>
      <c r="N55" s="131"/>
      <c r="O55" s="12"/>
      <c r="P55" s="12"/>
      <c r="Q55" s="12"/>
      <c r="R55" s="12"/>
      <c r="S55" s="12"/>
      <c r="T55" s="12"/>
      <c r="U55" s="12"/>
      <c r="V55"/>
      <c r="W55" s="12"/>
      <c r="X55" s="12"/>
      <c r="Y55" s="12"/>
      <c r="Z55" s="12"/>
      <c r="AA55" s="105"/>
      <c r="AB55" s="12"/>
      <c r="AC55" s="12"/>
      <c r="AD55" s="12"/>
      <c r="AE55" s="12"/>
      <c r="AF55" s="12"/>
      <c r="AG55" s="12"/>
      <c r="AH55" s="12"/>
      <c r="AI55" s="12"/>
    </row>
    <row r="56" spans="1:38" ht="13" customHeight="1" x14ac:dyDescent="0.15">
      <c r="A56" s="125"/>
      <c r="B56" s="12"/>
      <c r="C56" s="110"/>
      <c r="D56" s="110"/>
      <c r="E56" s="110"/>
      <c r="F56" s="110"/>
      <c r="G56" s="110"/>
      <c r="H56" s="130"/>
      <c r="I56" s="130"/>
      <c r="J56" s="110"/>
      <c r="K56" s="110"/>
      <c r="L56" s="110"/>
      <c r="M56" s="110"/>
      <c r="N56" s="131"/>
      <c r="O56" s="12"/>
      <c r="P56" s="12"/>
      <c r="Q56" s="12"/>
      <c r="R56" s="12"/>
      <c r="S56" s="12"/>
      <c r="T56" s="12"/>
      <c r="U56" s="12"/>
      <c r="V56" s="12"/>
      <c r="W56" s="12"/>
      <c r="X56" s="12"/>
      <c r="Y56" s="12"/>
      <c r="Z56" s="12"/>
      <c r="AA56" s="105"/>
      <c r="AB56" s="12"/>
      <c r="AC56" s="12"/>
      <c r="AD56" s="12"/>
      <c r="AE56" s="12"/>
      <c r="AF56" s="12"/>
      <c r="AG56" s="12"/>
      <c r="AH56" s="12"/>
      <c r="AI56" s="12"/>
    </row>
    <row r="57" spans="1:38" ht="13" customHeight="1" x14ac:dyDescent="0.15">
      <c r="A57" s="125"/>
      <c r="B57" s="12"/>
      <c r="C57" s="110"/>
      <c r="D57" s="110"/>
      <c r="E57" s="110"/>
      <c r="F57" s="110"/>
      <c r="G57" s="110"/>
      <c r="H57" s="130"/>
      <c r="I57" s="130"/>
      <c r="J57" s="110"/>
      <c r="K57" s="110"/>
      <c r="L57" s="110"/>
      <c r="M57" s="110"/>
      <c r="N57" s="131"/>
      <c r="O57" s="12"/>
      <c r="P57" s="12"/>
      <c r="Q57" s="12"/>
      <c r="R57" s="12"/>
      <c r="S57" s="12"/>
      <c r="T57" s="12"/>
      <c r="U57" s="12"/>
      <c r="V57" s="12"/>
      <c r="W57" s="12"/>
      <c r="X57" s="12"/>
      <c r="Y57" s="12"/>
      <c r="Z57" s="12"/>
      <c r="AA57" s="105"/>
      <c r="AB57" s="12"/>
      <c r="AC57" s="12"/>
      <c r="AD57" s="12"/>
      <c r="AE57" s="12"/>
      <c r="AF57" s="12"/>
      <c r="AG57" s="12"/>
      <c r="AH57" s="12"/>
      <c r="AI57" s="12"/>
    </row>
    <row r="58" spans="1:38" ht="13" customHeight="1" x14ac:dyDescent="0.15">
      <c r="A58" s="125"/>
      <c r="B58" s="12"/>
      <c r="C58" s="110"/>
      <c r="D58" s="110"/>
      <c r="E58" s="110"/>
      <c r="F58" s="110"/>
      <c r="G58" s="110"/>
      <c r="H58" s="130"/>
      <c r="I58" s="130"/>
      <c r="J58" s="110"/>
      <c r="K58" s="110"/>
      <c r="L58" s="110"/>
      <c r="M58" s="110"/>
      <c r="N58" s="131"/>
      <c r="O58" s="12"/>
      <c r="P58" s="12"/>
      <c r="Q58" s="12"/>
      <c r="R58" s="12"/>
      <c r="S58" s="12"/>
      <c r="T58" s="12"/>
      <c r="U58" s="12"/>
      <c r="V58" s="12"/>
      <c r="W58" s="12"/>
      <c r="X58" s="12"/>
      <c r="Y58" s="12"/>
      <c r="Z58" s="12"/>
      <c r="AA58" s="105"/>
      <c r="AB58" s="12"/>
      <c r="AC58" s="12"/>
      <c r="AD58" s="12"/>
      <c r="AE58" s="12"/>
      <c r="AF58" s="12"/>
      <c r="AG58" s="12"/>
      <c r="AH58" s="12"/>
      <c r="AI58" s="12"/>
    </row>
    <row r="59" spans="1:38" ht="13" customHeight="1" x14ac:dyDescent="0.15">
      <c r="A59" s="125"/>
      <c r="B59" s="12"/>
      <c r="C59" s="110"/>
      <c r="D59" s="110"/>
      <c r="E59" s="110"/>
      <c r="F59" s="110"/>
      <c r="G59" s="110"/>
      <c r="H59" s="130"/>
      <c r="I59" s="130"/>
      <c r="J59" s="110"/>
      <c r="K59" s="110"/>
      <c r="L59" s="110"/>
      <c r="M59" s="110"/>
      <c r="N59" s="131"/>
      <c r="O59" s="12"/>
      <c r="P59" s="12"/>
      <c r="Q59" s="12"/>
      <c r="R59" s="12"/>
      <c r="S59" s="12"/>
      <c r="T59" s="12"/>
      <c r="U59" s="12"/>
      <c r="V59" s="12"/>
      <c r="W59" s="12"/>
      <c r="X59" s="12"/>
      <c r="Y59" s="12"/>
      <c r="Z59" s="12"/>
      <c r="AA59" s="105"/>
      <c r="AB59" s="12"/>
      <c r="AC59" s="12"/>
      <c r="AD59" s="12"/>
      <c r="AE59" s="12"/>
      <c r="AF59" s="12"/>
      <c r="AG59" s="12"/>
      <c r="AH59" s="12"/>
      <c r="AI59" s="12"/>
    </row>
    <row r="60" spans="1:38" ht="13" customHeight="1" x14ac:dyDescent="0.15">
      <c r="A60" s="125"/>
      <c r="B60" s="12"/>
      <c r="C60" s="110"/>
      <c r="D60" s="110"/>
      <c r="E60" s="110"/>
      <c r="F60" s="110"/>
      <c r="G60" s="110"/>
      <c r="H60" s="130"/>
      <c r="I60" s="130"/>
      <c r="J60" s="110"/>
      <c r="K60" s="110"/>
      <c r="L60" s="110"/>
      <c r="M60" s="110"/>
      <c r="N60" s="131"/>
      <c r="O60" s="12"/>
      <c r="P60" s="12"/>
      <c r="Q60" s="12"/>
      <c r="R60" s="12"/>
      <c r="S60" s="12"/>
      <c r="T60" s="12"/>
      <c r="U60" s="12"/>
      <c r="V60" s="12"/>
      <c r="W60" s="12"/>
      <c r="X60" s="12"/>
      <c r="Y60" s="12"/>
      <c r="Z60" s="12"/>
      <c r="AA60" s="105"/>
      <c r="AB60" s="12"/>
      <c r="AC60" s="12"/>
      <c r="AD60" s="12"/>
      <c r="AE60" s="12"/>
      <c r="AF60" s="12"/>
      <c r="AG60" s="12"/>
      <c r="AH60" s="12"/>
      <c r="AI60" s="12"/>
    </row>
    <row r="61" spans="1:38" ht="13" customHeight="1" x14ac:dyDescent="0.15">
      <c r="A61" s="125"/>
      <c r="B61" s="12"/>
      <c r="C61" s="110"/>
      <c r="D61" s="110"/>
      <c r="E61" s="110"/>
      <c r="F61" s="110"/>
      <c r="G61" s="110"/>
      <c r="H61" s="130"/>
      <c r="I61" s="130"/>
      <c r="J61" s="110"/>
      <c r="K61" s="110"/>
      <c r="L61" s="110"/>
      <c r="M61" s="110"/>
      <c r="N61" s="131"/>
      <c r="O61" s="12"/>
      <c r="P61" s="12"/>
      <c r="Q61" s="12"/>
      <c r="R61" s="12"/>
      <c r="S61" s="12"/>
      <c r="T61" s="12"/>
      <c r="U61" s="12"/>
      <c r="V61" s="12"/>
      <c r="W61" s="12"/>
      <c r="X61" s="12"/>
      <c r="Y61" s="12"/>
      <c r="Z61" s="12"/>
      <c r="AA61" s="105"/>
      <c r="AB61" s="12"/>
      <c r="AC61" s="12"/>
      <c r="AD61" s="12"/>
      <c r="AE61" s="12"/>
      <c r="AF61" s="12"/>
      <c r="AG61" s="12"/>
      <c r="AH61" s="12"/>
      <c r="AI61" s="12"/>
    </row>
    <row r="62" spans="1:38" ht="13" customHeight="1" x14ac:dyDescent="0.15">
      <c r="A62" s="125"/>
      <c r="B62" s="12"/>
      <c r="C62" s="110"/>
      <c r="D62" s="110"/>
      <c r="E62" s="110"/>
      <c r="F62" s="110"/>
      <c r="G62" s="110"/>
      <c r="H62" s="130"/>
      <c r="I62" s="130"/>
      <c r="J62" s="110"/>
      <c r="K62" s="110"/>
      <c r="L62" s="110"/>
      <c r="M62" s="110"/>
      <c r="N62" s="131"/>
      <c r="O62" s="12"/>
      <c r="P62" s="12"/>
      <c r="Q62" s="12"/>
      <c r="R62" s="12"/>
      <c r="S62" s="12"/>
      <c r="T62" s="12"/>
      <c r="U62" s="12"/>
      <c r="V62" s="12"/>
      <c r="W62" s="12"/>
      <c r="X62" s="12"/>
      <c r="Y62" s="12"/>
      <c r="Z62" s="12"/>
      <c r="AA62" s="105"/>
      <c r="AB62" s="12"/>
      <c r="AC62" s="12"/>
      <c r="AD62" s="12"/>
      <c r="AE62" s="12"/>
      <c r="AF62" s="12"/>
      <c r="AG62" s="12"/>
      <c r="AH62" s="12"/>
      <c r="AI62" s="12"/>
    </row>
    <row r="63" spans="1:38" ht="13" customHeight="1" x14ac:dyDescent="0.15">
      <c r="A63" s="125"/>
      <c r="B63" s="12"/>
      <c r="C63" s="110"/>
      <c r="D63" s="110"/>
      <c r="E63" s="110"/>
      <c r="F63" s="110"/>
      <c r="G63" s="110"/>
      <c r="H63" s="130"/>
      <c r="I63" s="130"/>
      <c r="J63" s="110"/>
      <c r="K63" s="110"/>
      <c r="L63" s="110"/>
      <c r="M63" s="110"/>
      <c r="N63" s="131"/>
      <c r="O63" s="12"/>
      <c r="P63" s="12"/>
      <c r="Q63" s="12"/>
      <c r="R63" s="12"/>
      <c r="S63" s="12"/>
      <c r="T63" s="12"/>
      <c r="U63" s="12"/>
      <c r="V63" s="12"/>
      <c r="W63" s="12"/>
      <c r="X63" s="12"/>
      <c r="Y63" s="12"/>
      <c r="Z63" s="12"/>
      <c r="AA63" s="105"/>
      <c r="AB63" s="12"/>
      <c r="AC63" s="12"/>
      <c r="AD63" s="12"/>
      <c r="AE63" s="12"/>
      <c r="AF63" s="12"/>
      <c r="AG63" s="12"/>
      <c r="AH63" s="12"/>
      <c r="AI63" s="12"/>
    </row>
    <row r="64" spans="1:38" ht="13" customHeight="1" x14ac:dyDescent="0.15">
      <c r="A64" s="125"/>
      <c r="B64" s="12"/>
      <c r="C64" s="110"/>
      <c r="D64" s="110"/>
      <c r="E64" s="110"/>
      <c r="F64" s="110"/>
      <c r="G64" s="110"/>
      <c r="H64" s="130"/>
      <c r="I64" s="130"/>
      <c r="J64" s="110"/>
      <c r="K64" s="110"/>
      <c r="L64" s="110"/>
      <c r="M64" s="110"/>
      <c r="N64" s="131"/>
      <c r="O64" s="12"/>
      <c r="P64" s="12"/>
      <c r="Q64" s="12"/>
      <c r="R64" s="12"/>
      <c r="S64" s="12"/>
      <c r="T64" s="12"/>
      <c r="U64" s="12"/>
      <c r="V64" s="12"/>
      <c r="W64" s="12"/>
      <c r="X64" s="12"/>
      <c r="Y64" s="12"/>
      <c r="Z64" s="12"/>
      <c r="AA64" s="105"/>
      <c r="AB64" s="12"/>
      <c r="AC64" s="12"/>
      <c r="AD64" s="12"/>
      <c r="AE64" s="12"/>
      <c r="AF64" s="12"/>
      <c r="AG64" s="12"/>
      <c r="AH64" s="12"/>
      <c r="AI64" s="12"/>
    </row>
    <row r="65" spans="1:38" ht="13" customHeight="1" x14ac:dyDescent="0.15">
      <c r="A65" s="125"/>
      <c r="B65" s="12"/>
      <c r="C65" s="110"/>
      <c r="D65" s="110"/>
      <c r="E65" s="110"/>
      <c r="F65" s="110"/>
      <c r="G65" s="110"/>
      <c r="H65" s="130"/>
      <c r="I65" s="130"/>
      <c r="J65" s="110"/>
      <c r="K65" s="110"/>
      <c r="L65" s="110"/>
      <c r="M65" s="110"/>
      <c r="N65" s="131"/>
      <c r="O65" s="12"/>
      <c r="P65" s="12"/>
      <c r="Q65" s="12"/>
      <c r="R65" s="12"/>
      <c r="S65" s="12"/>
      <c r="T65" s="12"/>
      <c r="U65" s="12"/>
      <c r="V65" s="12"/>
      <c r="W65" s="12"/>
      <c r="X65" s="12"/>
      <c r="Y65" s="12"/>
      <c r="Z65" s="12"/>
      <c r="AA65" s="105"/>
      <c r="AB65" s="12"/>
      <c r="AC65" s="12"/>
      <c r="AD65" s="12"/>
      <c r="AE65" s="12"/>
      <c r="AF65" s="12"/>
      <c r="AG65" s="12"/>
      <c r="AH65" s="12"/>
      <c r="AI65" s="12"/>
    </row>
    <row r="66" spans="1:38" ht="13" customHeight="1" x14ac:dyDescent="0.15">
      <c r="A66" s="125"/>
      <c r="B66" s="12"/>
      <c r="C66" s="110"/>
      <c r="D66" s="110"/>
      <c r="E66" s="110"/>
      <c r="F66" s="110"/>
      <c r="G66" s="110"/>
      <c r="H66" s="130"/>
      <c r="I66" s="130"/>
      <c r="J66" s="110"/>
      <c r="K66" s="110"/>
      <c r="L66" s="110"/>
      <c r="M66" s="110"/>
      <c r="N66" s="131"/>
      <c r="O66" s="12"/>
      <c r="P66" s="12"/>
      <c r="Q66" s="12"/>
      <c r="R66" s="12"/>
      <c r="S66" s="12"/>
      <c r="T66" s="12"/>
      <c r="U66" s="12"/>
      <c r="V66" s="12"/>
      <c r="W66" s="12"/>
      <c r="X66" s="12"/>
      <c r="Y66" s="12"/>
      <c r="Z66" s="12"/>
      <c r="AA66" s="105"/>
      <c r="AB66" s="12"/>
      <c r="AC66" s="12"/>
      <c r="AD66" s="12"/>
      <c r="AE66" s="12"/>
      <c r="AF66" s="12"/>
      <c r="AG66" s="12"/>
      <c r="AH66" s="12"/>
      <c r="AI66" s="12"/>
    </row>
    <row r="67" spans="1:38" ht="13" customHeight="1" x14ac:dyDescent="0.15">
      <c r="A67" s="125"/>
      <c r="B67" s="12"/>
      <c r="C67" s="110"/>
      <c r="D67" s="110"/>
      <c r="E67" s="110"/>
      <c r="F67" s="110"/>
      <c r="G67" s="110"/>
      <c r="H67" s="130"/>
      <c r="I67" s="130"/>
      <c r="J67" s="110"/>
      <c r="K67" s="110"/>
      <c r="L67" s="110"/>
      <c r="M67" s="110"/>
      <c r="N67" s="131"/>
      <c r="O67" s="12"/>
      <c r="P67" s="12"/>
      <c r="Q67" s="12"/>
      <c r="R67" s="12"/>
      <c r="S67" s="12"/>
      <c r="T67" s="12"/>
      <c r="U67" s="12"/>
      <c r="V67" s="12"/>
      <c r="W67" s="12"/>
      <c r="X67" s="12"/>
      <c r="Y67" s="12"/>
      <c r="Z67" s="12"/>
      <c r="AA67" s="105"/>
      <c r="AB67" s="12"/>
      <c r="AC67" s="12"/>
      <c r="AD67" s="12"/>
      <c r="AE67" s="12"/>
      <c r="AF67" s="12"/>
      <c r="AG67" s="12"/>
      <c r="AH67" s="12"/>
      <c r="AI67" s="12"/>
    </row>
    <row r="68" spans="1:38" ht="13" customHeight="1" x14ac:dyDescent="0.15">
      <c r="A68" s="125"/>
      <c r="B68" s="12"/>
      <c r="C68" s="110"/>
      <c r="D68" s="110"/>
      <c r="E68" s="110"/>
      <c r="F68" s="110"/>
      <c r="G68" s="110"/>
      <c r="H68" s="130"/>
      <c r="I68" s="130"/>
      <c r="J68" s="110"/>
      <c r="K68" s="110"/>
      <c r="L68" s="110"/>
      <c r="M68" s="110"/>
      <c r="N68" s="131"/>
      <c r="O68" s="12"/>
      <c r="P68" s="12"/>
      <c r="Q68" s="12"/>
      <c r="R68" s="12"/>
      <c r="S68" s="12"/>
      <c r="T68" s="12"/>
      <c r="U68" s="12"/>
      <c r="V68" s="12"/>
      <c r="W68" s="12"/>
      <c r="X68" s="12"/>
      <c r="Y68" s="12"/>
      <c r="Z68" s="12"/>
      <c r="AA68" s="105"/>
      <c r="AB68" s="12"/>
      <c r="AC68" s="12"/>
      <c r="AD68" s="12"/>
      <c r="AE68" s="12"/>
      <c r="AF68" s="12"/>
      <c r="AG68" s="12"/>
      <c r="AH68" s="12"/>
      <c r="AI68" s="12"/>
    </row>
    <row r="69" spans="1:38" ht="13" customHeight="1" x14ac:dyDescent="0.15">
      <c r="A69" s="125"/>
      <c r="B69" s="12"/>
      <c r="C69" s="110"/>
      <c r="D69" s="110"/>
      <c r="E69" s="110"/>
      <c r="F69" s="110"/>
      <c r="G69" s="110"/>
      <c r="H69" s="130"/>
      <c r="I69" s="130"/>
      <c r="J69" s="110"/>
      <c r="K69" s="110"/>
      <c r="L69" s="110"/>
      <c r="M69" s="110"/>
      <c r="N69" s="131"/>
      <c r="O69" s="12"/>
      <c r="P69" s="12"/>
      <c r="Q69" s="12"/>
      <c r="R69" s="12"/>
      <c r="S69" s="12"/>
      <c r="T69" s="12"/>
      <c r="U69" s="12"/>
      <c r="V69" s="12"/>
      <c r="W69" s="12"/>
      <c r="X69" s="12"/>
      <c r="Y69" s="12"/>
      <c r="Z69" s="12"/>
      <c r="AA69" s="105"/>
      <c r="AB69" s="12"/>
      <c r="AC69" s="12"/>
      <c r="AD69" s="12"/>
      <c r="AE69" s="12"/>
      <c r="AF69" s="12"/>
      <c r="AG69" s="12"/>
      <c r="AH69" s="12"/>
      <c r="AI69" s="12"/>
    </row>
    <row r="70" spans="1:38" ht="30.75" customHeight="1" x14ac:dyDescent="0.15">
      <c r="A70" s="630"/>
      <c r="B70" s="630"/>
      <c r="C70" s="630"/>
      <c r="D70" s="132"/>
      <c r="E70" s="110"/>
      <c r="F70" s="110"/>
      <c r="G70" s="110"/>
      <c r="H70" s="130"/>
      <c r="I70" s="130"/>
      <c r="J70" s="110"/>
      <c r="K70" s="110"/>
      <c r="L70" s="110"/>
      <c r="M70" s="110"/>
      <c r="N70" s="131"/>
      <c r="O70" s="12"/>
      <c r="P70" s="12"/>
      <c r="Q70" s="12"/>
      <c r="R70" s="12"/>
      <c r="S70" s="12"/>
      <c r="T70" s="12"/>
      <c r="U70" s="12"/>
      <c r="V70" s="12"/>
      <c r="W70" s="12"/>
      <c r="X70" s="12"/>
      <c r="Y70" s="12"/>
      <c r="Z70" s="12"/>
      <c r="AA70" s="105"/>
      <c r="AB70" s="12"/>
      <c r="AC70" s="12"/>
      <c r="AD70" s="12"/>
      <c r="AE70" s="12"/>
      <c r="AF70" s="12"/>
      <c r="AG70" s="12"/>
      <c r="AH70" s="12"/>
      <c r="AI70" s="12"/>
    </row>
    <row r="71" spans="1:38" ht="12" customHeight="1" x14ac:dyDescent="0.15">
      <c r="A71" s="108"/>
      <c r="B71" s="12"/>
      <c r="C71" s="110"/>
      <c r="D71" s="110"/>
      <c r="E71" s="110"/>
      <c r="F71" s="110"/>
      <c r="G71" s="110"/>
      <c r="H71" s="130"/>
      <c r="I71" s="130"/>
      <c r="J71" s="110"/>
      <c r="K71" s="110"/>
      <c r="L71" s="110"/>
      <c r="M71" s="110"/>
      <c r="N71" s="131"/>
      <c r="O71" s="12"/>
      <c r="P71" s="12"/>
      <c r="Q71" s="12"/>
      <c r="R71" s="12"/>
      <c r="S71" s="12"/>
      <c r="T71" s="12"/>
      <c r="U71" s="12"/>
      <c r="V71" s="12"/>
      <c r="W71" s="12"/>
      <c r="X71" s="12"/>
      <c r="Y71" s="12"/>
      <c r="Z71" s="12"/>
      <c r="AA71" s="105"/>
      <c r="AB71" s="12"/>
      <c r="AC71" s="12"/>
      <c r="AD71" s="12"/>
      <c r="AE71" s="12"/>
      <c r="AF71" s="12"/>
      <c r="AG71" s="12"/>
      <c r="AH71" s="12"/>
      <c r="AI71" s="12"/>
    </row>
    <row r="72" spans="1:38" ht="16" x14ac:dyDescent="0.15">
      <c r="A72" s="630" t="s">
        <v>869</v>
      </c>
      <c r="B72" s="12"/>
      <c r="C72" s="110"/>
      <c r="D72" s="110"/>
      <c r="E72" s="110"/>
      <c r="F72" s="110"/>
      <c r="G72" s="110"/>
      <c r="H72" s="130"/>
      <c r="I72" s="130"/>
      <c r="J72" s="110"/>
      <c r="K72" s="110"/>
      <c r="L72" s="110"/>
      <c r="M72" s="110"/>
      <c r="N72" s="131"/>
      <c r="O72" s="12"/>
      <c r="P72" s="12"/>
      <c r="Q72" s="12"/>
      <c r="R72" s="12"/>
      <c r="S72" s="12"/>
      <c r="T72" s="12"/>
      <c r="U72" s="12"/>
      <c r="V72" s="12"/>
      <c r="W72" s="12"/>
      <c r="X72" s="12"/>
      <c r="Y72" s="12"/>
      <c r="Z72" s="12"/>
      <c r="AA72" s="105"/>
      <c r="AB72" s="12"/>
      <c r="AC72" s="12"/>
      <c r="AD72" s="12"/>
      <c r="AE72" s="12"/>
      <c r="AF72" s="12"/>
      <c r="AG72" s="12"/>
      <c r="AH72" s="12"/>
      <c r="AI72" s="12"/>
    </row>
    <row r="73" spans="1:38" ht="12" customHeight="1" x14ac:dyDescent="0.15">
      <c r="A73" s="108"/>
      <c r="B73" s="12"/>
      <c r="C73" s="110"/>
      <c r="D73" s="110"/>
      <c r="E73" s="110"/>
      <c r="F73" s="110"/>
      <c r="G73" s="110"/>
      <c r="H73" s="130"/>
      <c r="I73" s="130"/>
      <c r="J73" s="110"/>
      <c r="K73" s="110"/>
      <c r="L73" s="110"/>
      <c r="M73" s="110"/>
      <c r="N73" s="131"/>
      <c r="O73" s="12"/>
      <c r="P73" s="12"/>
      <c r="Q73" s="12"/>
      <c r="R73" s="12"/>
      <c r="S73" s="12"/>
      <c r="T73" s="12"/>
      <c r="U73" s="12"/>
      <c r="V73" s="12"/>
      <c r="W73" s="12"/>
      <c r="X73" s="12"/>
      <c r="Y73" s="12"/>
      <c r="Z73" s="12"/>
      <c r="AA73" s="105"/>
      <c r="AB73" s="12"/>
      <c r="AC73" s="12"/>
      <c r="AD73" s="12"/>
      <c r="AE73" s="12"/>
      <c r="AF73" s="12"/>
      <c r="AG73" s="12"/>
      <c r="AH73" s="12"/>
      <c r="AI73" s="12"/>
    </row>
    <row r="74" spans="1:38" ht="12" customHeight="1" x14ac:dyDescent="0.15">
      <c r="A74" s="108"/>
      <c r="B74" s="12"/>
      <c r="C74" s="110"/>
      <c r="D74" s="110"/>
      <c r="E74" s="110"/>
      <c r="F74" s="110"/>
      <c r="G74" s="110"/>
      <c r="H74" s="130"/>
      <c r="I74" s="130"/>
      <c r="J74" s="110"/>
      <c r="K74" s="110"/>
      <c r="L74" s="110"/>
      <c r="M74" s="110"/>
      <c r="N74" s="131"/>
      <c r="O74" s="12"/>
      <c r="P74" s="12"/>
      <c r="Q74" s="12"/>
      <c r="R74" s="12"/>
      <c r="S74" s="12"/>
      <c r="T74" s="12"/>
      <c r="U74" s="12"/>
      <c r="V74" s="12"/>
      <c r="W74" s="12"/>
      <c r="X74" s="12"/>
      <c r="Y74" s="12"/>
      <c r="Z74" s="12"/>
      <c r="AA74" s="105"/>
      <c r="AB74" s="12"/>
      <c r="AC74" s="12"/>
      <c r="AD74" s="12"/>
      <c r="AE74" s="12"/>
      <c r="AF74" s="12"/>
      <c r="AG74" s="12"/>
      <c r="AH74" s="12"/>
      <c r="AI74" s="12"/>
    </row>
    <row r="75" spans="1:38" x14ac:dyDescent="0.15">
      <c r="A75" s="125" t="s">
        <v>83</v>
      </c>
      <c r="B75" s="12"/>
      <c r="C75" s="110"/>
      <c r="D75" s="110"/>
      <c r="E75" s="110"/>
      <c r="F75" s="110"/>
      <c r="G75" s="110"/>
      <c r="H75" s="130"/>
      <c r="I75" s="130"/>
      <c r="J75" s="110"/>
      <c r="K75" s="110"/>
      <c r="L75" s="110"/>
      <c r="M75" s="110"/>
      <c r="N75" s="131"/>
      <c r="O75" s="12"/>
      <c r="P75" s="12"/>
      <c r="Q75" s="12"/>
      <c r="R75" s="12"/>
      <c r="S75" s="12"/>
      <c r="T75" s="12"/>
      <c r="U75" s="12"/>
      <c r="V75" s="12"/>
      <c r="W75" s="12"/>
      <c r="X75" s="12"/>
      <c r="Y75" s="12"/>
      <c r="Z75" s="12"/>
      <c r="AA75" s="105"/>
      <c r="AB75" s="12"/>
      <c r="AC75" s="12"/>
      <c r="AD75" s="12"/>
      <c r="AE75" s="12"/>
      <c r="AF75" s="12"/>
      <c r="AG75" s="12"/>
      <c r="AH75" s="12"/>
      <c r="AI75" s="12"/>
    </row>
    <row r="76" spans="1:38" ht="26" x14ac:dyDescent="0.15">
      <c r="A76" s="635" t="s">
        <v>115</v>
      </c>
      <c r="B76" s="112" t="s">
        <v>55</v>
      </c>
      <c r="C76" s="112" t="s">
        <v>56</v>
      </c>
      <c r="D76" s="112" t="s">
        <v>57</v>
      </c>
      <c r="E76" s="112" t="s">
        <v>58</v>
      </c>
      <c r="F76" s="112" t="s">
        <v>59</v>
      </c>
      <c r="G76" s="134" t="s">
        <v>104</v>
      </c>
      <c r="H76" s="134" t="s">
        <v>61</v>
      </c>
      <c r="I76" s="134" t="s">
        <v>62</v>
      </c>
      <c r="J76" s="134" t="s">
        <v>743</v>
      </c>
      <c r="K76" s="135" t="s">
        <v>63</v>
      </c>
      <c r="L76" s="127" t="s">
        <v>101</v>
      </c>
      <c r="M76" s="127" t="s">
        <v>65</v>
      </c>
      <c r="N76" s="127" t="s">
        <v>66</v>
      </c>
      <c r="O76" s="136"/>
      <c r="P76" s="12"/>
      <c r="Q76" s="12"/>
      <c r="R76" s="12"/>
      <c r="S76" s="12"/>
      <c r="T76" s="12"/>
      <c r="U76" s="12"/>
      <c r="V76" s="12"/>
      <c r="W76" s="12"/>
      <c r="X76" s="12"/>
      <c r="Y76" s="12"/>
      <c r="Z76" s="105"/>
      <c r="AA76" s="12"/>
      <c r="AB76" s="12"/>
      <c r="AC76" s="12"/>
      <c r="AD76" s="12"/>
      <c r="AE76" s="12"/>
      <c r="AF76" s="12"/>
      <c r="AG76" s="12"/>
      <c r="AH76" s="12"/>
    </row>
    <row r="77" spans="1:38" x14ac:dyDescent="0.15">
      <c r="A77" s="120" t="s">
        <v>102</v>
      </c>
      <c r="B77" s="121">
        <f t="shared" ref="B77:M77" si="5">B81/1024</f>
        <v>8.2009593800648803E-2</v>
      </c>
      <c r="C77" s="121">
        <f t="shared" si="5"/>
        <v>4.2935501246574803E-2</v>
      </c>
      <c r="D77" s="121">
        <f t="shared" si="5"/>
        <v>0.15849649699248339</v>
      </c>
      <c r="E77" s="121">
        <f t="shared" si="5"/>
        <v>0.28607694570109665</v>
      </c>
      <c r="F77" s="121">
        <f t="shared" si="5"/>
        <v>4.2386497154438964E-2</v>
      </c>
      <c r="G77" s="121">
        <f t="shared" si="5"/>
        <v>0.48233714014713674</v>
      </c>
      <c r="H77" s="121">
        <f t="shared" si="5"/>
        <v>1.9513830848845801</v>
      </c>
      <c r="I77" s="121">
        <f t="shared" si="5"/>
        <v>0.12122552929486052</v>
      </c>
      <c r="J77" s="121">
        <f t="shared" si="5"/>
        <v>2.9052731182755371</v>
      </c>
      <c r="K77" s="121">
        <f t="shared" si="5"/>
        <v>3.7118868788876759E-4</v>
      </c>
      <c r="L77" s="121">
        <f t="shared" si="5"/>
        <v>0.32155572910778518</v>
      </c>
      <c r="M77" s="121">
        <f t="shared" si="5"/>
        <v>4.5203786879028415E-2</v>
      </c>
      <c r="N77" s="121">
        <f>SUM(B77:M77)</f>
        <v>6.4392546121720589</v>
      </c>
      <c r="O77" s="118"/>
      <c r="P77" s="12"/>
      <c r="Q77" s="12"/>
      <c r="R77" s="12"/>
      <c r="S77" s="12"/>
      <c r="T77" s="12"/>
      <c r="U77" s="12"/>
      <c r="V77" s="12"/>
      <c r="W77" s="12"/>
      <c r="X77" s="12"/>
      <c r="Y77" s="12"/>
      <c r="Z77" s="105"/>
      <c r="AA77" s="12"/>
      <c r="AB77" s="12"/>
      <c r="AC77" s="12"/>
      <c r="AD77" s="12"/>
      <c r="AE77" s="12"/>
      <c r="AF77" s="12"/>
      <c r="AG77" s="12"/>
      <c r="AH77" s="12"/>
    </row>
    <row r="78" spans="1:38" x14ac:dyDescent="0.15">
      <c r="A78" s="125"/>
      <c r="B78" s="137"/>
      <c r="C78" s="137"/>
      <c r="D78" s="137"/>
      <c r="E78" s="137"/>
      <c r="F78" s="137"/>
      <c r="G78" s="137"/>
      <c r="H78" s="137"/>
      <c r="I78" s="137"/>
      <c r="J78" s="137"/>
      <c r="K78" s="137"/>
      <c r="L78" s="137"/>
      <c r="M78" s="137"/>
      <c r="N78" s="137"/>
      <c r="O78" s="12"/>
      <c r="P78" s="12"/>
      <c r="Q78" s="12"/>
      <c r="R78" s="12"/>
      <c r="S78" s="12"/>
      <c r="T78" s="12"/>
      <c r="U78" s="12"/>
      <c r="V78" s="12"/>
      <c r="W78" s="12"/>
      <c r="X78" s="12"/>
      <c r="Y78" s="12"/>
      <c r="Z78" s="12"/>
      <c r="AA78" s="105"/>
      <c r="AB78" s="12"/>
      <c r="AC78" s="12"/>
      <c r="AD78" s="12"/>
      <c r="AE78" s="12"/>
      <c r="AF78" s="12"/>
      <c r="AG78" s="12"/>
      <c r="AH78" s="12"/>
      <c r="AI78" s="12"/>
    </row>
    <row r="79" spans="1:38" x14ac:dyDescent="0.15">
      <c r="A79" s="125" t="s">
        <v>68</v>
      </c>
      <c r="B79" s="12"/>
      <c r="C79" s="110"/>
      <c r="D79" s="110"/>
      <c r="E79" s="110"/>
      <c r="F79" s="110"/>
      <c r="G79" s="110"/>
      <c r="H79" s="130"/>
      <c r="I79" s="130"/>
      <c r="J79" s="110"/>
      <c r="K79" s="110"/>
      <c r="L79" s="110"/>
      <c r="M79" s="110"/>
      <c r="N79" s="110"/>
      <c r="O79" s="12"/>
      <c r="P79" s="12"/>
      <c r="Q79" s="12"/>
      <c r="R79" s="12"/>
      <c r="S79" s="12"/>
      <c r="T79" s="12"/>
      <c r="U79" s="12"/>
      <c r="V79" s="12"/>
      <c r="W79" s="12"/>
      <c r="X79" s="12"/>
      <c r="Y79" s="12"/>
      <c r="Z79" s="12"/>
      <c r="AA79" s="105"/>
      <c r="AB79" s="12"/>
      <c r="AC79" s="12"/>
      <c r="AD79" s="12"/>
      <c r="AE79" s="12"/>
      <c r="AF79" s="12"/>
      <c r="AG79" s="12"/>
      <c r="AH79" s="12"/>
      <c r="AI79" s="12"/>
    </row>
    <row r="80" spans="1:38" x14ac:dyDescent="0.15">
      <c r="A80" s="854" t="s">
        <v>870</v>
      </c>
      <c r="B80" s="127" t="s">
        <v>55</v>
      </c>
      <c r="C80" s="28" t="s">
        <v>56</v>
      </c>
      <c r="D80" s="127" t="s">
        <v>57</v>
      </c>
      <c r="E80" s="127" t="s">
        <v>58</v>
      </c>
      <c r="F80" s="127" t="s">
        <v>59</v>
      </c>
      <c r="G80" s="127" t="s">
        <v>104</v>
      </c>
      <c r="H80" s="127" t="s">
        <v>61</v>
      </c>
      <c r="I80" s="28" t="s">
        <v>62</v>
      </c>
      <c r="J80" s="134" t="s">
        <v>743</v>
      </c>
      <c r="K80" s="127" t="s">
        <v>63</v>
      </c>
      <c r="L80" s="127" t="s">
        <v>101</v>
      </c>
      <c r="M80" s="28" t="s">
        <v>65</v>
      </c>
      <c r="N80" s="127" t="s">
        <v>66</v>
      </c>
      <c r="O80" s="127"/>
      <c r="P80" s="127"/>
      <c r="Q80" s="127"/>
      <c r="R80" s="39"/>
      <c r="S80" s="127"/>
      <c r="T80" s="127"/>
      <c r="U80" s="39"/>
      <c r="V80" s="128"/>
      <c r="W80" s="12"/>
      <c r="X80" s="12"/>
      <c r="Y80" s="12"/>
      <c r="Z80" s="12"/>
      <c r="AA80" s="105"/>
      <c r="AB80" s="12"/>
      <c r="AC80" s="12"/>
      <c r="AD80" s="12"/>
      <c r="AE80" s="12"/>
      <c r="AF80" s="12"/>
      <c r="AG80" s="12"/>
      <c r="AH80" s="12"/>
      <c r="AI80" s="12"/>
      <c r="AJ80" s="12"/>
      <c r="AK80" s="12"/>
      <c r="AL80" s="12"/>
    </row>
    <row r="81" spans="1:38" ht="23" customHeight="1" x14ac:dyDescent="0.15">
      <c r="A81" s="855"/>
      <c r="B81" s="121">
        <f>SUM(F85:I85)</f>
        <v>83.977824051864374</v>
      </c>
      <c r="C81" s="121">
        <f>B85</f>
        <v>43.965953276492598</v>
      </c>
      <c r="D81" s="121">
        <f>C85</f>
        <v>162.30041292030299</v>
      </c>
      <c r="E81" s="121">
        <f>D85</f>
        <v>292.94279239792297</v>
      </c>
      <c r="F81" s="121">
        <f>E85</f>
        <v>43.403773086145499</v>
      </c>
      <c r="G81" s="121">
        <f>SUM(J85:M85)</f>
        <v>493.91323151066803</v>
      </c>
      <c r="H81" s="121">
        <f>N85</f>
        <v>1998.21627892181</v>
      </c>
      <c r="I81" s="121">
        <f>SUM(O85:Q85)</f>
        <v>124.13494199793718</v>
      </c>
      <c r="J81" s="121">
        <f>R85</f>
        <v>2974.99967311415</v>
      </c>
      <c r="K81" s="121">
        <f>S85</f>
        <v>0.38009721639809801</v>
      </c>
      <c r="L81" s="121">
        <f>T85</f>
        <v>329.27306660637203</v>
      </c>
      <c r="M81" s="121">
        <f>U85</f>
        <v>46.288677764125097</v>
      </c>
      <c r="N81" s="121">
        <f>SUM(B81:M81)</f>
        <v>6593.7967228641883</v>
      </c>
      <c r="O81" s="636"/>
      <c r="P81" s="636"/>
      <c r="Q81" s="636"/>
      <c r="R81" s="636"/>
      <c r="S81" s="636"/>
      <c r="T81" s="636"/>
      <c r="U81" s="636"/>
      <c r="V81" s="636"/>
      <c r="W81" s="12"/>
      <c r="X81" s="12"/>
      <c r="Y81" s="12"/>
      <c r="Z81" s="12"/>
      <c r="AA81" s="12"/>
      <c r="AB81" s="12"/>
      <c r="AC81" s="12"/>
    </row>
    <row r="82" spans="1:38" x14ac:dyDescent="0.15">
      <c r="A82" s="125"/>
      <c r="B82" s="12"/>
      <c r="C82" s="12"/>
      <c r="D82" s="110"/>
      <c r="E82" s="110"/>
      <c r="F82" s="110"/>
      <c r="G82" s="110"/>
      <c r="H82" s="110"/>
      <c r="I82" s="110"/>
      <c r="J82" s="130"/>
      <c r="K82" s="110"/>
      <c r="L82" s="110"/>
      <c r="M82" s="110"/>
      <c r="N82" s="110"/>
      <c r="O82" s="131"/>
      <c r="P82" s="12"/>
      <c r="Q82" s="12"/>
      <c r="R82" s="12"/>
      <c r="S82" s="12"/>
      <c r="T82" s="12"/>
      <c r="U82" s="12"/>
      <c r="V82" s="12"/>
      <c r="W82" s="12"/>
      <c r="X82" s="12"/>
      <c r="Y82" s="12"/>
      <c r="Z82" s="12"/>
      <c r="AA82" s="105"/>
      <c r="AB82" s="12"/>
      <c r="AC82" s="12"/>
      <c r="AD82" s="12"/>
      <c r="AE82" s="12"/>
      <c r="AF82" s="12"/>
      <c r="AG82" s="12"/>
      <c r="AH82" s="12"/>
      <c r="AI82" s="12"/>
    </row>
    <row r="83" spans="1:38" x14ac:dyDescent="0.15">
      <c r="A83" s="125" t="s">
        <v>76</v>
      </c>
      <c r="B83" s="12"/>
      <c r="C83" s="12"/>
      <c r="D83" s="110"/>
      <c r="E83" s="110"/>
      <c r="F83" s="110"/>
      <c r="G83" s="110"/>
      <c r="H83" s="110"/>
      <c r="I83" s="110"/>
      <c r="J83" s="130"/>
      <c r="K83" s="110"/>
      <c r="L83" s="110"/>
      <c r="M83" s="110"/>
      <c r="N83" s="110"/>
      <c r="O83" s="131"/>
      <c r="P83" s="12"/>
      <c r="Q83" s="12"/>
      <c r="R83" s="12"/>
      <c r="S83" s="12"/>
      <c r="T83" s="12"/>
      <c r="U83" s="12"/>
      <c r="V83" s="12"/>
      <c r="W83" s="12"/>
      <c r="X83" s="12"/>
      <c r="Y83" s="12"/>
      <c r="Z83" s="12"/>
      <c r="AA83" s="105"/>
      <c r="AB83" s="12"/>
      <c r="AC83" s="12"/>
      <c r="AD83" s="12"/>
      <c r="AE83" s="12"/>
      <c r="AF83" s="12"/>
      <c r="AG83" s="12"/>
      <c r="AH83" s="12"/>
      <c r="AI83" s="12"/>
    </row>
    <row r="84" spans="1:38" ht="26" x14ac:dyDescent="0.15">
      <c r="A84" s="854" t="s">
        <v>871</v>
      </c>
      <c r="B84" s="127" t="s">
        <v>56</v>
      </c>
      <c r="C84" s="28" t="s">
        <v>57</v>
      </c>
      <c r="D84" s="127" t="s">
        <v>58</v>
      </c>
      <c r="E84" s="127" t="s">
        <v>59</v>
      </c>
      <c r="F84" s="127" t="s">
        <v>106</v>
      </c>
      <c r="G84" s="127" t="s">
        <v>107</v>
      </c>
      <c r="H84" s="127" t="s">
        <v>108</v>
      </c>
      <c r="I84" s="28" t="s">
        <v>109</v>
      </c>
      <c r="J84" s="127" t="s">
        <v>60</v>
      </c>
      <c r="K84" s="127" t="s">
        <v>110</v>
      </c>
      <c r="L84" s="127" t="s">
        <v>111</v>
      </c>
      <c r="M84" s="28" t="s">
        <v>112</v>
      </c>
      <c r="N84" s="127" t="s">
        <v>61</v>
      </c>
      <c r="O84" s="127" t="s">
        <v>62</v>
      </c>
      <c r="P84" s="127" t="s">
        <v>113</v>
      </c>
      <c r="Q84" s="127" t="s">
        <v>97</v>
      </c>
      <c r="R84" s="134" t="s">
        <v>743</v>
      </c>
      <c r="S84" s="127" t="s">
        <v>63</v>
      </c>
      <c r="T84" s="127" t="s">
        <v>82</v>
      </c>
      <c r="U84" s="39" t="s">
        <v>65</v>
      </c>
      <c r="V84" s="128" t="s">
        <v>66</v>
      </c>
      <c r="W84" s="12"/>
      <c r="X84" s="12"/>
      <c r="Y84" s="12"/>
      <c r="Z84" s="12"/>
      <c r="AA84" s="105"/>
      <c r="AB84" s="12"/>
      <c r="AC84" s="12"/>
      <c r="AD84" s="12"/>
      <c r="AE84" s="12"/>
      <c r="AF84" s="12"/>
      <c r="AG84" s="12"/>
      <c r="AH84" s="12"/>
      <c r="AI84" s="12"/>
      <c r="AJ84" s="12"/>
      <c r="AK84" s="12"/>
      <c r="AL84" s="12"/>
    </row>
    <row r="85" spans="1:38" ht="23" customHeight="1" x14ac:dyDescent="0.15">
      <c r="A85" s="855"/>
      <c r="B85" s="121">
        <v>43.965953276492598</v>
      </c>
      <c r="C85" s="121">
        <v>162.30041292030299</v>
      </c>
      <c r="D85" s="121">
        <v>292.94279239792297</v>
      </c>
      <c r="E85" s="121">
        <v>43.403773086145499</v>
      </c>
      <c r="F85" s="121">
        <v>0</v>
      </c>
      <c r="G85" s="121">
        <v>83.336401456035603</v>
      </c>
      <c r="H85" s="121">
        <v>0</v>
      </c>
      <c r="I85" s="121">
        <v>0.64142259582877104</v>
      </c>
      <c r="J85" s="121">
        <v>493.91323151066803</v>
      </c>
      <c r="K85" s="121">
        <v>0</v>
      </c>
      <c r="L85" s="121">
        <v>0</v>
      </c>
      <c r="M85" s="121"/>
      <c r="N85" s="121">
        <v>1998.21627892181</v>
      </c>
      <c r="O85" s="121">
        <v>0.16582911368459399</v>
      </c>
      <c r="P85" s="121">
        <v>8.4718503057956598E-4</v>
      </c>
      <c r="Q85" s="121">
        <v>123.968265699222</v>
      </c>
      <c r="R85" s="121">
        <v>2974.99967311415</v>
      </c>
      <c r="S85" s="121">
        <v>0.38009721639809801</v>
      </c>
      <c r="T85" s="121">
        <v>329.27306660637203</v>
      </c>
      <c r="U85" s="121">
        <v>46.288677764125097</v>
      </c>
      <c r="V85" s="121">
        <f>SUM(B85:U85)</f>
        <v>6593.7967228641883</v>
      </c>
      <c r="W85" s="12"/>
      <c r="X85" s="12"/>
      <c r="Y85" s="12"/>
      <c r="Z85" s="12"/>
      <c r="AA85" s="12"/>
      <c r="AB85" s="12"/>
      <c r="AC85" s="12"/>
    </row>
    <row r="86" spans="1:38" ht="24.75" customHeight="1" x14ac:dyDescent="0.15">
      <c r="A86" s="151"/>
      <c r="B86" s="110"/>
      <c r="C86" s="110"/>
      <c r="D86" s="110"/>
      <c r="E86" s="110"/>
      <c r="F86" s="110"/>
      <c r="G86" s="110"/>
      <c r="H86" s="110"/>
      <c r="I86" s="110"/>
      <c r="J86" s="110"/>
      <c r="K86" s="110"/>
      <c r="L86" s="110"/>
      <c r="M86" s="110"/>
      <c r="N86" s="110"/>
      <c r="O86" s="110"/>
      <c r="P86" s="110"/>
      <c r="Q86" s="110"/>
      <c r="R86" s="110"/>
      <c r="S86" s="119"/>
      <c r="T86" s="110"/>
      <c r="U86" s="109"/>
      <c r="V86" s="109"/>
      <c r="W86" s="109"/>
      <c r="X86" s="110"/>
      <c r="Y86" s="12"/>
      <c r="Z86" s="12"/>
      <c r="AA86" s="105"/>
      <c r="AB86" s="12"/>
      <c r="AC86" s="12"/>
      <c r="AD86" s="12"/>
      <c r="AE86" s="12"/>
      <c r="AF86" s="12"/>
      <c r="AG86" s="12"/>
      <c r="AH86" s="12"/>
    </row>
    <row r="87" spans="1:38" ht="24.75" customHeight="1" x14ac:dyDescent="0.15">
      <c r="A87" s="630" t="s">
        <v>872</v>
      </c>
      <c r="B87" s="110"/>
      <c r="C87" s="110"/>
      <c r="D87" s="110"/>
      <c r="E87" s="110"/>
      <c r="F87" s="110"/>
      <c r="G87" s="110"/>
      <c r="H87" s="110"/>
      <c r="I87" s="110"/>
      <c r="J87" s="110"/>
      <c r="K87" s="110"/>
      <c r="L87" s="110"/>
      <c r="M87" s="110"/>
      <c r="N87" s="110"/>
      <c r="O87" s="110"/>
      <c r="P87" s="110"/>
      <c r="Q87" s="110"/>
      <c r="R87" s="110"/>
      <c r="S87" s="119"/>
      <c r="T87" s="110"/>
      <c r="U87" s="109"/>
      <c r="V87" s="109"/>
      <c r="W87" s="109"/>
      <c r="X87" s="110"/>
      <c r="Y87" s="12"/>
      <c r="Z87" s="12"/>
      <c r="AA87" s="105"/>
      <c r="AB87" s="12"/>
      <c r="AC87" s="12"/>
      <c r="AD87" s="12"/>
      <c r="AE87" s="12"/>
      <c r="AF87" s="12"/>
      <c r="AG87" s="12"/>
      <c r="AH87" s="12"/>
    </row>
    <row r="88" spans="1:38" ht="24.75" customHeight="1" x14ac:dyDescent="0.15">
      <c r="A88" s="630"/>
      <c r="B88" s="110"/>
      <c r="C88" s="110"/>
      <c r="D88" s="110"/>
      <c r="E88" s="110"/>
      <c r="F88" s="110"/>
      <c r="G88" s="110"/>
      <c r="H88" s="110"/>
      <c r="I88" s="110"/>
      <c r="J88" s="110"/>
      <c r="K88" s="110"/>
      <c r="L88" s="110"/>
      <c r="M88" s="110"/>
      <c r="N88" s="110"/>
      <c r="O88" s="110"/>
      <c r="P88" s="110"/>
      <c r="Q88" s="110"/>
      <c r="R88" s="110"/>
      <c r="S88" s="119"/>
      <c r="T88" s="110"/>
      <c r="U88" s="109"/>
      <c r="V88" s="109"/>
      <c r="W88" s="109"/>
      <c r="X88" s="110"/>
      <c r="Y88" s="12"/>
      <c r="Z88" s="12"/>
      <c r="AA88" s="105"/>
      <c r="AB88" s="12"/>
      <c r="AC88" s="12"/>
      <c r="AD88" s="12"/>
      <c r="AE88" s="12"/>
      <c r="AF88" s="12"/>
      <c r="AG88" s="12"/>
      <c r="AH88" s="12"/>
    </row>
    <row r="89" spans="1:38" x14ac:dyDescent="0.15">
      <c r="A89" s="125" t="s">
        <v>83</v>
      </c>
      <c r="B89" s="12"/>
      <c r="C89" s="12"/>
      <c r="D89" s="110"/>
      <c r="E89" s="110"/>
      <c r="F89" s="110"/>
      <c r="G89" s="110"/>
      <c r="H89" s="110"/>
      <c r="I89" s="110"/>
      <c r="J89" s="130"/>
      <c r="K89" s="110"/>
      <c r="L89" s="110"/>
      <c r="M89" s="110"/>
      <c r="N89" s="110"/>
      <c r="O89" s="131"/>
      <c r="P89" s="12"/>
      <c r="Q89" s="12"/>
      <c r="R89" s="12"/>
      <c r="S89" s="12"/>
      <c r="T89" s="12"/>
      <c r="U89" s="12"/>
      <c r="V89" s="12"/>
      <c r="W89" s="12"/>
      <c r="X89" s="12"/>
      <c r="Y89" s="12"/>
      <c r="Z89" s="12"/>
      <c r="AA89" s="105"/>
      <c r="AB89" s="12"/>
      <c r="AC89" s="12"/>
      <c r="AD89" s="12"/>
      <c r="AE89" s="12"/>
      <c r="AF89" s="12"/>
      <c r="AG89" s="12"/>
      <c r="AH89" s="12"/>
      <c r="AI89" s="12"/>
    </row>
    <row r="90" spans="1:38" ht="24.75" customHeight="1" x14ac:dyDescent="0.15">
      <c r="A90" s="854" t="s">
        <v>873</v>
      </c>
      <c r="B90" s="127" t="s">
        <v>55</v>
      </c>
      <c r="C90" s="28" t="s">
        <v>56</v>
      </c>
      <c r="D90" s="127" t="s">
        <v>57</v>
      </c>
      <c r="E90" s="127" t="s">
        <v>58</v>
      </c>
      <c r="F90" s="127" t="s">
        <v>59</v>
      </c>
      <c r="G90" s="127" t="s">
        <v>104</v>
      </c>
      <c r="H90" s="127" t="s">
        <v>61</v>
      </c>
      <c r="I90" s="28" t="s">
        <v>62</v>
      </c>
      <c r="J90" s="134" t="s">
        <v>743</v>
      </c>
      <c r="K90" s="127" t="s">
        <v>63</v>
      </c>
      <c r="L90" s="127" t="s">
        <v>101</v>
      </c>
      <c r="M90" s="28" t="s">
        <v>65</v>
      </c>
      <c r="N90" s="127" t="s">
        <v>66</v>
      </c>
      <c r="O90" s="110"/>
      <c r="P90" s="110"/>
      <c r="Q90" s="110"/>
      <c r="R90" s="110"/>
      <c r="S90" s="119"/>
      <c r="T90" s="110"/>
      <c r="U90" s="109"/>
      <c r="V90" s="109"/>
      <c r="W90" s="109"/>
      <c r="X90" s="110"/>
      <c r="Y90" s="12"/>
      <c r="Z90" s="12"/>
      <c r="AA90" s="105"/>
      <c r="AB90" s="12"/>
      <c r="AC90" s="12"/>
      <c r="AD90" s="12"/>
      <c r="AE90" s="12"/>
      <c r="AF90" s="12"/>
      <c r="AG90" s="12"/>
      <c r="AH90" s="12"/>
    </row>
    <row r="91" spans="1:38" ht="24.75" customHeight="1" x14ac:dyDescent="0.15">
      <c r="A91" s="855"/>
      <c r="B91" s="634">
        <f>B94/1024</f>
        <v>2378.3300919152084</v>
      </c>
      <c r="C91" s="634">
        <f t="shared" ref="C91:N91" si="6">C94/1024</f>
        <v>1418.5444757995174</v>
      </c>
      <c r="D91" s="634">
        <f t="shared" si="6"/>
        <v>151.56757468700411</v>
      </c>
      <c r="E91" s="634">
        <f t="shared" si="6"/>
        <v>5627.2969162931304</v>
      </c>
      <c r="F91" s="634">
        <f t="shared" si="6"/>
        <v>20.591103977747451</v>
      </c>
      <c r="G91" s="634">
        <f t="shared" si="6"/>
        <v>4255.6231546384679</v>
      </c>
      <c r="H91" s="634">
        <f t="shared" si="6"/>
        <v>2161.3215733560392</v>
      </c>
      <c r="I91" s="634">
        <f t="shared" si="6"/>
        <v>383.64800415002031</v>
      </c>
      <c r="J91" s="634">
        <f t="shared" si="6"/>
        <v>1388.5250310475176</v>
      </c>
      <c r="K91" s="634">
        <f t="shared" si="6"/>
        <v>169.07318274293493</v>
      </c>
      <c r="L91" s="634">
        <f t="shared" si="6"/>
        <v>547.693270146636</v>
      </c>
      <c r="M91" s="634">
        <f t="shared" si="6"/>
        <v>5.9447709620208062</v>
      </c>
      <c r="N91" s="634">
        <f t="shared" si="6"/>
        <v>18508.159149716244</v>
      </c>
      <c r="O91" s="110"/>
      <c r="P91" s="110"/>
      <c r="Q91" s="110"/>
      <c r="R91" s="110"/>
      <c r="S91" s="119"/>
      <c r="T91" s="110"/>
      <c r="U91" s="109"/>
      <c r="V91" s="109"/>
      <c r="W91" s="109"/>
      <c r="X91" s="110"/>
      <c r="Y91" s="12"/>
      <c r="Z91" s="12"/>
      <c r="AA91" s="105"/>
      <c r="AB91" s="12"/>
      <c r="AC91" s="12"/>
      <c r="AD91" s="12"/>
      <c r="AE91" s="12"/>
      <c r="AF91" s="12"/>
      <c r="AG91" s="12"/>
      <c r="AH91" s="12"/>
    </row>
    <row r="92" spans="1:38" x14ac:dyDescent="0.15">
      <c r="A92" s="125" t="s">
        <v>68</v>
      </c>
      <c r="B92" s="12"/>
      <c r="C92" s="12"/>
      <c r="D92" s="110"/>
      <c r="E92" s="110"/>
      <c r="F92" s="110"/>
      <c r="G92" s="110"/>
      <c r="H92" s="110"/>
      <c r="I92" s="110"/>
      <c r="J92" s="130"/>
      <c r="K92" s="110"/>
      <c r="L92" s="110"/>
      <c r="M92" s="110"/>
      <c r="N92" s="110"/>
      <c r="O92" s="131"/>
      <c r="P92" s="12"/>
      <c r="Q92" s="12"/>
      <c r="R92" s="12"/>
      <c r="S92" s="12"/>
      <c r="T92" s="12"/>
      <c r="U92" s="12"/>
      <c r="V92" s="12"/>
      <c r="W92" s="12"/>
      <c r="X92" s="12"/>
      <c r="Y92" s="12"/>
      <c r="Z92" s="12"/>
      <c r="AA92" s="105"/>
      <c r="AB92" s="12"/>
      <c r="AC92" s="12"/>
      <c r="AD92" s="12"/>
      <c r="AE92" s="12"/>
      <c r="AF92" s="12"/>
      <c r="AG92" s="12"/>
      <c r="AH92" s="12"/>
      <c r="AI92" s="12"/>
    </row>
    <row r="93" spans="1:38" ht="24.75" customHeight="1" x14ac:dyDescent="0.15">
      <c r="A93" s="854" t="s">
        <v>870</v>
      </c>
      <c r="B93" s="127" t="s">
        <v>55</v>
      </c>
      <c r="C93" s="28" t="s">
        <v>56</v>
      </c>
      <c r="D93" s="127" t="s">
        <v>57</v>
      </c>
      <c r="E93" s="127" t="s">
        <v>58</v>
      </c>
      <c r="F93" s="127" t="s">
        <v>59</v>
      </c>
      <c r="G93" s="127" t="s">
        <v>104</v>
      </c>
      <c r="H93" s="127" t="s">
        <v>61</v>
      </c>
      <c r="I93" s="28" t="s">
        <v>62</v>
      </c>
      <c r="J93" s="134" t="s">
        <v>743</v>
      </c>
      <c r="K93" s="127" t="s">
        <v>63</v>
      </c>
      <c r="L93" s="127" t="s">
        <v>101</v>
      </c>
      <c r="M93" s="28" t="s">
        <v>65</v>
      </c>
      <c r="N93" s="127" t="s">
        <v>66</v>
      </c>
      <c r="O93" s="110"/>
      <c r="P93" s="110"/>
      <c r="Q93" s="110"/>
      <c r="R93" s="110"/>
      <c r="S93" s="119"/>
      <c r="T93" s="110"/>
      <c r="U93" s="109"/>
      <c r="V93" s="109"/>
      <c r="W93" s="109"/>
      <c r="X93" s="110"/>
      <c r="Y93" s="12"/>
      <c r="Z93" s="12"/>
      <c r="AA93" s="105"/>
      <c r="AB93" s="12"/>
      <c r="AC93" s="12"/>
      <c r="AD93" s="12"/>
      <c r="AE93" s="12"/>
      <c r="AF93" s="12"/>
      <c r="AG93" s="12"/>
      <c r="AH93" s="12"/>
    </row>
    <row r="94" spans="1:38" ht="24.75" customHeight="1" x14ac:dyDescent="0.15">
      <c r="A94" s="855"/>
      <c r="B94" s="121">
        <f>SUM(F97:I97)</f>
        <v>2435410.0141211734</v>
      </c>
      <c r="C94" s="121">
        <f>B97</f>
        <v>1452589.5432187058</v>
      </c>
      <c r="D94" s="121">
        <f>C97</f>
        <v>155205.19647949221</v>
      </c>
      <c r="E94" s="121">
        <f>D97</f>
        <v>5762352.0422841655</v>
      </c>
      <c r="F94" s="121">
        <f>E97</f>
        <v>21085.29047321339</v>
      </c>
      <c r="G94" s="121">
        <f>SUM(J97:M97)</f>
        <v>4357758.1103497911</v>
      </c>
      <c r="H94" s="121">
        <f>N97</f>
        <v>2213193.2911165841</v>
      </c>
      <c r="I94" s="121">
        <f>SUM(O97:Q97)</f>
        <v>392855.5562496208</v>
      </c>
      <c r="J94" s="121">
        <f>R97</f>
        <v>1421849.631792658</v>
      </c>
      <c r="K94" s="121">
        <f>S97</f>
        <v>173130.93912876537</v>
      </c>
      <c r="L94" s="121">
        <f>T97</f>
        <v>560837.90863015526</v>
      </c>
      <c r="M94" s="121">
        <f>U97</f>
        <v>6087.4454651093056</v>
      </c>
      <c r="N94" s="121">
        <f>SUM(B94:M94)</f>
        <v>18952354.969309434</v>
      </c>
      <c r="O94" s="110"/>
      <c r="P94" s="110"/>
      <c r="Q94" s="110"/>
      <c r="R94" s="110"/>
      <c r="S94" s="119"/>
      <c r="T94" s="110"/>
      <c r="U94" s="109"/>
      <c r="V94" s="109"/>
      <c r="W94" s="109"/>
      <c r="X94" s="110"/>
      <c r="Y94" s="12"/>
      <c r="Z94" s="12"/>
      <c r="AA94" s="105"/>
      <c r="AB94" s="12"/>
      <c r="AC94" s="12"/>
      <c r="AD94" s="12"/>
      <c r="AE94" s="12"/>
      <c r="AF94" s="12"/>
      <c r="AG94" s="12"/>
      <c r="AH94" s="12"/>
    </row>
    <row r="95" spans="1:38" x14ac:dyDescent="0.15">
      <c r="A95" s="125" t="s">
        <v>76</v>
      </c>
      <c r="B95" s="12"/>
      <c r="C95" s="12"/>
      <c r="D95" s="110"/>
      <c r="E95" s="110"/>
      <c r="F95" s="110"/>
      <c r="G95" s="110"/>
      <c r="H95" s="110"/>
      <c r="I95" s="110"/>
      <c r="J95" s="130"/>
      <c r="K95" s="110"/>
      <c r="L95" s="110"/>
      <c r="M95" s="110"/>
      <c r="N95" s="110"/>
      <c r="O95" s="131"/>
      <c r="P95" s="12"/>
      <c r="Q95" s="12"/>
      <c r="R95" s="12"/>
      <c r="S95" s="12"/>
      <c r="T95" s="12"/>
      <c r="U95" s="12"/>
      <c r="V95" s="12"/>
      <c r="W95" s="12"/>
      <c r="X95" s="12"/>
      <c r="Y95" s="12"/>
      <c r="Z95" s="12"/>
      <c r="AA95" s="105"/>
      <c r="AB95" s="12"/>
      <c r="AC95" s="12"/>
      <c r="AD95" s="12"/>
      <c r="AE95" s="12"/>
      <c r="AF95" s="12"/>
      <c r="AG95" s="12"/>
      <c r="AH95" s="12"/>
      <c r="AI95" s="12"/>
    </row>
    <row r="96" spans="1:38" ht="26" x14ac:dyDescent="0.15">
      <c r="A96" s="854" t="s">
        <v>871</v>
      </c>
      <c r="B96" s="127" t="s">
        <v>56</v>
      </c>
      <c r="C96" s="28" t="s">
        <v>57</v>
      </c>
      <c r="D96" s="127" t="s">
        <v>58</v>
      </c>
      <c r="E96" s="127" t="s">
        <v>59</v>
      </c>
      <c r="F96" s="127" t="s">
        <v>80</v>
      </c>
      <c r="G96" s="127" t="s">
        <v>81</v>
      </c>
      <c r="H96" s="127" t="s">
        <v>671</v>
      </c>
      <c r="I96" s="28" t="s">
        <v>251</v>
      </c>
      <c r="J96" s="127" t="s">
        <v>60</v>
      </c>
      <c r="K96" s="127" t="s">
        <v>672</v>
      </c>
      <c r="L96" s="127" t="s">
        <v>673</v>
      </c>
      <c r="M96" s="28" t="s">
        <v>674</v>
      </c>
      <c r="N96" s="127" t="s">
        <v>61</v>
      </c>
      <c r="O96" s="127" t="s">
        <v>62</v>
      </c>
      <c r="P96" s="127" t="s">
        <v>505</v>
      </c>
      <c r="Q96" s="127" t="s">
        <v>97</v>
      </c>
      <c r="R96" s="476" t="s">
        <v>743</v>
      </c>
      <c r="S96" s="127" t="s">
        <v>63</v>
      </c>
      <c r="T96" s="127" t="s">
        <v>82</v>
      </c>
      <c r="U96" s="39" t="s">
        <v>65</v>
      </c>
      <c r="V96" s="128" t="s">
        <v>66</v>
      </c>
      <c r="W96" s="12"/>
      <c r="X96" s="12"/>
      <c r="Y96" s="12"/>
      <c r="Z96" s="12"/>
      <c r="AA96" s="105"/>
      <c r="AB96" s="12"/>
      <c r="AC96" s="12"/>
      <c r="AD96" s="12"/>
      <c r="AE96" s="12"/>
      <c r="AF96" s="12"/>
      <c r="AG96" s="12"/>
      <c r="AH96" s="12"/>
      <c r="AI96" s="12"/>
      <c r="AJ96" s="12"/>
      <c r="AK96" s="12"/>
      <c r="AL96" s="12"/>
    </row>
    <row r="97" spans="1:34" ht="23" customHeight="1" x14ac:dyDescent="0.15">
      <c r="A97" s="855"/>
      <c r="B97" s="121">
        <v>1452589.5432187058</v>
      </c>
      <c r="C97" s="121">
        <v>155205.19647949221</v>
      </c>
      <c r="D97" s="121">
        <v>5762352.0422841655</v>
      </c>
      <c r="E97" s="121">
        <v>21085.29047321339</v>
      </c>
      <c r="F97" s="121">
        <v>472744.19234670984</v>
      </c>
      <c r="G97" s="121">
        <v>259444.48142540854</v>
      </c>
      <c r="H97" s="121">
        <v>1043286.3209320671</v>
      </c>
      <c r="I97" s="121">
        <v>659935.0194169879</v>
      </c>
      <c r="J97" s="121">
        <v>4340486.7196379788</v>
      </c>
      <c r="K97" s="121">
        <v>4959.7107747634809</v>
      </c>
      <c r="L97" s="121">
        <v>5553.0569123783989</v>
      </c>
      <c r="M97" s="121">
        <v>6758.6230246703917</v>
      </c>
      <c r="N97" s="121">
        <v>2213193.2911165841</v>
      </c>
      <c r="O97" s="121">
        <v>372503.90906895185</v>
      </c>
      <c r="P97" s="121">
        <v>737.92509030643532</v>
      </c>
      <c r="Q97" s="121">
        <v>19613.722090362531</v>
      </c>
      <c r="R97" s="121">
        <v>1421849.631792658</v>
      </c>
      <c r="S97" s="121">
        <v>173130.93912876537</v>
      </c>
      <c r="T97" s="121">
        <v>560837.90863015526</v>
      </c>
      <c r="U97" s="121">
        <v>6087.4454651093056</v>
      </c>
      <c r="V97" s="121">
        <f>SUM(B97:U97)</f>
        <v>18952354.969309431</v>
      </c>
      <c r="W97" s="12"/>
      <c r="X97" s="12"/>
      <c r="Y97" s="12"/>
      <c r="Z97" s="12"/>
      <c r="AA97" s="12"/>
      <c r="AB97" s="12"/>
      <c r="AC97" s="12"/>
    </row>
    <row r="98" spans="1:34" ht="24.75" customHeight="1" x14ac:dyDescent="0.15">
      <c r="A98" s="151"/>
      <c r="B98" s="110"/>
      <c r="C98" s="110"/>
      <c r="D98" s="110"/>
      <c r="E98" s="110"/>
      <c r="F98" s="110"/>
      <c r="G98" s="110"/>
      <c r="H98" s="110"/>
      <c r="I98" s="110"/>
      <c r="J98" s="110"/>
      <c r="K98" s="110"/>
      <c r="L98" s="110"/>
      <c r="M98" s="110"/>
      <c r="N98" s="110"/>
      <c r="O98" s="110"/>
      <c r="P98" s="110"/>
      <c r="Q98" s="110"/>
      <c r="R98" s="110"/>
      <c r="S98" s="119"/>
      <c r="T98" s="110"/>
      <c r="U98" s="109"/>
      <c r="V98" s="109"/>
      <c r="W98" s="109"/>
      <c r="X98" s="110"/>
      <c r="Y98" s="12"/>
      <c r="Z98" s="12"/>
      <c r="AA98" s="105"/>
      <c r="AB98" s="12"/>
      <c r="AC98" s="12"/>
      <c r="AD98" s="12"/>
      <c r="AE98" s="12"/>
      <c r="AF98" s="12"/>
      <c r="AG98" s="12"/>
      <c r="AH98" s="12"/>
    </row>
    <row r="99" spans="1:34" ht="24.75" customHeight="1" x14ac:dyDescent="0.15">
      <c r="A99" s="151"/>
      <c r="B99" s="110"/>
      <c r="C99" s="110"/>
      <c r="D99" s="110"/>
      <c r="E99" s="110"/>
      <c r="F99" s="110"/>
      <c r="G99" s="110"/>
      <c r="H99" s="110"/>
      <c r="I99" s="110"/>
      <c r="J99" s="110"/>
      <c r="K99" s="110"/>
      <c r="L99" s="110"/>
      <c r="M99" s="110"/>
      <c r="N99" s="110"/>
      <c r="O99" s="110"/>
      <c r="P99" s="110"/>
      <c r="Q99" s="110"/>
      <c r="R99" s="110"/>
      <c r="S99" s="119"/>
      <c r="T99" s="110"/>
      <c r="U99" s="109"/>
      <c r="V99" s="109"/>
      <c r="W99" s="109"/>
      <c r="X99" s="110"/>
      <c r="Y99" s="12"/>
      <c r="Z99" s="12"/>
      <c r="AA99" s="105"/>
      <c r="AB99" s="12"/>
      <c r="AC99" s="12"/>
      <c r="AD99" s="12"/>
      <c r="AE99" s="12"/>
      <c r="AF99" s="12"/>
      <c r="AG99" s="12"/>
      <c r="AH99" s="12"/>
    </row>
    <row r="100" spans="1:34" ht="24.75" customHeight="1" x14ac:dyDescent="0.15">
      <c r="A100" s="151"/>
      <c r="B100" s="110"/>
      <c r="C100" s="110"/>
      <c r="D100" s="110"/>
      <c r="E100" s="110"/>
      <c r="F100" s="110"/>
      <c r="G100" s="110"/>
      <c r="H100" s="110"/>
      <c r="I100" s="110"/>
      <c r="J100" s="110"/>
      <c r="K100" s="110"/>
      <c r="L100" s="110"/>
      <c r="M100" s="110"/>
      <c r="N100" s="110"/>
      <c r="O100" s="110"/>
      <c r="P100" s="110"/>
      <c r="Q100" s="110"/>
      <c r="R100" s="110"/>
      <c r="S100" s="119"/>
      <c r="T100" s="110"/>
      <c r="U100" s="109"/>
      <c r="V100" s="109"/>
      <c r="W100" s="109"/>
      <c r="X100" s="110"/>
      <c r="Y100" s="12"/>
      <c r="Z100" s="12"/>
      <c r="AA100" s="105"/>
      <c r="AB100" s="12"/>
      <c r="AC100" s="12"/>
      <c r="AD100" s="12"/>
      <c r="AE100" s="12"/>
      <c r="AF100" s="12"/>
      <c r="AG100" s="12"/>
      <c r="AH100" s="12"/>
    </row>
    <row r="101" spans="1:34" ht="24.75" customHeight="1" x14ac:dyDescent="0.15">
      <c r="A101" s="151"/>
      <c r="B101" s="110"/>
      <c r="C101" s="110"/>
      <c r="D101" s="110"/>
      <c r="E101" s="110"/>
      <c r="F101" s="110"/>
      <c r="G101" s="110"/>
      <c r="H101" s="110"/>
      <c r="I101" s="110"/>
      <c r="J101" s="110"/>
      <c r="K101" s="110"/>
      <c r="L101" s="110"/>
      <c r="M101" s="110"/>
      <c r="N101" s="110"/>
      <c r="O101" s="110"/>
      <c r="P101" s="110"/>
      <c r="Q101" s="110"/>
      <c r="R101" s="110"/>
      <c r="S101" s="119"/>
      <c r="T101" s="110"/>
      <c r="U101" s="109"/>
      <c r="V101" s="109"/>
      <c r="W101" s="109"/>
      <c r="X101" s="110"/>
      <c r="Y101" s="12"/>
      <c r="Z101" s="12"/>
      <c r="AA101" s="105"/>
      <c r="AB101" s="12"/>
      <c r="AC101" s="12"/>
      <c r="AD101" s="12"/>
      <c r="AE101" s="12"/>
      <c r="AF101" s="12"/>
      <c r="AG101" s="12"/>
      <c r="AH101" s="12"/>
    </row>
    <row r="102" spans="1:34" ht="24.75" customHeight="1" x14ac:dyDescent="0.15">
      <c r="A102" s="151"/>
      <c r="B102" s="110"/>
      <c r="C102" s="110"/>
      <c r="D102" s="110"/>
      <c r="E102" s="110"/>
      <c r="F102" s="110"/>
      <c r="G102" s="110"/>
      <c r="H102" s="110"/>
      <c r="I102" s="110"/>
      <c r="J102" s="110"/>
      <c r="K102" s="110"/>
      <c r="L102" s="110"/>
      <c r="M102" s="110"/>
      <c r="N102" s="110"/>
      <c r="O102" s="110"/>
      <c r="P102" s="110"/>
      <c r="Q102" s="110"/>
      <c r="R102" s="110"/>
      <c r="S102" s="119"/>
      <c r="T102" s="110"/>
      <c r="U102" s="109"/>
      <c r="V102" s="109"/>
      <c r="W102" s="109"/>
      <c r="X102" s="110"/>
      <c r="Y102" s="12"/>
      <c r="Z102" s="12"/>
      <c r="AA102" s="105"/>
      <c r="AB102" s="12"/>
      <c r="AC102" s="12"/>
      <c r="AD102" s="12"/>
      <c r="AE102" s="12"/>
      <c r="AF102" s="12"/>
      <c r="AG102" s="12"/>
      <c r="AH102" s="12"/>
    </row>
    <row r="103" spans="1:34" x14ac:dyDescent="0.15">
      <c r="A103" s="151"/>
      <c r="B103" s="110"/>
      <c r="C103" s="110"/>
      <c r="D103" s="110"/>
      <c r="E103" s="110"/>
      <c r="F103" s="110"/>
      <c r="G103" s="110"/>
      <c r="H103" s="110"/>
      <c r="I103" s="110"/>
      <c r="J103" s="110"/>
      <c r="K103" s="110"/>
      <c r="L103" s="110"/>
      <c r="M103" s="110"/>
      <c r="N103" s="110"/>
      <c r="O103" s="110"/>
      <c r="P103" s="110"/>
      <c r="Q103" s="110"/>
      <c r="R103" s="110"/>
      <c r="S103" s="119"/>
      <c r="T103" s="110"/>
      <c r="U103" s="109"/>
      <c r="V103" s="109"/>
      <c r="W103" s="109"/>
      <c r="X103" s="110"/>
      <c r="Y103" s="12"/>
      <c r="Z103" s="12"/>
      <c r="AA103" s="105"/>
      <c r="AB103" s="12"/>
      <c r="AC103" s="12"/>
      <c r="AD103" s="12"/>
      <c r="AE103" s="12"/>
      <c r="AF103" s="12"/>
      <c r="AG103" s="12"/>
      <c r="AH103" s="12"/>
    </row>
  </sheetData>
  <mergeCells count="13">
    <mergeCell ref="A93:A94"/>
    <mergeCell ref="A96:A97"/>
    <mergeCell ref="A1:G1"/>
    <mergeCell ref="A12:G13"/>
    <mergeCell ref="A15:D15"/>
    <mergeCell ref="A28:A29"/>
    <mergeCell ref="A31:A32"/>
    <mergeCell ref="A39:A40"/>
    <mergeCell ref="A42:A43"/>
    <mergeCell ref="A45:A46"/>
    <mergeCell ref="A80:A81"/>
    <mergeCell ref="A84:A85"/>
    <mergeCell ref="A90:A91"/>
  </mergeCells>
  <printOptions horizontalCentered="1"/>
  <pageMargins left="0.75" right="0.75" top="1" bottom="1" header="0.5" footer="0.5"/>
  <pageSetup scale="75" orientation="landscape" horizontalDpi="4294967292" verticalDpi="4294967292" r:id="rId1"/>
  <headerFooter alignWithMargins="0"/>
  <rowBreaks count="1" manualBreakCount="1">
    <brk id="1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theme="0"/>
  </sheetPr>
  <dimension ref="A1:N94"/>
  <sheetViews>
    <sheetView topLeftCell="A2" workbookViewId="0">
      <selection activeCell="K17" sqref="K17"/>
    </sheetView>
  </sheetViews>
  <sheetFormatPr baseColWidth="10" defaultColWidth="8.83203125" defaultRowHeight="13" x14ac:dyDescent="0.15"/>
  <cols>
    <col min="1" max="1" width="14.6640625" customWidth="1"/>
    <col min="2" max="2" width="17" customWidth="1"/>
    <col min="3" max="3" width="15.5" customWidth="1"/>
    <col min="4" max="4" width="16.33203125" customWidth="1"/>
    <col min="5" max="5" width="16" customWidth="1"/>
    <col min="6" max="6" width="17.83203125" customWidth="1"/>
    <col min="7" max="7" width="23" customWidth="1"/>
  </cols>
  <sheetData>
    <row r="1" spans="1:14" ht="53.25" customHeight="1" x14ac:dyDescent="0.15">
      <c r="A1" s="838" t="s">
        <v>1068</v>
      </c>
      <c r="B1" s="839"/>
      <c r="C1" s="839"/>
      <c r="D1" s="839"/>
      <c r="E1" s="839"/>
      <c r="F1" s="839"/>
      <c r="G1" s="839"/>
    </row>
    <row r="2" spans="1:14" ht="16" x14ac:dyDescent="0.2">
      <c r="A2" s="637" t="s">
        <v>876</v>
      </c>
    </row>
    <row r="3" spans="1:14" ht="46.5" customHeight="1" x14ac:dyDescent="0.15">
      <c r="A3" s="840" t="s">
        <v>882</v>
      </c>
      <c r="B3" s="840"/>
      <c r="C3" s="840"/>
      <c r="D3" s="840"/>
      <c r="E3" s="840"/>
      <c r="F3" s="840"/>
      <c r="G3" s="840"/>
      <c r="H3" s="840"/>
      <c r="I3" s="840"/>
      <c r="J3" s="840"/>
      <c r="K3" s="840"/>
      <c r="L3" s="840"/>
      <c r="M3" s="840"/>
      <c r="N3" s="840"/>
    </row>
    <row r="4" spans="1:14" ht="33.75" customHeight="1" x14ac:dyDescent="0.15">
      <c r="A4" s="840" t="s">
        <v>1069</v>
      </c>
      <c r="B4" s="840"/>
      <c r="C4" s="840"/>
      <c r="D4" s="840"/>
      <c r="E4" s="840"/>
      <c r="F4" s="840"/>
      <c r="G4" s="840"/>
    </row>
    <row r="28" spans="1:11" ht="52.5" customHeight="1" x14ac:dyDescent="0.15">
      <c r="A28" s="840" t="s">
        <v>1070</v>
      </c>
      <c r="B28" s="840"/>
      <c r="C28" s="840"/>
      <c r="D28" s="840"/>
      <c r="E28" s="840"/>
      <c r="F28" s="840"/>
      <c r="G28" s="840"/>
      <c r="H28" s="840"/>
      <c r="I28" s="840"/>
      <c r="J28" s="840"/>
      <c r="K28" s="840"/>
    </row>
    <row r="29" spans="1:11" ht="15" customHeight="1" x14ac:dyDescent="0.15">
      <c r="A29" s="642"/>
      <c r="B29" s="642"/>
      <c r="C29" s="642"/>
      <c r="D29" s="642"/>
      <c r="E29" s="642"/>
      <c r="F29" s="642"/>
      <c r="G29" s="642"/>
      <c r="H29" s="642"/>
      <c r="I29" s="642"/>
      <c r="J29" s="642"/>
      <c r="K29" s="642"/>
    </row>
    <row r="30" spans="1:11" ht="16" x14ac:dyDescent="0.2">
      <c r="A30" s="637" t="s">
        <v>875</v>
      </c>
    </row>
    <row r="31" spans="1:11" s="263" customFormat="1" ht="103.5" customHeight="1" x14ac:dyDescent="0.15">
      <c r="A31" s="840" t="s">
        <v>883</v>
      </c>
      <c r="B31" s="840"/>
      <c r="C31" s="840"/>
      <c r="D31" s="840"/>
      <c r="E31" s="840"/>
      <c r="F31" s="840"/>
      <c r="G31" s="840"/>
      <c r="H31" s="840"/>
    </row>
    <row r="32" spans="1:11" ht="65.25" customHeight="1" x14ac:dyDescent="0.15">
      <c r="A32" s="840" t="s">
        <v>1071</v>
      </c>
      <c r="B32" s="840"/>
      <c r="C32" s="840"/>
      <c r="D32" s="840"/>
      <c r="E32" s="840"/>
      <c r="F32" s="840"/>
      <c r="G32" s="840"/>
    </row>
    <row r="34" spans="1:7" ht="31.5" customHeight="1" x14ac:dyDescent="0.15">
      <c r="A34" s="861" t="s">
        <v>1072</v>
      </c>
      <c r="B34" s="861"/>
      <c r="C34" s="861"/>
      <c r="D34" s="861"/>
      <c r="E34" s="861"/>
      <c r="F34" s="861"/>
      <c r="G34" s="861"/>
    </row>
    <row r="63" spans="1:1" ht="16" x14ac:dyDescent="0.2">
      <c r="A63" s="637" t="s">
        <v>874</v>
      </c>
    </row>
    <row r="64" spans="1:1" ht="16" x14ac:dyDescent="0.2">
      <c r="A64" s="637"/>
    </row>
    <row r="65" spans="1:7" ht="92.25" customHeight="1" x14ac:dyDescent="0.15">
      <c r="A65" s="840" t="s">
        <v>1074</v>
      </c>
      <c r="B65" s="840"/>
      <c r="C65" s="840"/>
      <c r="D65" s="840"/>
      <c r="E65" s="840"/>
      <c r="F65" s="840"/>
      <c r="G65" s="840"/>
    </row>
    <row r="67" spans="1:7" x14ac:dyDescent="0.15">
      <c r="A67" t="s">
        <v>1073</v>
      </c>
    </row>
    <row r="93" spans="1:2" x14ac:dyDescent="0.15">
      <c r="A93" t="s">
        <v>879</v>
      </c>
    </row>
    <row r="94" spans="1:2" x14ac:dyDescent="0.15">
      <c r="B94" t="s">
        <v>1076</v>
      </c>
    </row>
  </sheetData>
  <mergeCells count="8">
    <mergeCell ref="A1:G1"/>
    <mergeCell ref="A65:G65"/>
    <mergeCell ref="A32:G32"/>
    <mergeCell ref="A4:G4"/>
    <mergeCell ref="A3:N3"/>
    <mergeCell ref="A28:K28"/>
    <mergeCell ref="A31:H31"/>
    <mergeCell ref="A34:G3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theme="0"/>
  </sheetPr>
  <dimension ref="B1:AV136"/>
  <sheetViews>
    <sheetView topLeftCell="A67" zoomScale="90" zoomScaleNormal="90" workbookViewId="0">
      <selection activeCell="M32" sqref="M32"/>
    </sheetView>
  </sheetViews>
  <sheetFormatPr baseColWidth="10" defaultColWidth="8.83203125" defaultRowHeight="13" x14ac:dyDescent="0.15"/>
  <cols>
    <col min="1" max="1" width="2.83203125" style="175" customWidth="1"/>
    <col min="2" max="2" width="11.33203125" style="175" customWidth="1"/>
    <col min="3" max="3" width="20.33203125" style="175" customWidth="1"/>
    <col min="4" max="4" width="17.6640625" style="175" customWidth="1"/>
    <col min="5" max="5" width="20" style="175" customWidth="1"/>
    <col min="6" max="6" width="15.1640625" style="175" customWidth="1"/>
    <col min="7" max="7" width="59.33203125" style="175" customWidth="1"/>
    <col min="8" max="8" width="4.5" style="175" customWidth="1"/>
    <col min="9" max="10" width="12.5" style="175" customWidth="1"/>
    <col min="11" max="14" width="12.6640625" style="175" customWidth="1"/>
    <col min="15" max="15" width="3.5" style="175" customWidth="1"/>
    <col min="16" max="16" width="11.33203125" style="175" customWidth="1"/>
    <col min="17" max="17" width="12.83203125" style="175" customWidth="1"/>
    <col min="18" max="18" width="11.6640625" style="175" customWidth="1"/>
    <col min="19" max="19" width="11.1640625" style="175" customWidth="1"/>
    <col min="20" max="20" width="13.5" style="175" customWidth="1"/>
    <col min="21" max="21" width="10.5" style="175" customWidth="1"/>
    <col min="22" max="22" width="12.6640625" style="175" customWidth="1"/>
    <col min="23" max="23" width="2.5" style="175" customWidth="1"/>
    <col min="24" max="24" width="11.1640625" style="175" customWidth="1"/>
    <col min="25" max="25" width="12.1640625" style="175" customWidth="1"/>
    <col min="26" max="26" width="10" style="175" bestFit="1" customWidth="1"/>
    <col min="27" max="27" width="11.1640625" style="175" bestFit="1" customWidth="1"/>
    <col min="28" max="28" width="9.33203125" style="175" bestFit="1" customWidth="1"/>
    <col min="29" max="29" width="11.33203125" style="175" customWidth="1"/>
    <col min="30" max="30" width="2.5" style="175" customWidth="1"/>
    <col min="31" max="31" width="11.33203125" style="175" customWidth="1"/>
    <col min="32" max="32" width="10" style="175" bestFit="1" customWidth="1"/>
    <col min="33" max="34" width="9.33203125" style="175" bestFit="1" customWidth="1"/>
    <col min="35" max="35" width="12.1640625" style="175" bestFit="1" customWidth="1"/>
    <col min="36" max="37" width="11.1640625" style="175" bestFit="1" customWidth="1"/>
    <col min="38" max="38" width="9.5" style="175" bestFit="1" customWidth="1"/>
    <col min="39" max="39" width="11.5" style="175" bestFit="1" customWidth="1"/>
    <col min="40" max="40" width="10.33203125" style="175" bestFit="1" customWidth="1"/>
    <col min="41" max="41" width="9.5" style="175" bestFit="1" customWidth="1"/>
    <col min="42" max="42" width="10" style="175" bestFit="1" customWidth="1"/>
    <col min="43" max="43" width="11.5" style="175" bestFit="1" customWidth="1"/>
    <col min="44" max="44" width="9.5" style="175" bestFit="1" customWidth="1"/>
    <col min="45" max="45" width="12.1640625" style="175" bestFit="1" customWidth="1"/>
    <col min="46" max="46" width="3" style="175" customWidth="1"/>
    <col min="47" max="47" width="11" style="175" customWidth="1"/>
    <col min="48" max="48" width="10.83203125" style="175" customWidth="1"/>
    <col min="49" max="262" width="8.83203125" style="175"/>
    <col min="263" max="263" width="3.33203125" style="175" customWidth="1"/>
    <col min="264" max="264" width="11.5" style="175" customWidth="1"/>
    <col min="265" max="265" width="15.5" style="175" customWidth="1"/>
    <col min="266" max="269" width="12.6640625" style="175" customWidth="1"/>
    <col min="270" max="270" width="2.6640625" style="175" customWidth="1"/>
    <col min="271" max="518" width="8.83203125" style="175"/>
    <col min="519" max="519" width="3.33203125" style="175" customWidth="1"/>
    <col min="520" max="520" width="11.5" style="175" customWidth="1"/>
    <col min="521" max="521" width="15.5" style="175" customWidth="1"/>
    <col min="522" max="525" width="12.6640625" style="175" customWidth="1"/>
    <col min="526" max="526" width="2.6640625" style="175" customWidth="1"/>
    <col min="527" max="774" width="8.83203125" style="175"/>
    <col min="775" max="775" width="3.33203125" style="175" customWidth="1"/>
    <col min="776" max="776" width="11.5" style="175" customWidth="1"/>
    <col min="777" max="777" width="15.5" style="175" customWidth="1"/>
    <col min="778" max="781" width="12.6640625" style="175" customWidth="1"/>
    <col min="782" max="782" width="2.6640625" style="175" customWidth="1"/>
    <col min="783" max="1030" width="8.83203125" style="175"/>
    <col min="1031" max="1031" width="3.33203125" style="175" customWidth="1"/>
    <col min="1032" max="1032" width="11.5" style="175" customWidth="1"/>
    <col min="1033" max="1033" width="15.5" style="175" customWidth="1"/>
    <col min="1034" max="1037" width="12.6640625" style="175" customWidth="1"/>
    <col min="1038" max="1038" width="2.6640625" style="175" customWidth="1"/>
    <col min="1039" max="1286" width="8.83203125" style="175"/>
    <col min="1287" max="1287" width="3.33203125" style="175" customWidth="1"/>
    <col min="1288" max="1288" width="11.5" style="175" customWidth="1"/>
    <col min="1289" max="1289" width="15.5" style="175" customWidth="1"/>
    <col min="1290" max="1293" width="12.6640625" style="175" customWidth="1"/>
    <col min="1294" max="1294" width="2.6640625" style="175" customWidth="1"/>
    <col min="1295" max="1542" width="8.83203125" style="175"/>
    <col min="1543" max="1543" width="3.33203125" style="175" customWidth="1"/>
    <col min="1544" max="1544" width="11.5" style="175" customWidth="1"/>
    <col min="1545" max="1545" width="15.5" style="175" customWidth="1"/>
    <col min="1546" max="1549" width="12.6640625" style="175" customWidth="1"/>
    <col min="1550" max="1550" width="2.6640625" style="175" customWidth="1"/>
    <col min="1551" max="1798" width="8.83203125" style="175"/>
    <col min="1799" max="1799" width="3.33203125" style="175" customWidth="1"/>
    <col min="1800" max="1800" width="11.5" style="175" customWidth="1"/>
    <col min="1801" max="1801" width="15.5" style="175" customWidth="1"/>
    <col min="1802" max="1805" width="12.6640625" style="175" customWidth="1"/>
    <col min="1806" max="1806" width="2.6640625" style="175" customWidth="1"/>
    <col min="1807" max="2054" width="8.83203125" style="175"/>
    <col min="2055" max="2055" width="3.33203125" style="175" customWidth="1"/>
    <col min="2056" max="2056" width="11.5" style="175" customWidth="1"/>
    <col min="2057" max="2057" width="15.5" style="175" customWidth="1"/>
    <col min="2058" max="2061" width="12.6640625" style="175" customWidth="1"/>
    <col min="2062" max="2062" width="2.6640625" style="175" customWidth="1"/>
    <col min="2063" max="2310" width="8.83203125" style="175"/>
    <col min="2311" max="2311" width="3.33203125" style="175" customWidth="1"/>
    <col min="2312" max="2312" width="11.5" style="175" customWidth="1"/>
    <col min="2313" max="2313" width="15.5" style="175" customWidth="1"/>
    <col min="2314" max="2317" width="12.6640625" style="175" customWidth="1"/>
    <col min="2318" max="2318" width="2.6640625" style="175" customWidth="1"/>
    <col min="2319" max="2566" width="8.83203125" style="175"/>
    <col min="2567" max="2567" width="3.33203125" style="175" customWidth="1"/>
    <col min="2568" max="2568" width="11.5" style="175" customWidth="1"/>
    <col min="2569" max="2569" width="15.5" style="175" customWidth="1"/>
    <col min="2570" max="2573" width="12.6640625" style="175" customWidth="1"/>
    <col min="2574" max="2574" width="2.6640625" style="175" customWidth="1"/>
    <col min="2575" max="2822" width="8.83203125" style="175"/>
    <col min="2823" max="2823" width="3.33203125" style="175" customWidth="1"/>
    <col min="2824" max="2824" width="11.5" style="175" customWidth="1"/>
    <col min="2825" max="2825" width="15.5" style="175" customWidth="1"/>
    <col min="2826" max="2829" width="12.6640625" style="175" customWidth="1"/>
    <col min="2830" max="2830" width="2.6640625" style="175" customWidth="1"/>
    <col min="2831" max="3078" width="8.83203125" style="175"/>
    <col min="3079" max="3079" width="3.33203125" style="175" customWidth="1"/>
    <col min="3080" max="3080" width="11.5" style="175" customWidth="1"/>
    <col min="3081" max="3081" width="15.5" style="175" customWidth="1"/>
    <col min="3082" max="3085" width="12.6640625" style="175" customWidth="1"/>
    <col min="3086" max="3086" width="2.6640625" style="175" customWidth="1"/>
    <col min="3087" max="3334" width="8.83203125" style="175"/>
    <col min="3335" max="3335" width="3.33203125" style="175" customWidth="1"/>
    <col min="3336" max="3336" width="11.5" style="175" customWidth="1"/>
    <col min="3337" max="3337" width="15.5" style="175" customWidth="1"/>
    <col min="3338" max="3341" width="12.6640625" style="175" customWidth="1"/>
    <col min="3342" max="3342" width="2.6640625" style="175" customWidth="1"/>
    <col min="3343" max="3590" width="8.83203125" style="175"/>
    <col min="3591" max="3591" width="3.33203125" style="175" customWidth="1"/>
    <col min="3592" max="3592" width="11.5" style="175" customWidth="1"/>
    <col min="3593" max="3593" width="15.5" style="175" customWidth="1"/>
    <col min="3594" max="3597" width="12.6640625" style="175" customWidth="1"/>
    <col min="3598" max="3598" width="2.6640625" style="175" customWidth="1"/>
    <col min="3599" max="3846" width="8.83203125" style="175"/>
    <col min="3847" max="3847" width="3.33203125" style="175" customWidth="1"/>
    <col min="3848" max="3848" width="11.5" style="175" customWidth="1"/>
    <col min="3849" max="3849" width="15.5" style="175" customWidth="1"/>
    <col min="3850" max="3853" width="12.6640625" style="175" customWidth="1"/>
    <col min="3854" max="3854" width="2.6640625" style="175" customWidth="1"/>
    <col min="3855" max="4102" width="8.83203125" style="175"/>
    <col min="4103" max="4103" width="3.33203125" style="175" customWidth="1"/>
    <col min="4104" max="4104" width="11.5" style="175" customWidth="1"/>
    <col min="4105" max="4105" width="15.5" style="175" customWidth="1"/>
    <col min="4106" max="4109" width="12.6640625" style="175" customWidth="1"/>
    <col min="4110" max="4110" width="2.6640625" style="175" customWidth="1"/>
    <col min="4111" max="4358" width="8.83203125" style="175"/>
    <col min="4359" max="4359" width="3.33203125" style="175" customWidth="1"/>
    <col min="4360" max="4360" width="11.5" style="175" customWidth="1"/>
    <col min="4361" max="4361" width="15.5" style="175" customWidth="1"/>
    <col min="4362" max="4365" width="12.6640625" style="175" customWidth="1"/>
    <col min="4366" max="4366" width="2.6640625" style="175" customWidth="1"/>
    <col min="4367" max="4614" width="8.83203125" style="175"/>
    <col min="4615" max="4615" width="3.33203125" style="175" customWidth="1"/>
    <col min="4616" max="4616" width="11.5" style="175" customWidth="1"/>
    <col min="4617" max="4617" width="15.5" style="175" customWidth="1"/>
    <col min="4618" max="4621" width="12.6640625" style="175" customWidth="1"/>
    <col min="4622" max="4622" width="2.6640625" style="175" customWidth="1"/>
    <col min="4623" max="4870" width="8.83203125" style="175"/>
    <col min="4871" max="4871" width="3.33203125" style="175" customWidth="1"/>
    <col min="4872" max="4872" width="11.5" style="175" customWidth="1"/>
    <col min="4873" max="4873" width="15.5" style="175" customWidth="1"/>
    <col min="4874" max="4877" width="12.6640625" style="175" customWidth="1"/>
    <col min="4878" max="4878" width="2.6640625" style="175" customWidth="1"/>
    <col min="4879" max="5126" width="8.83203125" style="175"/>
    <col min="5127" max="5127" width="3.33203125" style="175" customWidth="1"/>
    <col min="5128" max="5128" width="11.5" style="175" customWidth="1"/>
    <col min="5129" max="5129" width="15.5" style="175" customWidth="1"/>
    <col min="5130" max="5133" width="12.6640625" style="175" customWidth="1"/>
    <col min="5134" max="5134" width="2.6640625" style="175" customWidth="1"/>
    <col min="5135" max="5382" width="8.83203125" style="175"/>
    <col min="5383" max="5383" width="3.33203125" style="175" customWidth="1"/>
    <col min="5384" max="5384" width="11.5" style="175" customWidth="1"/>
    <col min="5385" max="5385" width="15.5" style="175" customWidth="1"/>
    <col min="5386" max="5389" width="12.6640625" style="175" customWidth="1"/>
    <col min="5390" max="5390" width="2.6640625" style="175" customWidth="1"/>
    <col min="5391" max="5638" width="8.83203125" style="175"/>
    <col min="5639" max="5639" width="3.33203125" style="175" customWidth="1"/>
    <col min="5640" max="5640" width="11.5" style="175" customWidth="1"/>
    <col min="5641" max="5641" width="15.5" style="175" customWidth="1"/>
    <col min="5642" max="5645" width="12.6640625" style="175" customWidth="1"/>
    <col min="5646" max="5646" width="2.6640625" style="175" customWidth="1"/>
    <col min="5647" max="5894" width="8.83203125" style="175"/>
    <col min="5895" max="5895" width="3.33203125" style="175" customWidth="1"/>
    <col min="5896" max="5896" width="11.5" style="175" customWidth="1"/>
    <col min="5897" max="5897" width="15.5" style="175" customWidth="1"/>
    <col min="5898" max="5901" width="12.6640625" style="175" customWidth="1"/>
    <col min="5902" max="5902" width="2.6640625" style="175" customWidth="1"/>
    <col min="5903" max="6150" width="8.83203125" style="175"/>
    <col min="6151" max="6151" width="3.33203125" style="175" customWidth="1"/>
    <col min="6152" max="6152" width="11.5" style="175" customWidth="1"/>
    <col min="6153" max="6153" width="15.5" style="175" customWidth="1"/>
    <col min="6154" max="6157" width="12.6640625" style="175" customWidth="1"/>
    <col min="6158" max="6158" width="2.6640625" style="175" customWidth="1"/>
    <col min="6159" max="6406" width="8.83203125" style="175"/>
    <col min="6407" max="6407" width="3.33203125" style="175" customWidth="1"/>
    <col min="6408" max="6408" width="11.5" style="175" customWidth="1"/>
    <col min="6409" max="6409" width="15.5" style="175" customWidth="1"/>
    <col min="6410" max="6413" width="12.6640625" style="175" customWidth="1"/>
    <col min="6414" max="6414" width="2.6640625" style="175" customWidth="1"/>
    <col min="6415" max="6662" width="8.83203125" style="175"/>
    <col min="6663" max="6663" width="3.33203125" style="175" customWidth="1"/>
    <col min="6664" max="6664" width="11.5" style="175" customWidth="1"/>
    <col min="6665" max="6665" width="15.5" style="175" customWidth="1"/>
    <col min="6666" max="6669" width="12.6640625" style="175" customWidth="1"/>
    <col min="6670" max="6670" width="2.6640625" style="175" customWidth="1"/>
    <col min="6671" max="6918" width="8.83203125" style="175"/>
    <col min="6919" max="6919" width="3.33203125" style="175" customWidth="1"/>
    <col min="6920" max="6920" width="11.5" style="175" customWidth="1"/>
    <col min="6921" max="6921" width="15.5" style="175" customWidth="1"/>
    <col min="6922" max="6925" width="12.6640625" style="175" customWidth="1"/>
    <col min="6926" max="6926" width="2.6640625" style="175" customWidth="1"/>
    <col min="6927" max="7174" width="8.83203125" style="175"/>
    <col min="7175" max="7175" width="3.33203125" style="175" customWidth="1"/>
    <col min="7176" max="7176" width="11.5" style="175" customWidth="1"/>
    <col min="7177" max="7177" width="15.5" style="175" customWidth="1"/>
    <col min="7178" max="7181" width="12.6640625" style="175" customWidth="1"/>
    <col min="7182" max="7182" width="2.6640625" style="175" customWidth="1"/>
    <col min="7183" max="7430" width="8.83203125" style="175"/>
    <col min="7431" max="7431" width="3.33203125" style="175" customWidth="1"/>
    <col min="7432" max="7432" width="11.5" style="175" customWidth="1"/>
    <col min="7433" max="7433" width="15.5" style="175" customWidth="1"/>
    <col min="7434" max="7437" width="12.6640625" style="175" customWidth="1"/>
    <col min="7438" max="7438" width="2.6640625" style="175" customWidth="1"/>
    <col min="7439" max="7686" width="8.83203125" style="175"/>
    <col min="7687" max="7687" width="3.33203125" style="175" customWidth="1"/>
    <col min="7688" max="7688" width="11.5" style="175" customWidth="1"/>
    <col min="7689" max="7689" width="15.5" style="175" customWidth="1"/>
    <col min="7690" max="7693" width="12.6640625" style="175" customWidth="1"/>
    <col min="7694" max="7694" width="2.6640625" style="175" customWidth="1"/>
    <col min="7695" max="7942" width="8.83203125" style="175"/>
    <col min="7943" max="7943" width="3.33203125" style="175" customWidth="1"/>
    <col min="7944" max="7944" width="11.5" style="175" customWidth="1"/>
    <col min="7945" max="7945" width="15.5" style="175" customWidth="1"/>
    <col min="7946" max="7949" width="12.6640625" style="175" customWidth="1"/>
    <col min="7950" max="7950" width="2.6640625" style="175" customWidth="1"/>
    <col min="7951" max="8198" width="8.83203125" style="175"/>
    <col min="8199" max="8199" width="3.33203125" style="175" customWidth="1"/>
    <col min="8200" max="8200" width="11.5" style="175" customWidth="1"/>
    <col min="8201" max="8201" width="15.5" style="175" customWidth="1"/>
    <col min="8202" max="8205" width="12.6640625" style="175" customWidth="1"/>
    <col min="8206" max="8206" width="2.6640625" style="175" customWidth="1"/>
    <col min="8207" max="8454" width="8.83203125" style="175"/>
    <col min="8455" max="8455" width="3.33203125" style="175" customWidth="1"/>
    <col min="8456" max="8456" width="11.5" style="175" customWidth="1"/>
    <col min="8457" max="8457" width="15.5" style="175" customWidth="1"/>
    <col min="8458" max="8461" width="12.6640625" style="175" customWidth="1"/>
    <col min="8462" max="8462" width="2.6640625" style="175" customWidth="1"/>
    <col min="8463" max="8710" width="8.83203125" style="175"/>
    <col min="8711" max="8711" width="3.33203125" style="175" customWidth="1"/>
    <col min="8712" max="8712" width="11.5" style="175" customWidth="1"/>
    <col min="8713" max="8713" width="15.5" style="175" customWidth="1"/>
    <col min="8714" max="8717" width="12.6640625" style="175" customWidth="1"/>
    <col min="8718" max="8718" width="2.6640625" style="175" customWidth="1"/>
    <col min="8719" max="8966" width="8.83203125" style="175"/>
    <col min="8967" max="8967" width="3.33203125" style="175" customWidth="1"/>
    <col min="8968" max="8968" width="11.5" style="175" customWidth="1"/>
    <col min="8969" max="8969" width="15.5" style="175" customWidth="1"/>
    <col min="8970" max="8973" width="12.6640625" style="175" customWidth="1"/>
    <col min="8974" max="8974" width="2.6640625" style="175" customWidth="1"/>
    <col min="8975" max="9222" width="8.83203125" style="175"/>
    <col min="9223" max="9223" width="3.33203125" style="175" customWidth="1"/>
    <col min="9224" max="9224" width="11.5" style="175" customWidth="1"/>
    <col min="9225" max="9225" width="15.5" style="175" customWidth="1"/>
    <col min="9226" max="9229" width="12.6640625" style="175" customWidth="1"/>
    <col min="9230" max="9230" width="2.6640625" style="175" customWidth="1"/>
    <col min="9231" max="9478" width="8.83203125" style="175"/>
    <col min="9479" max="9479" width="3.33203125" style="175" customWidth="1"/>
    <col min="9480" max="9480" width="11.5" style="175" customWidth="1"/>
    <col min="9481" max="9481" width="15.5" style="175" customWidth="1"/>
    <col min="9482" max="9485" width="12.6640625" style="175" customWidth="1"/>
    <col min="9486" max="9486" width="2.6640625" style="175" customWidth="1"/>
    <col min="9487" max="9734" width="8.83203125" style="175"/>
    <col min="9735" max="9735" width="3.33203125" style="175" customWidth="1"/>
    <col min="9736" max="9736" width="11.5" style="175" customWidth="1"/>
    <col min="9737" max="9737" width="15.5" style="175" customWidth="1"/>
    <col min="9738" max="9741" width="12.6640625" style="175" customWidth="1"/>
    <col min="9742" max="9742" width="2.6640625" style="175" customWidth="1"/>
    <col min="9743" max="9990" width="8.83203125" style="175"/>
    <col min="9991" max="9991" width="3.33203125" style="175" customWidth="1"/>
    <col min="9992" max="9992" width="11.5" style="175" customWidth="1"/>
    <col min="9993" max="9993" width="15.5" style="175" customWidth="1"/>
    <col min="9994" max="9997" width="12.6640625" style="175" customWidth="1"/>
    <col min="9998" max="9998" width="2.6640625" style="175" customWidth="1"/>
    <col min="9999" max="10246" width="8.83203125" style="175"/>
    <col min="10247" max="10247" width="3.33203125" style="175" customWidth="1"/>
    <col min="10248" max="10248" width="11.5" style="175" customWidth="1"/>
    <col min="10249" max="10249" width="15.5" style="175" customWidth="1"/>
    <col min="10250" max="10253" width="12.6640625" style="175" customWidth="1"/>
    <col min="10254" max="10254" width="2.6640625" style="175" customWidth="1"/>
    <col min="10255" max="10502" width="8.83203125" style="175"/>
    <col min="10503" max="10503" width="3.33203125" style="175" customWidth="1"/>
    <col min="10504" max="10504" width="11.5" style="175" customWidth="1"/>
    <col min="10505" max="10505" width="15.5" style="175" customWidth="1"/>
    <col min="10506" max="10509" width="12.6640625" style="175" customWidth="1"/>
    <col min="10510" max="10510" width="2.6640625" style="175" customWidth="1"/>
    <col min="10511" max="10758" width="8.83203125" style="175"/>
    <col min="10759" max="10759" width="3.33203125" style="175" customWidth="1"/>
    <col min="10760" max="10760" width="11.5" style="175" customWidth="1"/>
    <col min="10761" max="10761" width="15.5" style="175" customWidth="1"/>
    <col min="10762" max="10765" width="12.6640625" style="175" customWidth="1"/>
    <col min="10766" max="10766" width="2.6640625" style="175" customWidth="1"/>
    <col min="10767" max="11014" width="8.83203125" style="175"/>
    <col min="11015" max="11015" width="3.33203125" style="175" customWidth="1"/>
    <col min="11016" max="11016" width="11.5" style="175" customWidth="1"/>
    <col min="11017" max="11017" width="15.5" style="175" customWidth="1"/>
    <col min="11018" max="11021" width="12.6640625" style="175" customWidth="1"/>
    <col min="11022" max="11022" width="2.6640625" style="175" customWidth="1"/>
    <col min="11023" max="11270" width="8.83203125" style="175"/>
    <col min="11271" max="11271" width="3.33203125" style="175" customWidth="1"/>
    <col min="11272" max="11272" width="11.5" style="175" customWidth="1"/>
    <col min="11273" max="11273" width="15.5" style="175" customWidth="1"/>
    <col min="11274" max="11277" width="12.6640625" style="175" customWidth="1"/>
    <col min="11278" max="11278" width="2.6640625" style="175" customWidth="1"/>
    <col min="11279" max="11526" width="8.83203125" style="175"/>
    <col min="11527" max="11527" width="3.33203125" style="175" customWidth="1"/>
    <col min="11528" max="11528" width="11.5" style="175" customWidth="1"/>
    <col min="11529" max="11529" width="15.5" style="175" customWidth="1"/>
    <col min="11530" max="11533" width="12.6640625" style="175" customWidth="1"/>
    <col min="11534" max="11534" width="2.6640625" style="175" customWidth="1"/>
    <col min="11535" max="11782" width="8.83203125" style="175"/>
    <col min="11783" max="11783" width="3.33203125" style="175" customWidth="1"/>
    <col min="11784" max="11784" width="11.5" style="175" customWidth="1"/>
    <col min="11785" max="11785" width="15.5" style="175" customWidth="1"/>
    <col min="11786" max="11789" width="12.6640625" style="175" customWidth="1"/>
    <col min="11790" max="11790" width="2.6640625" style="175" customWidth="1"/>
    <col min="11791" max="12038" width="8.83203125" style="175"/>
    <col min="12039" max="12039" width="3.33203125" style="175" customWidth="1"/>
    <col min="12040" max="12040" width="11.5" style="175" customWidth="1"/>
    <col min="12041" max="12041" width="15.5" style="175" customWidth="1"/>
    <col min="12042" max="12045" width="12.6640625" style="175" customWidth="1"/>
    <col min="12046" max="12046" width="2.6640625" style="175" customWidth="1"/>
    <col min="12047" max="12294" width="8.83203125" style="175"/>
    <col min="12295" max="12295" width="3.33203125" style="175" customWidth="1"/>
    <col min="12296" max="12296" width="11.5" style="175" customWidth="1"/>
    <col min="12297" max="12297" width="15.5" style="175" customWidth="1"/>
    <col min="12298" max="12301" width="12.6640625" style="175" customWidth="1"/>
    <col min="12302" max="12302" width="2.6640625" style="175" customWidth="1"/>
    <col min="12303" max="12550" width="8.83203125" style="175"/>
    <col min="12551" max="12551" width="3.33203125" style="175" customWidth="1"/>
    <col min="12552" max="12552" width="11.5" style="175" customWidth="1"/>
    <col min="12553" max="12553" width="15.5" style="175" customWidth="1"/>
    <col min="12554" max="12557" width="12.6640625" style="175" customWidth="1"/>
    <col min="12558" max="12558" width="2.6640625" style="175" customWidth="1"/>
    <col min="12559" max="12806" width="8.83203125" style="175"/>
    <col min="12807" max="12807" width="3.33203125" style="175" customWidth="1"/>
    <col min="12808" max="12808" width="11.5" style="175" customWidth="1"/>
    <col min="12809" max="12809" width="15.5" style="175" customWidth="1"/>
    <col min="12810" max="12813" width="12.6640625" style="175" customWidth="1"/>
    <col min="12814" max="12814" width="2.6640625" style="175" customWidth="1"/>
    <col min="12815" max="13062" width="8.83203125" style="175"/>
    <col min="13063" max="13063" width="3.33203125" style="175" customWidth="1"/>
    <col min="13064" max="13064" width="11.5" style="175" customWidth="1"/>
    <col min="13065" max="13065" width="15.5" style="175" customWidth="1"/>
    <col min="13066" max="13069" width="12.6640625" style="175" customWidth="1"/>
    <col min="13070" max="13070" width="2.6640625" style="175" customWidth="1"/>
    <col min="13071" max="13318" width="8.83203125" style="175"/>
    <col min="13319" max="13319" width="3.33203125" style="175" customWidth="1"/>
    <col min="13320" max="13320" width="11.5" style="175" customWidth="1"/>
    <col min="13321" max="13321" width="15.5" style="175" customWidth="1"/>
    <col min="13322" max="13325" width="12.6640625" style="175" customWidth="1"/>
    <col min="13326" max="13326" width="2.6640625" style="175" customWidth="1"/>
    <col min="13327" max="13574" width="8.83203125" style="175"/>
    <col min="13575" max="13575" width="3.33203125" style="175" customWidth="1"/>
    <col min="13576" max="13576" width="11.5" style="175" customWidth="1"/>
    <col min="13577" max="13577" width="15.5" style="175" customWidth="1"/>
    <col min="13578" max="13581" width="12.6640625" style="175" customWidth="1"/>
    <col min="13582" max="13582" width="2.6640625" style="175" customWidth="1"/>
    <col min="13583" max="13830" width="8.83203125" style="175"/>
    <col min="13831" max="13831" width="3.33203125" style="175" customWidth="1"/>
    <col min="13832" max="13832" width="11.5" style="175" customWidth="1"/>
    <col min="13833" max="13833" width="15.5" style="175" customWidth="1"/>
    <col min="13834" max="13837" width="12.6640625" style="175" customWidth="1"/>
    <col min="13838" max="13838" width="2.6640625" style="175" customWidth="1"/>
    <col min="13839" max="14086" width="8.83203125" style="175"/>
    <col min="14087" max="14087" width="3.33203125" style="175" customWidth="1"/>
    <col min="14088" max="14088" width="11.5" style="175" customWidth="1"/>
    <col min="14089" max="14089" width="15.5" style="175" customWidth="1"/>
    <col min="14090" max="14093" width="12.6640625" style="175" customWidth="1"/>
    <col min="14094" max="14094" width="2.6640625" style="175" customWidth="1"/>
    <col min="14095" max="14342" width="8.83203125" style="175"/>
    <col min="14343" max="14343" width="3.33203125" style="175" customWidth="1"/>
    <col min="14344" max="14344" width="11.5" style="175" customWidth="1"/>
    <col min="14345" max="14345" width="15.5" style="175" customWidth="1"/>
    <col min="14346" max="14349" width="12.6640625" style="175" customWidth="1"/>
    <col min="14350" max="14350" width="2.6640625" style="175" customWidth="1"/>
    <col min="14351" max="14598" width="8.83203125" style="175"/>
    <col min="14599" max="14599" width="3.33203125" style="175" customWidth="1"/>
    <col min="14600" max="14600" width="11.5" style="175" customWidth="1"/>
    <col min="14601" max="14601" width="15.5" style="175" customWidth="1"/>
    <col min="14602" max="14605" width="12.6640625" style="175" customWidth="1"/>
    <col min="14606" max="14606" width="2.6640625" style="175" customWidth="1"/>
    <col min="14607" max="14854" width="8.83203125" style="175"/>
    <col min="14855" max="14855" width="3.33203125" style="175" customWidth="1"/>
    <col min="14856" max="14856" width="11.5" style="175" customWidth="1"/>
    <col min="14857" max="14857" width="15.5" style="175" customWidth="1"/>
    <col min="14858" max="14861" width="12.6640625" style="175" customWidth="1"/>
    <col min="14862" max="14862" width="2.6640625" style="175" customWidth="1"/>
    <col min="14863" max="15110" width="8.83203125" style="175"/>
    <col min="15111" max="15111" width="3.33203125" style="175" customWidth="1"/>
    <col min="15112" max="15112" width="11.5" style="175" customWidth="1"/>
    <col min="15113" max="15113" width="15.5" style="175" customWidth="1"/>
    <col min="15114" max="15117" width="12.6640625" style="175" customWidth="1"/>
    <col min="15118" max="15118" width="2.6640625" style="175" customWidth="1"/>
    <col min="15119" max="15366" width="8.83203125" style="175"/>
    <col min="15367" max="15367" width="3.33203125" style="175" customWidth="1"/>
    <col min="15368" max="15368" width="11.5" style="175" customWidth="1"/>
    <col min="15369" max="15369" width="15.5" style="175" customWidth="1"/>
    <col min="15370" max="15373" width="12.6640625" style="175" customWidth="1"/>
    <col min="15374" max="15374" width="2.6640625" style="175" customWidth="1"/>
    <col min="15375" max="15622" width="8.83203125" style="175"/>
    <col min="15623" max="15623" width="3.33203125" style="175" customWidth="1"/>
    <col min="15624" max="15624" width="11.5" style="175" customWidth="1"/>
    <col min="15625" max="15625" width="15.5" style="175" customWidth="1"/>
    <col min="15626" max="15629" width="12.6640625" style="175" customWidth="1"/>
    <col min="15630" max="15630" width="2.6640625" style="175" customWidth="1"/>
    <col min="15631" max="15878" width="8.83203125" style="175"/>
    <col min="15879" max="15879" width="3.33203125" style="175" customWidth="1"/>
    <col min="15880" max="15880" width="11.5" style="175" customWidth="1"/>
    <col min="15881" max="15881" width="15.5" style="175" customWidth="1"/>
    <col min="15882" max="15885" width="12.6640625" style="175" customWidth="1"/>
    <col min="15886" max="15886" width="2.6640625" style="175" customWidth="1"/>
    <col min="15887" max="16134" width="8.83203125" style="175"/>
    <col min="16135" max="16135" width="3.33203125" style="175" customWidth="1"/>
    <col min="16136" max="16136" width="11.5" style="175" customWidth="1"/>
    <col min="16137" max="16137" width="15.5" style="175" customWidth="1"/>
    <col min="16138" max="16141" width="12.6640625" style="175" customWidth="1"/>
    <col min="16142" max="16142" width="2.6640625" style="175" customWidth="1"/>
    <col min="16143" max="16384" width="8.83203125" style="175"/>
  </cols>
  <sheetData>
    <row r="1" spans="2:8" ht="41.25" customHeight="1" x14ac:dyDescent="0.15">
      <c r="B1" s="866" t="s">
        <v>1082</v>
      </c>
      <c r="C1" s="867"/>
      <c r="D1" s="867"/>
      <c r="E1" s="867"/>
      <c r="F1" s="867"/>
      <c r="G1" s="867"/>
      <c r="H1" s="867"/>
    </row>
    <row r="3" spans="2:8" x14ac:dyDescent="0.15">
      <c r="B3" s="494" t="s">
        <v>744</v>
      </c>
      <c r="C3" s="494" t="s">
        <v>931</v>
      </c>
      <c r="D3" s="494" t="s">
        <v>178</v>
      </c>
      <c r="E3" s="494" t="s">
        <v>745</v>
      </c>
    </row>
    <row r="4" spans="2:8" x14ac:dyDescent="0.15">
      <c r="B4" s="493" t="s">
        <v>143</v>
      </c>
      <c r="C4" s="489">
        <f>N59</f>
        <v>262.19016900000003</v>
      </c>
      <c r="D4" s="489">
        <f>N93</f>
        <v>4077.8077738553457</v>
      </c>
      <c r="E4" s="491">
        <f>N130</f>
        <v>333141</v>
      </c>
    </row>
    <row r="5" spans="2:8" x14ac:dyDescent="0.15">
      <c r="B5" s="493" t="s">
        <v>144</v>
      </c>
      <c r="C5" s="489">
        <f>V59</f>
        <v>253.30906800000002</v>
      </c>
      <c r="D5" s="489">
        <f>V93</f>
        <v>5197.0362388731446</v>
      </c>
      <c r="E5" s="491">
        <f>V130</f>
        <v>474176</v>
      </c>
    </row>
    <row r="6" spans="2:8" x14ac:dyDescent="0.15">
      <c r="B6" s="493" t="s">
        <v>145</v>
      </c>
      <c r="C6" s="489">
        <f>AC59</f>
        <v>74.46942700000001</v>
      </c>
      <c r="D6" s="489">
        <f>AC93</f>
        <v>366.71781399973145</v>
      </c>
      <c r="E6" s="491">
        <f>AC130</f>
        <v>15563</v>
      </c>
    </row>
    <row r="7" spans="2:8" x14ac:dyDescent="0.15">
      <c r="B7" s="493" t="s">
        <v>904</v>
      </c>
      <c r="C7" s="489">
        <f>AS59</f>
        <v>15.433040999999996</v>
      </c>
      <c r="D7" s="489">
        <f>AS93</f>
        <v>215.00314983629471</v>
      </c>
      <c r="E7" s="491">
        <f>AS130</f>
        <v>17149</v>
      </c>
    </row>
    <row r="8" spans="2:8" x14ac:dyDescent="0.15">
      <c r="B8" s="493" t="s">
        <v>929</v>
      </c>
      <c r="C8" s="489">
        <f>AV59</f>
        <v>7.1881150000000007</v>
      </c>
      <c r="D8" s="489">
        <f>AV93</f>
        <v>24.32995022408063</v>
      </c>
      <c r="E8" s="491">
        <f>AV130</f>
        <v>3693</v>
      </c>
    </row>
    <row r="9" spans="2:8" x14ac:dyDescent="0.15">
      <c r="B9" s="478" t="s">
        <v>66</v>
      </c>
      <c r="C9" s="490">
        <f>SUM(C4:C8)</f>
        <v>612.58982000000003</v>
      </c>
      <c r="D9" s="490">
        <f>SUM(D4:D8)</f>
        <v>9880.8949267885982</v>
      </c>
      <c r="E9" s="492">
        <f>SUM(E4:E8)</f>
        <v>843722</v>
      </c>
    </row>
    <row r="10" spans="2:8" x14ac:dyDescent="0.15">
      <c r="B10" s="478"/>
      <c r="C10" s="190"/>
      <c r="D10" s="193"/>
      <c r="E10" s="193"/>
    </row>
    <row r="11" spans="2:8" x14ac:dyDescent="0.15">
      <c r="B11" s="478"/>
      <c r="C11" s="190"/>
      <c r="D11" s="193"/>
      <c r="E11" s="193"/>
    </row>
    <row r="12" spans="2:8" x14ac:dyDescent="0.15">
      <c r="B12" s="593" t="s">
        <v>744</v>
      </c>
      <c r="C12" s="494" t="s">
        <v>177</v>
      </c>
      <c r="D12" s="494" t="s">
        <v>931</v>
      </c>
      <c r="E12" s="494" t="s">
        <v>178</v>
      </c>
      <c r="F12" s="494" t="s">
        <v>745</v>
      </c>
      <c r="G12" s="685"/>
    </row>
    <row r="13" spans="2:8" x14ac:dyDescent="0.15">
      <c r="B13" s="864" t="s">
        <v>143</v>
      </c>
      <c r="C13" s="498" t="s">
        <v>759</v>
      </c>
      <c r="D13" s="680">
        <f>J59</f>
        <v>51.164865999999996</v>
      </c>
      <c r="E13" s="680">
        <f>J93</f>
        <v>701.3246453093119</v>
      </c>
      <c r="F13" s="681">
        <f>J130</f>
        <v>24779</v>
      </c>
      <c r="G13" s="686"/>
    </row>
    <row r="14" spans="2:8" x14ac:dyDescent="0.15">
      <c r="B14" s="865"/>
      <c r="C14" s="498" t="s">
        <v>760</v>
      </c>
      <c r="D14" s="680">
        <f>K59</f>
        <v>6.1847750000000001</v>
      </c>
      <c r="E14" s="680">
        <f>K93</f>
        <v>48.209806967585671</v>
      </c>
      <c r="F14" s="681">
        <f>K130</f>
        <v>4228</v>
      </c>
      <c r="G14" s="686"/>
    </row>
    <row r="15" spans="2:8" x14ac:dyDescent="0.15">
      <c r="B15" s="865"/>
      <c r="C15" s="498" t="s">
        <v>162</v>
      </c>
      <c r="D15" s="680">
        <f>L59</f>
        <v>2.8361200000000002</v>
      </c>
      <c r="E15" s="680">
        <f>L93</f>
        <v>167.03581114131859</v>
      </c>
      <c r="F15" s="681">
        <f>L130</f>
        <v>247</v>
      </c>
      <c r="G15" s="686"/>
    </row>
    <row r="16" spans="2:8" x14ac:dyDescent="0.15">
      <c r="B16" s="859"/>
      <c r="C16" s="498" t="s">
        <v>163</v>
      </c>
      <c r="D16" s="680">
        <f>M59</f>
        <v>202.00440800000001</v>
      </c>
      <c r="E16" s="680">
        <f>M93</f>
        <v>3161.2375104371299</v>
      </c>
      <c r="F16" s="681">
        <f>M130</f>
        <v>303887</v>
      </c>
      <c r="G16" s="686"/>
    </row>
    <row r="17" spans="2:7" x14ac:dyDescent="0.15">
      <c r="B17" s="864" t="s">
        <v>144</v>
      </c>
      <c r="C17" s="499" t="s">
        <v>164</v>
      </c>
      <c r="D17" s="680">
        <f>Q59</f>
        <v>16.489612999999999</v>
      </c>
      <c r="E17" s="680">
        <f>Q93</f>
        <v>799.00964549404989</v>
      </c>
      <c r="F17" s="681">
        <f>Q130</f>
        <v>98799</v>
      </c>
      <c r="G17" s="686"/>
    </row>
    <row r="18" spans="2:7" x14ac:dyDescent="0.15">
      <c r="B18" s="865"/>
      <c r="C18" s="499" t="s">
        <v>162</v>
      </c>
      <c r="D18" s="680">
        <f>R59</f>
        <v>3.8783789999999998</v>
      </c>
      <c r="E18" s="680">
        <f>R93</f>
        <v>411.9637608157077</v>
      </c>
      <c r="F18" s="681">
        <f>R130</f>
        <v>1149</v>
      </c>
      <c r="G18" s="686"/>
    </row>
    <row r="19" spans="2:7" x14ac:dyDescent="0.15">
      <c r="B19" s="865"/>
      <c r="C19" s="499" t="s">
        <v>165</v>
      </c>
      <c r="D19" s="680">
        <f>S59</f>
        <v>2.1933589999999996</v>
      </c>
      <c r="E19" s="680">
        <f>S93</f>
        <v>215.73099202452485</v>
      </c>
      <c r="F19" s="681">
        <f>S130</f>
        <v>941</v>
      </c>
      <c r="G19" s="686"/>
    </row>
    <row r="20" spans="2:7" x14ac:dyDescent="0.15">
      <c r="B20" s="865"/>
      <c r="C20" s="499" t="s">
        <v>163</v>
      </c>
      <c r="D20" s="680">
        <f>T59</f>
        <v>229.52187500000002</v>
      </c>
      <c r="E20" s="680">
        <f>T93</f>
        <v>3739.5678501115276</v>
      </c>
      <c r="F20" s="681">
        <f>T130</f>
        <v>372671</v>
      </c>
      <c r="G20" s="686"/>
    </row>
    <row r="21" spans="2:7" x14ac:dyDescent="0.15">
      <c r="B21" s="859"/>
      <c r="C21" s="499" t="s">
        <v>166</v>
      </c>
      <c r="D21" s="682">
        <f>U59</f>
        <v>1.2258420000000001</v>
      </c>
      <c r="E21" s="680">
        <f>U93</f>
        <v>30.763990427334612</v>
      </c>
      <c r="F21" s="681">
        <f>U130</f>
        <v>616</v>
      </c>
      <c r="G21" s="686"/>
    </row>
    <row r="22" spans="2:7" x14ac:dyDescent="0.15">
      <c r="B22" s="864" t="s">
        <v>145</v>
      </c>
      <c r="C22" s="499" t="s">
        <v>167</v>
      </c>
      <c r="D22" s="680">
        <f>Y59</f>
        <v>1.3002E-2</v>
      </c>
      <c r="E22" s="680">
        <f>Y93</f>
        <v>0.70290343538908839</v>
      </c>
      <c r="F22" s="681">
        <f>Y130</f>
        <v>619</v>
      </c>
      <c r="G22" s="686"/>
    </row>
    <row r="23" spans="2:7" x14ac:dyDescent="0.15">
      <c r="B23" s="865"/>
      <c r="C23" s="499" t="s">
        <v>168</v>
      </c>
      <c r="D23" s="680">
        <f>Z59</f>
        <v>63.375922000000003</v>
      </c>
      <c r="E23" s="680">
        <f>Z93</f>
        <v>53.349496789119158</v>
      </c>
      <c r="F23" s="681">
        <f>Z130</f>
        <v>3595</v>
      </c>
      <c r="G23" s="686"/>
    </row>
    <row r="24" spans="2:7" x14ac:dyDescent="0.15">
      <c r="B24" s="865"/>
      <c r="C24" s="499" t="s">
        <v>169</v>
      </c>
      <c r="D24" s="680">
        <f>AA59</f>
        <v>10.455063999999998</v>
      </c>
      <c r="E24" s="680">
        <f>AA93</f>
        <v>306.68842190509827</v>
      </c>
      <c r="F24" s="681">
        <f>AA130</f>
        <v>10930</v>
      </c>
      <c r="G24" s="686"/>
    </row>
    <row r="25" spans="2:7" x14ac:dyDescent="0.15">
      <c r="B25" s="859"/>
      <c r="C25" s="499" t="s">
        <v>170</v>
      </c>
      <c r="D25" s="680">
        <f>AB59</f>
        <v>0.62543900000000008</v>
      </c>
      <c r="E25" s="683">
        <f>AB93</f>
        <v>5.9769918701249294</v>
      </c>
      <c r="F25" s="681">
        <f>AB130</f>
        <v>419</v>
      </c>
      <c r="G25" s="686"/>
    </row>
    <row r="26" spans="2:7" x14ac:dyDescent="0.15">
      <c r="B26" s="864" t="s">
        <v>904</v>
      </c>
      <c r="C26" s="180" t="s">
        <v>760</v>
      </c>
      <c r="D26" s="680">
        <f>AF59</f>
        <v>0.39087700000000003</v>
      </c>
      <c r="E26" s="680">
        <f>AF93</f>
        <v>5.0042259012561647</v>
      </c>
      <c r="F26" s="681">
        <f>AF130</f>
        <v>3065</v>
      </c>
      <c r="G26" s="686"/>
    </row>
    <row r="27" spans="2:7" x14ac:dyDescent="0.15">
      <c r="B27" s="865"/>
      <c r="C27" s="180" t="s">
        <v>813</v>
      </c>
      <c r="D27" s="680">
        <f>AG59</f>
        <v>1.2064999999999999E-2</v>
      </c>
      <c r="E27" s="680">
        <f>AG93</f>
        <v>0.68898487415299281</v>
      </c>
      <c r="F27" s="681">
        <f>AG130</f>
        <v>672</v>
      </c>
      <c r="G27" s="686"/>
    </row>
    <row r="28" spans="2:7" x14ac:dyDescent="0.15">
      <c r="B28" s="865"/>
      <c r="C28" s="180" t="s">
        <v>905</v>
      </c>
      <c r="D28" s="680">
        <f>AH59</f>
        <v>1.5790000000000001E-3</v>
      </c>
      <c r="E28" s="680">
        <f>AH93</f>
        <v>7.1074190288527239E-2</v>
      </c>
      <c r="F28" s="681">
        <f>AH130</f>
        <v>566</v>
      </c>
      <c r="G28" s="686"/>
    </row>
    <row r="29" spans="2:7" x14ac:dyDescent="0.15">
      <c r="B29" s="865"/>
      <c r="C29" s="180" t="s">
        <v>906</v>
      </c>
      <c r="D29" s="680">
        <f>AI59</f>
        <v>0.53386100000000003</v>
      </c>
      <c r="E29" s="680">
        <f>AI93</f>
        <v>121.12227034410606</v>
      </c>
      <c r="F29" s="681">
        <f>AI130</f>
        <v>1480</v>
      </c>
      <c r="G29" s="686"/>
    </row>
    <row r="30" spans="2:7" x14ac:dyDescent="0.15">
      <c r="B30" s="865"/>
      <c r="C30" s="180" t="s">
        <v>907</v>
      </c>
      <c r="D30" s="680">
        <f>AJ59</f>
        <v>0.31323899999999999</v>
      </c>
      <c r="E30" s="680">
        <f>AJ93</f>
        <v>13.222305340794209</v>
      </c>
      <c r="F30" s="684">
        <f>AJ130</f>
        <v>1328</v>
      </c>
      <c r="G30" s="687"/>
    </row>
    <row r="31" spans="2:7" x14ac:dyDescent="0.15">
      <c r="B31" s="865"/>
      <c r="C31" s="180" t="s">
        <v>908</v>
      </c>
      <c r="D31" s="680">
        <f>AK59</f>
        <v>13.979117</v>
      </c>
      <c r="E31" s="680">
        <f>AK93</f>
        <v>70.186549029596705</v>
      </c>
      <c r="F31" s="681">
        <f>AK130</f>
        <v>5601</v>
      </c>
      <c r="G31" s="686"/>
    </row>
    <row r="32" spans="2:7" x14ac:dyDescent="0.15">
      <c r="B32" s="865"/>
      <c r="C32" s="180" t="s">
        <v>909</v>
      </c>
      <c r="D32" s="680">
        <f>AL59</f>
        <v>8.6800000000000028E-4</v>
      </c>
      <c r="E32" s="680">
        <f>AL93</f>
        <v>0.3082840076658605</v>
      </c>
      <c r="F32" s="681">
        <f>AL130</f>
        <v>572</v>
      </c>
      <c r="G32" s="686"/>
    </row>
    <row r="33" spans="2:48" x14ac:dyDescent="0.15">
      <c r="B33" s="865"/>
      <c r="C33" s="180" t="s">
        <v>910</v>
      </c>
      <c r="D33" s="680">
        <f>AM59</f>
        <v>1.2670000000000001E-3</v>
      </c>
      <c r="E33" s="680">
        <f>AM93</f>
        <v>0.35016251922570429</v>
      </c>
      <c r="F33" s="681">
        <f>AM130</f>
        <v>573</v>
      </c>
      <c r="G33" s="686"/>
    </row>
    <row r="34" spans="2:48" x14ac:dyDescent="0.15">
      <c r="B34" s="865"/>
      <c r="C34" s="180" t="s">
        <v>911</v>
      </c>
      <c r="D34" s="680">
        <f>AN59</f>
        <v>2.6885000000000003E-2</v>
      </c>
      <c r="E34" s="680">
        <f>AN93</f>
        <v>4.4889957137456755E-2</v>
      </c>
      <c r="F34" s="681">
        <f>AN130</f>
        <v>709</v>
      </c>
      <c r="G34" s="686"/>
    </row>
    <row r="35" spans="2:48" x14ac:dyDescent="0.15">
      <c r="B35" s="865"/>
      <c r="C35" s="180" t="s">
        <v>912</v>
      </c>
      <c r="D35" s="680">
        <f>AO59</f>
        <v>2.5639999999999999E-3</v>
      </c>
      <c r="E35" s="680">
        <f>AO93</f>
        <v>6.7837402893928759E-3</v>
      </c>
      <c r="F35" s="681">
        <f>AO130</f>
        <v>571</v>
      </c>
      <c r="G35" s="686"/>
    </row>
    <row r="36" spans="2:48" x14ac:dyDescent="0.15">
      <c r="B36" s="865"/>
      <c r="C36" s="180" t="s">
        <v>913</v>
      </c>
      <c r="D36" s="680">
        <f>AP59</f>
        <v>0.11199800000000001</v>
      </c>
      <c r="E36" s="680">
        <f>AP93</f>
        <v>1.895251389324581</v>
      </c>
      <c r="F36" s="681">
        <f>AP130</f>
        <v>810</v>
      </c>
      <c r="G36" s="686"/>
    </row>
    <row r="37" spans="2:48" x14ac:dyDescent="0.15">
      <c r="B37" s="865"/>
      <c r="C37" s="180" t="s">
        <v>914</v>
      </c>
      <c r="D37" s="680">
        <f>AQ59</f>
        <v>5.8643999999999995E-2</v>
      </c>
      <c r="E37" s="680">
        <f>AQ93</f>
        <v>2.0960008022393559</v>
      </c>
      <c r="F37" s="681">
        <f>AQ130</f>
        <v>653</v>
      </c>
      <c r="G37" s="686"/>
    </row>
    <row r="38" spans="2:48" x14ac:dyDescent="0.15">
      <c r="B38" s="865"/>
      <c r="C38" s="180" t="s">
        <v>915</v>
      </c>
      <c r="D38" s="680">
        <f>AR59</f>
        <v>7.7000000000000001E-5</v>
      </c>
      <c r="E38" s="680">
        <f>AR93</f>
        <v>6.3677402176835953E-3</v>
      </c>
      <c r="F38" s="681">
        <f>AR130</f>
        <v>549</v>
      </c>
      <c r="G38" s="686"/>
    </row>
    <row r="39" spans="2:48" x14ac:dyDescent="0.15">
      <c r="B39" s="528" t="s">
        <v>929</v>
      </c>
      <c r="C39" s="499" t="s">
        <v>929</v>
      </c>
      <c r="D39" s="680">
        <f>AV59</f>
        <v>7.1881150000000007</v>
      </c>
      <c r="E39" s="680">
        <f>AV93</f>
        <v>24.32995022408063</v>
      </c>
      <c r="F39" s="681">
        <f>AV130</f>
        <v>3693</v>
      </c>
      <c r="G39" s="686"/>
    </row>
    <row r="41" spans="2:48" x14ac:dyDescent="0.15">
      <c r="B41" s="477"/>
    </row>
    <row r="43" spans="2:48" x14ac:dyDescent="0.15">
      <c r="Y43" s="195"/>
    </row>
    <row r="44" spans="2:48" ht="16" x14ac:dyDescent="0.2">
      <c r="J44" s="500" t="s">
        <v>143</v>
      </c>
      <c r="Q44" s="500" t="s">
        <v>144</v>
      </c>
      <c r="X44" s="176"/>
      <c r="Y44" s="500" t="s">
        <v>145</v>
      </c>
      <c r="AE44" s="176"/>
      <c r="AF44" s="500" t="s">
        <v>904</v>
      </c>
      <c r="AU44" s="176"/>
      <c r="AV44" s="500" t="s">
        <v>929</v>
      </c>
    </row>
    <row r="45" spans="2:48" x14ac:dyDescent="0.15">
      <c r="I45" s="176" t="s">
        <v>146</v>
      </c>
      <c r="J45" s="176"/>
      <c r="P45" s="176" t="s">
        <v>146</v>
      </c>
      <c r="Q45" s="176"/>
      <c r="X45" s="176" t="s">
        <v>146</v>
      </c>
      <c r="Y45" s="176"/>
      <c r="AE45" s="176" t="s">
        <v>146</v>
      </c>
      <c r="AF45" s="176"/>
      <c r="AU45" s="176" t="s">
        <v>146</v>
      </c>
    </row>
    <row r="46" spans="2:48" ht="26" x14ac:dyDescent="0.15">
      <c r="I46" s="21" t="s">
        <v>103</v>
      </c>
      <c r="J46" s="178" t="s">
        <v>147</v>
      </c>
      <c r="K46" s="179" t="s">
        <v>148</v>
      </c>
      <c r="L46" s="179" t="s">
        <v>149</v>
      </c>
      <c r="M46" s="179" t="s">
        <v>150</v>
      </c>
      <c r="N46" s="179" t="s">
        <v>66</v>
      </c>
      <c r="P46" s="21" t="s">
        <v>103</v>
      </c>
      <c r="Q46" s="180" t="s">
        <v>151</v>
      </c>
      <c r="R46" s="180" t="s">
        <v>152</v>
      </c>
      <c r="S46" s="180" t="s">
        <v>153</v>
      </c>
      <c r="T46" s="180" t="s">
        <v>154</v>
      </c>
      <c r="U46" s="180" t="s">
        <v>155</v>
      </c>
      <c r="V46" s="179" t="s">
        <v>66</v>
      </c>
      <c r="X46" s="21" t="s">
        <v>103</v>
      </c>
      <c r="Y46" s="180" t="s">
        <v>156</v>
      </c>
      <c r="Z46" s="180" t="s">
        <v>157</v>
      </c>
      <c r="AA46" s="180" t="s">
        <v>158</v>
      </c>
      <c r="AB46" s="180" t="s">
        <v>159</v>
      </c>
      <c r="AC46" s="179" t="s">
        <v>66</v>
      </c>
      <c r="AE46" s="21" t="s">
        <v>103</v>
      </c>
      <c r="AF46" s="499" t="s">
        <v>916</v>
      </c>
      <c r="AG46" s="499" t="s">
        <v>917</v>
      </c>
      <c r="AH46" s="499" t="s">
        <v>918</v>
      </c>
      <c r="AI46" s="499" t="s">
        <v>919</v>
      </c>
      <c r="AJ46" s="499" t="s">
        <v>920</v>
      </c>
      <c r="AK46" s="499" t="s">
        <v>921</v>
      </c>
      <c r="AL46" s="499" t="s">
        <v>922</v>
      </c>
      <c r="AM46" s="499" t="s">
        <v>923</v>
      </c>
      <c r="AN46" s="499" t="s">
        <v>924</v>
      </c>
      <c r="AO46" s="499" t="s">
        <v>925</v>
      </c>
      <c r="AP46" s="499" t="s">
        <v>926</v>
      </c>
      <c r="AQ46" s="499" t="s">
        <v>927</v>
      </c>
      <c r="AR46" s="499" t="s">
        <v>928</v>
      </c>
      <c r="AS46" s="179" t="s">
        <v>66</v>
      </c>
      <c r="AU46" s="21" t="s">
        <v>103</v>
      </c>
      <c r="AV46" s="499" t="s">
        <v>929</v>
      </c>
    </row>
    <row r="47" spans="2:48" x14ac:dyDescent="0.15">
      <c r="I47" s="53" t="str">
        <f>I63</f>
        <v>2016-10</v>
      </c>
      <c r="J47" s="74">
        <f>J63/1000000</f>
        <v>3.0684089999999999</v>
      </c>
      <c r="K47" s="74">
        <f>K63/1000000</f>
        <v>0.24079</v>
      </c>
      <c r="L47" s="74">
        <f>L63/1000000</f>
        <v>0.193879</v>
      </c>
      <c r="M47" s="74">
        <f>M63/1000000</f>
        <v>15.392402000000001</v>
      </c>
      <c r="N47" s="74">
        <f>SUM(J47:M47)</f>
        <v>18.895479999999999</v>
      </c>
      <c r="P47" s="53" t="str">
        <f>P63</f>
        <v>2016-10</v>
      </c>
      <c r="Q47" s="74">
        <f>Q63/1000000</f>
        <v>1.721503</v>
      </c>
      <c r="R47" s="74">
        <f>R63/1000000</f>
        <v>0.129278</v>
      </c>
      <c r="S47" s="74">
        <f>S63/1000000</f>
        <v>0.12359199999999999</v>
      </c>
      <c r="T47" s="74">
        <f>T63/1000000</f>
        <v>14.562754</v>
      </c>
      <c r="U47" s="74">
        <f>U63/1000000</f>
        <v>1.8127000000000001E-2</v>
      </c>
      <c r="V47" s="74">
        <f>SUM(Q47:U47)</f>
        <v>16.555253999999998</v>
      </c>
      <c r="X47" s="53" t="str">
        <f>X63</f>
        <v>2016-10</v>
      </c>
      <c r="Y47" s="74">
        <f t="shared" ref="Y47:AB58" si="0">Y63/1000000</f>
        <v>4.2220000000000001E-3</v>
      </c>
      <c r="Z47" s="74">
        <f t="shared" si="0"/>
        <v>1.4679310000000001</v>
      </c>
      <c r="AA47" s="74">
        <f t="shared" si="0"/>
        <v>0.94292399999999998</v>
      </c>
      <c r="AB47" s="74">
        <f t="shared" si="0"/>
        <v>9.7990000000000004E-3</v>
      </c>
      <c r="AC47" s="74">
        <f>SUM(Y47:AB47)</f>
        <v>2.4248760000000003</v>
      </c>
      <c r="AE47" s="53" t="str">
        <f>AE63</f>
        <v>2016-10</v>
      </c>
      <c r="AF47" s="74">
        <f t="shared" ref="AF47:AR47" si="1">AF63/1000000</f>
        <v>1.5485000000000001E-2</v>
      </c>
      <c r="AG47" s="74">
        <f t="shared" si="1"/>
        <v>6.2299999999999996E-4</v>
      </c>
      <c r="AH47" s="74">
        <f t="shared" si="1"/>
        <v>1.2830000000000001E-3</v>
      </c>
      <c r="AI47" s="74">
        <f t="shared" si="1"/>
        <v>9.2820000000000003E-3</v>
      </c>
      <c r="AJ47" s="74">
        <f t="shared" si="1"/>
        <v>2.5968000000000001E-2</v>
      </c>
      <c r="AK47" s="74">
        <f t="shared" si="1"/>
        <v>0.61309499999999995</v>
      </c>
      <c r="AL47" s="74">
        <f t="shared" si="1"/>
        <v>3.8000000000000002E-5</v>
      </c>
      <c r="AM47" s="74">
        <f t="shared" si="1"/>
        <v>3.4999999999999997E-5</v>
      </c>
      <c r="AN47" s="74">
        <f t="shared" si="1"/>
        <v>9.0000000000000002E-6</v>
      </c>
      <c r="AO47" s="74">
        <f t="shared" si="1"/>
        <v>0</v>
      </c>
      <c r="AP47" s="74">
        <f t="shared" si="1"/>
        <v>1.0293E-2</v>
      </c>
      <c r="AQ47" s="74">
        <f t="shared" si="1"/>
        <v>9.7649999999999994E-3</v>
      </c>
      <c r="AR47" s="74">
        <f t="shared" si="1"/>
        <v>3.3000000000000003E-5</v>
      </c>
      <c r="AS47" s="74">
        <f>SUM(AF47:AR47)</f>
        <v>0.68590899999999999</v>
      </c>
      <c r="AU47" s="53" t="str">
        <f>AU63</f>
        <v>2016-10</v>
      </c>
      <c r="AV47" s="74">
        <f t="shared" ref="AV47:AV58" si="2">AV63/1000000</f>
        <v>0.115763</v>
      </c>
    </row>
    <row r="48" spans="2:48" x14ac:dyDescent="0.15">
      <c r="I48" s="53" t="str">
        <f t="shared" ref="I48:I58" si="3">I64</f>
        <v>2016-11</v>
      </c>
      <c r="J48" s="74">
        <f t="shared" ref="J48:M58" si="4">J64/1000000</f>
        <v>1.433244</v>
      </c>
      <c r="K48" s="74">
        <f t="shared" si="4"/>
        <v>0.58589800000000003</v>
      </c>
      <c r="L48" s="74">
        <f t="shared" si="4"/>
        <v>0.19453699999999999</v>
      </c>
      <c r="M48" s="74">
        <f t="shared" si="4"/>
        <v>15.465152</v>
      </c>
      <c r="N48" s="74">
        <f t="shared" ref="N48:N55" si="5">SUM(J48:M48)</f>
        <v>17.678830999999999</v>
      </c>
      <c r="P48" s="53" t="str">
        <f t="shared" ref="P48:P58" si="6">P64</f>
        <v>2016-11</v>
      </c>
      <c r="Q48" s="74">
        <f t="shared" ref="Q48:T58" si="7">Q64/1000000</f>
        <v>0.90217599999999998</v>
      </c>
      <c r="R48" s="74">
        <f t="shared" si="7"/>
        <v>9.4507999999999995E-2</v>
      </c>
      <c r="S48" s="74">
        <f t="shared" si="7"/>
        <v>6.2506000000000006E-2</v>
      </c>
      <c r="T48" s="74">
        <f t="shared" si="7"/>
        <v>19.492097999999999</v>
      </c>
      <c r="U48" s="74">
        <f t="shared" ref="U48:U58" si="8">U64/1000000</f>
        <v>1.4805E-2</v>
      </c>
      <c r="V48" s="74">
        <f t="shared" ref="V48:V58" si="9">SUM(Q48:U48)</f>
        <v>20.566092999999999</v>
      </c>
      <c r="X48" s="53" t="str">
        <f t="shared" ref="X48:X58" si="10">X64</f>
        <v>2016-11</v>
      </c>
      <c r="Y48" s="74">
        <f t="shared" si="0"/>
        <v>7.3399999999999995E-4</v>
      </c>
      <c r="Z48" s="74">
        <f t="shared" si="0"/>
        <v>1.4169119999999999</v>
      </c>
      <c r="AA48" s="74">
        <f t="shared" si="0"/>
        <v>0.758135</v>
      </c>
      <c r="AB48" s="74">
        <f t="shared" si="0"/>
        <v>8.1019999999999998E-3</v>
      </c>
      <c r="AC48" s="74">
        <f t="shared" ref="AC48:AC55" si="11">SUM(Y48:AB48)</f>
        <v>2.1838829999999998</v>
      </c>
      <c r="AE48" s="53" t="str">
        <f t="shared" ref="AE48:AE58" si="12">AE64</f>
        <v>2016-11</v>
      </c>
      <c r="AF48" s="74">
        <f t="shared" ref="AF48:AR48" si="13">AF64/1000000</f>
        <v>2.4556999999999999E-2</v>
      </c>
      <c r="AG48" s="74">
        <f t="shared" si="13"/>
        <v>2.6979999999999999E-3</v>
      </c>
      <c r="AH48" s="74">
        <f t="shared" si="13"/>
        <v>9.9999999999999995E-7</v>
      </c>
      <c r="AI48" s="74">
        <f t="shared" si="13"/>
        <v>1.4715000000000001E-2</v>
      </c>
      <c r="AJ48" s="74">
        <f t="shared" si="13"/>
        <v>3.7789000000000003E-2</v>
      </c>
      <c r="AK48" s="74">
        <f t="shared" si="13"/>
        <v>0.50971699999999998</v>
      </c>
      <c r="AL48" s="74">
        <f t="shared" si="13"/>
        <v>0</v>
      </c>
      <c r="AM48" s="74">
        <f t="shared" si="13"/>
        <v>0</v>
      </c>
      <c r="AN48" s="74">
        <f t="shared" si="13"/>
        <v>5.1229999999999999E-3</v>
      </c>
      <c r="AO48" s="74">
        <f t="shared" si="13"/>
        <v>2.5460000000000001E-3</v>
      </c>
      <c r="AP48" s="74">
        <f t="shared" si="13"/>
        <v>1.2670000000000001E-2</v>
      </c>
      <c r="AQ48" s="74">
        <f t="shared" si="13"/>
        <v>8.6250000000000007E-3</v>
      </c>
      <c r="AR48" s="74">
        <f t="shared" si="13"/>
        <v>0</v>
      </c>
      <c r="AS48" s="74">
        <f t="shared" ref="AS48:AS58" si="14">SUM(AF48:AR48)</f>
        <v>0.61844100000000002</v>
      </c>
      <c r="AU48" s="53" t="str">
        <f t="shared" ref="AU48:AU58" si="15">AU64</f>
        <v>2016-11</v>
      </c>
      <c r="AV48" s="74">
        <f t="shared" si="2"/>
        <v>0.33130399999999999</v>
      </c>
    </row>
    <row r="49" spans="8:48" x14ac:dyDescent="0.15">
      <c r="I49" s="53" t="str">
        <f t="shared" si="3"/>
        <v>2016-12</v>
      </c>
      <c r="J49" s="74">
        <f t="shared" si="4"/>
        <v>9.1854189999999996</v>
      </c>
      <c r="K49" s="74">
        <f t="shared" si="4"/>
        <v>0.58619399999999999</v>
      </c>
      <c r="L49" s="74">
        <f t="shared" si="4"/>
        <v>0.26535300000000001</v>
      </c>
      <c r="M49" s="74">
        <f t="shared" si="4"/>
        <v>13.192208000000001</v>
      </c>
      <c r="N49" s="74">
        <f t="shared" si="5"/>
        <v>23.229174</v>
      </c>
      <c r="P49" s="53" t="str">
        <f t="shared" si="6"/>
        <v>2016-12</v>
      </c>
      <c r="Q49" s="74">
        <f t="shared" si="7"/>
        <v>1.2317769999999999</v>
      </c>
      <c r="R49" s="74">
        <f t="shared" si="7"/>
        <v>0.28398299999999999</v>
      </c>
      <c r="S49" s="74">
        <f t="shared" si="7"/>
        <v>0.13897799999999999</v>
      </c>
      <c r="T49" s="74">
        <f t="shared" si="7"/>
        <v>18.240210000000001</v>
      </c>
      <c r="U49" s="74">
        <f t="shared" si="8"/>
        <v>2.8538000000000001E-2</v>
      </c>
      <c r="V49" s="74">
        <f t="shared" si="9"/>
        <v>19.923486</v>
      </c>
      <c r="X49" s="53" t="str">
        <f t="shared" si="10"/>
        <v>2016-12</v>
      </c>
      <c r="Y49" s="74">
        <f t="shared" si="0"/>
        <v>7.5699999999999997E-4</v>
      </c>
      <c r="Z49" s="74">
        <f t="shared" si="0"/>
        <v>1.0460970000000001</v>
      </c>
      <c r="AA49" s="74">
        <f t="shared" si="0"/>
        <v>0.87160899999999997</v>
      </c>
      <c r="AB49" s="74">
        <f t="shared" si="0"/>
        <v>2.2023999999999998E-2</v>
      </c>
      <c r="AC49" s="74">
        <f t="shared" si="11"/>
        <v>1.9404870000000001</v>
      </c>
      <c r="AE49" s="53" t="str">
        <f t="shared" si="12"/>
        <v>2016-12</v>
      </c>
      <c r="AF49" s="74">
        <f t="shared" ref="AF49:AR49" si="16">AF65/1000000</f>
        <v>2.0132000000000001E-2</v>
      </c>
      <c r="AG49" s="74">
        <f t="shared" si="16"/>
        <v>1.5709999999999999E-3</v>
      </c>
      <c r="AH49" s="74">
        <f t="shared" si="16"/>
        <v>0</v>
      </c>
      <c r="AI49" s="74">
        <f t="shared" si="16"/>
        <v>1.0312E-2</v>
      </c>
      <c r="AJ49" s="74">
        <f t="shared" si="16"/>
        <v>2.1600000000000001E-2</v>
      </c>
      <c r="AK49" s="74">
        <f t="shared" si="16"/>
        <v>0.60835399999999995</v>
      </c>
      <c r="AL49" s="74">
        <f t="shared" si="16"/>
        <v>6.9999999999999999E-6</v>
      </c>
      <c r="AM49" s="74">
        <f t="shared" si="16"/>
        <v>3.9999999999999998E-6</v>
      </c>
      <c r="AN49" s="74">
        <f t="shared" si="16"/>
        <v>1.5857E-2</v>
      </c>
      <c r="AO49" s="74">
        <f t="shared" si="16"/>
        <v>0</v>
      </c>
      <c r="AP49" s="74">
        <f t="shared" si="16"/>
        <v>1.1232000000000001E-2</v>
      </c>
      <c r="AQ49" s="74">
        <f t="shared" si="16"/>
        <v>9.8169999999999993E-3</v>
      </c>
      <c r="AR49" s="74">
        <f t="shared" si="16"/>
        <v>0</v>
      </c>
      <c r="AS49" s="74">
        <f t="shared" si="14"/>
        <v>0.6988859999999999</v>
      </c>
      <c r="AU49" s="53" t="str">
        <f t="shared" si="15"/>
        <v>2016-12</v>
      </c>
      <c r="AV49" s="74">
        <f t="shared" si="2"/>
        <v>0.68277200000000005</v>
      </c>
    </row>
    <row r="50" spans="8:48" x14ac:dyDescent="0.15">
      <c r="I50" s="53" t="str">
        <f t="shared" si="3"/>
        <v>2017-01</v>
      </c>
      <c r="J50" s="74">
        <f t="shared" si="4"/>
        <v>7.7629469999999996</v>
      </c>
      <c r="K50" s="74">
        <f t="shared" si="4"/>
        <v>0.41994399999999998</v>
      </c>
      <c r="L50" s="74">
        <f t="shared" si="4"/>
        <v>5.2650000000000002E-2</v>
      </c>
      <c r="M50" s="74">
        <f t="shared" si="4"/>
        <v>16.061298000000001</v>
      </c>
      <c r="N50" s="74">
        <f t="shared" si="5"/>
        <v>24.296838999999999</v>
      </c>
      <c r="P50" s="53" t="str">
        <f t="shared" si="6"/>
        <v>2017-01</v>
      </c>
      <c r="Q50" s="74">
        <f t="shared" si="7"/>
        <v>1.632555</v>
      </c>
      <c r="R50" s="74">
        <f t="shared" si="7"/>
        <v>0.346584</v>
      </c>
      <c r="S50" s="74">
        <f t="shared" si="7"/>
        <v>0.37656499999999998</v>
      </c>
      <c r="T50" s="74">
        <f t="shared" si="7"/>
        <v>19.117124</v>
      </c>
      <c r="U50" s="74">
        <f t="shared" si="8"/>
        <v>3.2398999999999997E-2</v>
      </c>
      <c r="V50" s="74">
        <f t="shared" si="9"/>
        <v>21.505227000000001</v>
      </c>
      <c r="X50" s="53" t="str">
        <f t="shared" si="10"/>
        <v>2017-01</v>
      </c>
      <c r="Y50" s="74">
        <f t="shared" si="0"/>
        <v>1.333E-3</v>
      </c>
      <c r="Z50" s="74">
        <f t="shared" si="0"/>
        <v>1.076233</v>
      </c>
      <c r="AA50" s="74">
        <f t="shared" si="0"/>
        <v>0.835866</v>
      </c>
      <c r="AB50" s="74">
        <f t="shared" si="0"/>
        <v>7.7099999999999998E-3</v>
      </c>
      <c r="AC50" s="74">
        <f t="shared" si="11"/>
        <v>1.9211420000000001</v>
      </c>
      <c r="AE50" s="53" t="str">
        <f t="shared" si="12"/>
        <v>2017-01</v>
      </c>
      <c r="AF50" s="74">
        <f t="shared" ref="AF50:AR50" si="17">AF66/1000000</f>
        <v>2.3157000000000001E-2</v>
      </c>
      <c r="AG50" s="74">
        <f t="shared" si="17"/>
        <v>6.2370000000000004E-3</v>
      </c>
      <c r="AH50" s="74">
        <f t="shared" si="17"/>
        <v>1.2999999999999999E-4</v>
      </c>
      <c r="AI50" s="74">
        <f t="shared" si="17"/>
        <v>1.4078E-2</v>
      </c>
      <c r="AJ50" s="74">
        <f t="shared" si="17"/>
        <v>4.5054999999999998E-2</v>
      </c>
      <c r="AK50" s="74">
        <f t="shared" si="17"/>
        <v>0.99594800000000006</v>
      </c>
      <c r="AL50" s="74">
        <f t="shared" si="17"/>
        <v>3.3000000000000003E-5</v>
      </c>
      <c r="AM50" s="74">
        <f t="shared" si="17"/>
        <v>3.3000000000000003E-5</v>
      </c>
      <c r="AN50" s="74">
        <f t="shared" si="17"/>
        <v>9.2199999999999997E-4</v>
      </c>
      <c r="AO50" s="74">
        <f t="shared" si="17"/>
        <v>0</v>
      </c>
      <c r="AP50" s="74">
        <f t="shared" si="17"/>
        <v>1.5989E-2</v>
      </c>
      <c r="AQ50" s="74">
        <f t="shared" si="17"/>
        <v>1.5720999999999999E-2</v>
      </c>
      <c r="AR50" s="74">
        <f t="shared" si="17"/>
        <v>0</v>
      </c>
      <c r="AS50" s="74">
        <f t="shared" si="14"/>
        <v>1.1173030000000002</v>
      </c>
      <c r="AU50" s="53" t="str">
        <f t="shared" si="15"/>
        <v>2017-01</v>
      </c>
      <c r="AV50" s="74">
        <f t="shared" si="2"/>
        <v>1.890603</v>
      </c>
    </row>
    <row r="51" spans="8:48" x14ac:dyDescent="0.15">
      <c r="I51" s="53" t="str">
        <f t="shared" si="3"/>
        <v>2017-02</v>
      </c>
      <c r="J51" s="74">
        <f t="shared" si="4"/>
        <v>3.0687880000000001</v>
      </c>
      <c r="K51" s="74">
        <f t="shared" si="4"/>
        <v>0.589557</v>
      </c>
      <c r="L51" s="74">
        <f t="shared" si="4"/>
        <v>0.30499300000000001</v>
      </c>
      <c r="M51" s="74">
        <f t="shared" si="4"/>
        <v>15.381816000000001</v>
      </c>
      <c r="N51" s="74">
        <f t="shared" si="5"/>
        <v>19.345154000000001</v>
      </c>
      <c r="P51" s="53" t="str">
        <f t="shared" si="6"/>
        <v>2017-02</v>
      </c>
      <c r="Q51" s="74">
        <f t="shared" si="7"/>
        <v>2.2964959999999999</v>
      </c>
      <c r="R51" s="74">
        <f t="shared" si="7"/>
        <v>0.71541200000000005</v>
      </c>
      <c r="S51" s="74">
        <f t="shared" si="7"/>
        <v>0.175928</v>
      </c>
      <c r="T51" s="74">
        <f t="shared" si="7"/>
        <v>18.248277000000002</v>
      </c>
      <c r="U51" s="74">
        <f t="shared" si="8"/>
        <v>2.9360000000000001E-2</v>
      </c>
      <c r="V51" s="74">
        <f t="shared" si="9"/>
        <v>21.465473000000003</v>
      </c>
      <c r="X51" s="53" t="str">
        <f t="shared" si="10"/>
        <v>2017-02</v>
      </c>
      <c r="Y51" s="74">
        <f t="shared" si="0"/>
        <v>7.1199999999999996E-4</v>
      </c>
      <c r="Z51" s="74">
        <f t="shared" si="0"/>
        <v>2.5980319999999999</v>
      </c>
      <c r="AA51" s="74">
        <f t="shared" si="0"/>
        <v>1.050551</v>
      </c>
      <c r="AB51" s="74">
        <f t="shared" si="0"/>
        <v>1.8159999999999999E-2</v>
      </c>
      <c r="AC51" s="74">
        <f t="shared" si="11"/>
        <v>3.6674549999999999</v>
      </c>
      <c r="AE51" s="53" t="str">
        <f t="shared" si="12"/>
        <v>2017-02</v>
      </c>
      <c r="AF51" s="74">
        <f t="shared" ref="AF51:AR51" si="18">AF67/1000000</f>
        <v>3.1898999999999997E-2</v>
      </c>
      <c r="AG51" s="74">
        <f t="shared" si="18"/>
        <v>7.5299999999999998E-4</v>
      </c>
      <c r="AH51" s="74">
        <f t="shared" si="18"/>
        <v>3.6000000000000001E-5</v>
      </c>
      <c r="AI51" s="74">
        <f t="shared" si="18"/>
        <v>2.0892000000000001E-2</v>
      </c>
      <c r="AJ51" s="74">
        <f t="shared" si="18"/>
        <v>1.7752E-2</v>
      </c>
      <c r="AK51" s="74">
        <f t="shared" si="18"/>
        <v>1.1243730000000001</v>
      </c>
      <c r="AL51" s="74">
        <f t="shared" si="18"/>
        <v>7.4600000000000003E-4</v>
      </c>
      <c r="AM51" s="74">
        <f t="shared" si="18"/>
        <v>4.9200000000000003E-4</v>
      </c>
      <c r="AN51" s="74">
        <f t="shared" si="18"/>
        <v>2.7850000000000001E-3</v>
      </c>
      <c r="AO51" s="74">
        <f t="shared" si="18"/>
        <v>0</v>
      </c>
      <c r="AP51" s="74">
        <f t="shared" si="18"/>
        <v>2.062E-3</v>
      </c>
      <c r="AQ51" s="74">
        <f t="shared" si="18"/>
        <v>9.0369999999999999E-3</v>
      </c>
      <c r="AR51" s="74">
        <f t="shared" si="18"/>
        <v>0</v>
      </c>
      <c r="AS51" s="74">
        <f t="shared" si="14"/>
        <v>1.2108269999999999</v>
      </c>
      <c r="AU51" s="53" t="str">
        <f t="shared" si="15"/>
        <v>2017-02</v>
      </c>
      <c r="AV51" s="74">
        <f t="shared" si="2"/>
        <v>2.4539870000000001</v>
      </c>
    </row>
    <row r="52" spans="8:48" x14ac:dyDescent="0.15">
      <c r="I52" s="53" t="str">
        <f t="shared" si="3"/>
        <v>2017-03</v>
      </c>
      <c r="J52" s="74">
        <f t="shared" si="4"/>
        <v>3.8833310000000001</v>
      </c>
      <c r="K52" s="74">
        <f t="shared" si="4"/>
        <v>0.33002700000000001</v>
      </c>
      <c r="L52" s="74">
        <f t="shared" si="4"/>
        <v>3.4345000000000001E-2</v>
      </c>
      <c r="M52" s="74">
        <f t="shared" si="4"/>
        <v>18.451688000000001</v>
      </c>
      <c r="N52" s="74">
        <f t="shared" si="5"/>
        <v>22.699391000000002</v>
      </c>
      <c r="P52" s="53" t="str">
        <f t="shared" si="6"/>
        <v>2017-03</v>
      </c>
      <c r="Q52" s="74">
        <f t="shared" si="7"/>
        <v>1.964161</v>
      </c>
      <c r="R52" s="74">
        <f t="shared" si="7"/>
        <v>0.24820300000000001</v>
      </c>
      <c r="S52" s="74">
        <f t="shared" si="7"/>
        <v>0.12868399999999999</v>
      </c>
      <c r="T52" s="74">
        <f t="shared" si="7"/>
        <v>26.592925000000001</v>
      </c>
      <c r="U52" s="74">
        <f t="shared" si="8"/>
        <v>0.79193599999999997</v>
      </c>
      <c r="V52" s="74">
        <f t="shared" si="9"/>
        <v>29.725909000000001</v>
      </c>
      <c r="X52" s="53" t="str">
        <f t="shared" si="10"/>
        <v>2017-03</v>
      </c>
      <c r="Y52" s="74">
        <f t="shared" si="0"/>
        <v>6.4300000000000002E-4</v>
      </c>
      <c r="Z52" s="74">
        <f t="shared" si="0"/>
        <v>10.162514</v>
      </c>
      <c r="AA52" s="74">
        <f t="shared" si="0"/>
        <v>1.2440640000000001</v>
      </c>
      <c r="AB52" s="74">
        <f t="shared" si="0"/>
        <v>0.51217599999999996</v>
      </c>
      <c r="AC52" s="74">
        <f t="shared" si="11"/>
        <v>11.919397</v>
      </c>
      <c r="AE52" s="53" t="str">
        <f t="shared" si="12"/>
        <v>2017-03</v>
      </c>
      <c r="AF52" s="74">
        <f t="shared" ref="AF52:AR52" si="19">AF68/1000000</f>
        <v>2.5221E-2</v>
      </c>
      <c r="AG52" s="74">
        <f t="shared" si="19"/>
        <v>1.18E-4</v>
      </c>
      <c r="AH52" s="74">
        <f t="shared" si="19"/>
        <v>5.5999999999999999E-5</v>
      </c>
      <c r="AI52" s="74">
        <f t="shared" si="19"/>
        <v>2.3869999999999999E-2</v>
      </c>
      <c r="AJ52" s="74">
        <f t="shared" si="19"/>
        <v>3.5042999999999998E-2</v>
      </c>
      <c r="AK52" s="74">
        <f t="shared" si="19"/>
        <v>2.1081099999999999</v>
      </c>
      <c r="AL52" s="74">
        <f t="shared" si="19"/>
        <v>1.9000000000000001E-5</v>
      </c>
      <c r="AM52" s="74">
        <f t="shared" si="19"/>
        <v>0</v>
      </c>
      <c r="AN52" s="74">
        <f t="shared" si="19"/>
        <v>1.0610000000000001E-3</v>
      </c>
      <c r="AO52" s="74">
        <f t="shared" si="19"/>
        <v>0</v>
      </c>
      <c r="AP52" s="74">
        <f t="shared" si="19"/>
        <v>3.8999999999999999E-4</v>
      </c>
      <c r="AQ52" s="74">
        <f t="shared" si="19"/>
        <v>1.48E-3</v>
      </c>
      <c r="AR52" s="74">
        <f t="shared" si="19"/>
        <v>3.9999999999999998E-6</v>
      </c>
      <c r="AS52" s="74">
        <f t="shared" si="14"/>
        <v>2.1953719999999999</v>
      </c>
      <c r="AU52" s="53" t="str">
        <f t="shared" si="15"/>
        <v>2017-03</v>
      </c>
      <c r="AV52" s="74">
        <f t="shared" si="2"/>
        <v>0.201158</v>
      </c>
    </row>
    <row r="53" spans="8:48" x14ac:dyDescent="0.15">
      <c r="I53" s="53" t="str">
        <f t="shared" si="3"/>
        <v>2017-04</v>
      </c>
      <c r="J53" s="74">
        <f t="shared" si="4"/>
        <v>6.2322990000000003</v>
      </c>
      <c r="K53" s="74">
        <f t="shared" si="4"/>
        <v>0.53314899999999998</v>
      </c>
      <c r="L53" s="74">
        <f t="shared" si="4"/>
        <v>0.545381</v>
      </c>
      <c r="M53" s="74">
        <f t="shared" si="4"/>
        <v>15.845352999999999</v>
      </c>
      <c r="N53" s="74">
        <f t="shared" si="5"/>
        <v>23.156182000000001</v>
      </c>
      <c r="P53" s="53" t="str">
        <f t="shared" si="6"/>
        <v>2017-04</v>
      </c>
      <c r="Q53" s="74">
        <f t="shared" si="7"/>
        <v>2.0466419999999999</v>
      </c>
      <c r="R53" s="74">
        <f t="shared" si="7"/>
        <v>0.49490000000000001</v>
      </c>
      <c r="S53" s="74">
        <f t="shared" si="7"/>
        <v>0.103476</v>
      </c>
      <c r="T53" s="74">
        <f t="shared" si="7"/>
        <v>14.589956000000001</v>
      </c>
      <c r="U53" s="74">
        <f t="shared" si="8"/>
        <v>1.3429999999999999E-2</v>
      </c>
      <c r="V53" s="74">
        <f t="shared" si="9"/>
        <v>17.248404000000001</v>
      </c>
      <c r="X53" s="53" t="str">
        <f t="shared" si="10"/>
        <v>2017-04</v>
      </c>
      <c r="Y53" s="74">
        <f t="shared" si="0"/>
        <v>7.27E-4</v>
      </c>
      <c r="Z53" s="74">
        <f t="shared" si="0"/>
        <v>7.3903080000000001</v>
      </c>
      <c r="AA53" s="74">
        <f t="shared" si="0"/>
        <v>0.96487400000000001</v>
      </c>
      <c r="AB53" s="74">
        <f t="shared" si="0"/>
        <v>2.6189999999999998E-3</v>
      </c>
      <c r="AC53" s="74">
        <f t="shared" si="11"/>
        <v>8.3585279999999997</v>
      </c>
      <c r="AE53" s="53" t="str">
        <f t="shared" si="12"/>
        <v>2017-04</v>
      </c>
      <c r="AF53" s="74">
        <f t="shared" ref="AF53:AR53" si="20">AF69/1000000</f>
        <v>2.8677000000000001E-2</v>
      </c>
      <c r="AG53" s="74">
        <f t="shared" si="20"/>
        <v>1.7E-5</v>
      </c>
      <c r="AH53" s="74">
        <f t="shared" si="20"/>
        <v>1.7E-5</v>
      </c>
      <c r="AI53" s="74">
        <f t="shared" si="20"/>
        <v>2.1405E-2</v>
      </c>
      <c r="AJ53" s="74">
        <f t="shared" si="20"/>
        <v>1.9456000000000001E-2</v>
      </c>
      <c r="AK53" s="74">
        <f t="shared" si="20"/>
        <v>2.7183109999999999</v>
      </c>
      <c r="AL53" s="74">
        <f t="shared" si="20"/>
        <v>0</v>
      </c>
      <c r="AM53" s="74">
        <f t="shared" si="20"/>
        <v>0</v>
      </c>
      <c r="AN53" s="74">
        <f t="shared" si="20"/>
        <v>5.7000000000000003E-5</v>
      </c>
      <c r="AO53" s="74">
        <f t="shared" si="20"/>
        <v>1.5E-5</v>
      </c>
      <c r="AP53" s="74">
        <f t="shared" si="20"/>
        <v>9.4300000000000004E-4</v>
      </c>
      <c r="AQ53" s="74">
        <f t="shared" si="20"/>
        <v>0</v>
      </c>
      <c r="AR53" s="74">
        <f t="shared" si="20"/>
        <v>1.8E-5</v>
      </c>
      <c r="AS53" s="74">
        <f t="shared" si="14"/>
        <v>2.7889159999999995</v>
      </c>
      <c r="AU53" s="53" t="str">
        <f t="shared" si="15"/>
        <v>2017-04</v>
      </c>
      <c r="AV53" s="74">
        <f t="shared" si="2"/>
        <v>0.253888</v>
      </c>
    </row>
    <row r="54" spans="8:48" x14ac:dyDescent="0.15">
      <c r="I54" s="53" t="str">
        <f t="shared" si="3"/>
        <v>2017-05</v>
      </c>
      <c r="J54" s="74">
        <f t="shared" si="4"/>
        <v>4.0537369999999999</v>
      </c>
      <c r="K54" s="74">
        <f t="shared" si="4"/>
        <v>0.70853999999999995</v>
      </c>
      <c r="L54" s="74">
        <f t="shared" si="4"/>
        <v>0.136879</v>
      </c>
      <c r="M54" s="74">
        <f t="shared" si="4"/>
        <v>20.304908000000001</v>
      </c>
      <c r="N54" s="74">
        <f t="shared" si="5"/>
        <v>25.204064000000002</v>
      </c>
      <c r="P54" s="53" t="str">
        <f t="shared" si="6"/>
        <v>2017-05</v>
      </c>
      <c r="Q54" s="74">
        <f t="shared" si="7"/>
        <v>1.2263580000000001</v>
      </c>
      <c r="R54" s="74">
        <f t="shared" si="7"/>
        <v>0.60556200000000004</v>
      </c>
      <c r="S54" s="74">
        <f t="shared" si="7"/>
        <v>0.20691799999999999</v>
      </c>
      <c r="T54" s="74">
        <f t="shared" si="7"/>
        <v>23.165558000000001</v>
      </c>
      <c r="U54" s="74">
        <f t="shared" si="8"/>
        <v>4.0896000000000002E-2</v>
      </c>
      <c r="V54" s="74">
        <f t="shared" si="9"/>
        <v>25.245292000000003</v>
      </c>
      <c r="X54" s="53" t="str">
        <f t="shared" si="10"/>
        <v>2017-05</v>
      </c>
      <c r="Y54" s="74">
        <f t="shared" si="0"/>
        <v>7.5299999999999998E-4</v>
      </c>
      <c r="Z54" s="74">
        <f t="shared" si="0"/>
        <v>7.781218</v>
      </c>
      <c r="AA54" s="74">
        <f t="shared" si="0"/>
        <v>0.72514800000000001</v>
      </c>
      <c r="AB54" s="74">
        <f t="shared" si="0"/>
        <v>5.4749999999999998E-3</v>
      </c>
      <c r="AC54" s="74">
        <f t="shared" si="11"/>
        <v>8.512594</v>
      </c>
      <c r="AE54" s="53" t="str">
        <f t="shared" si="12"/>
        <v>2017-05</v>
      </c>
      <c r="AF54" s="74">
        <f t="shared" ref="AF54:AR54" si="21">AF70/1000000</f>
        <v>2.9583999999999999E-2</v>
      </c>
      <c r="AG54" s="74">
        <f t="shared" si="21"/>
        <v>0</v>
      </c>
      <c r="AH54" s="74">
        <f t="shared" si="21"/>
        <v>9.9999999999999995E-7</v>
      </c>
      <c r="AI54" s="74">
        <f t="shared" si="21"/>
        <v>2.5019E-2</v>
      </c>
      <c r="AJ54" s="74">
        <f t="shared" si="21"/>
        <v>5.1209999999999997E-3</v>
      </c>
      <c r="AK54" s="74">
        <f t="shared" si="21"/>
        <v>0.96151699999999996</v>
      </c>
      <c r="AL54" s="74">
        <f t="shared" si="21"/>
        <v>1.9999999999999999E-6</v>
      </c>
      <c r="AM54" s="74">
        <f t="shared" si="21"/>
        <v>0</v>
      </c>
      <c r="AN54" s="74">
        <f t="shared" si="21"/>
        <v>0</v>
      </c>
      <c r="AO54" s="74">
        <f t="shared" si="21"/>
        <v>0</v>
      </c>
      <c r="AP54" s="74">
        <f t="shared" si="21"/>
        <v>5.0000000000000002E-5</v>
      </c>
      <c r="AQ54" s="74">
        <f t="shared" si="21"/>
        <v>3.9999999999999998E-6</v>
      </c>
      <c r="AR54" s="74">
        <f t="shared" si="21"/>
        <v>9.9999999999999995E-7</v>
      </c>
      <c r="AS54" s="74">
        <f t="shared" si="14"/>
        <v>1.021299</v>
      </c>
      <c r="AU54" s="53" t="str">
        <f t="shared" si="15"/>
        <v>2017-05</v>
      </c>
      <c r="AV54" s="74">
        <f t="shared" si="2"/>
        <v>0.34840300000000002</v>
      </c>
    </row>
    <row r="55" spans="8:48" x14ac:dyDescent="0.15">
      <c r="I55" s="53" t="str">
        <f t="shared" si="3"/>
        <v>2017-06</v>
      </c>
      <c r="J55" s="74">
        <f t="shared" si="4"/>
        <v>1.873958</v>
      </c>
      <c r="K55" s="74">
        <f t="shared" si="4"/>
        <v>1.7390509999999999</v>
      </c>
      <c r="L55" s="74">
        <f t="shared" si="4"/>
        <v>0.78359999999999996</v>
      </c>
      <c r="M55" s="74">
        <f t="shared" si="4"/>
        <v>18.414847999999999</v>
      </c>
      <c r="N55" s="74">
        <f t="shared" si="5"/>
        <v>22.811456999999997</v>
      </c>
      <c r="P55" s="53" t="str">
        <f t="shared" si="6"/>
        <v>2017-06</v>
      </c>
      <c r="Q55" s="74">
        <f t="shared" si="7"/>
        <v>0.59845400000000004</v>
      </c>
      <c r="R55" s="74">
        <f t="shared" si="7"/>
        <v>0.30993700000000002</v>
      </c>
      <c r="S55" s="74">
        <f t="shared" si="7"/>
        <v>0.31952399999999997</v>
      </c>
      <c r="T55" s="74">
        <f t="shared" si="7"/>
        <v>22.510525999999999</v>
      </c>
      <c r="U55" s="74">
        <f t="shared" si="8"/>
        <v>1.1998E-2</v>
      </c>
      <c r="V55" s="74">
        <f t="shared" si="9"/>
        <v>23.750438999999997</v>
      </c>
      <c r="X55" s="53" t="str">
        <f t="shared" si="10"/>
        <v>2017-06</v>
      </c>
      <c r="Y55" s="74">
        <f t="shared" si="0"/>
        <v>6.9999999999999999E-4</v>
      </c>
      <c r="Z55" s="74">
        <f t="shared" si="0"/>
        <v>7.6289829999999998</v>
      </c>
      <c r="AA55" s="74">
        <f t="shared" si="0"/>
        <v>0.75192000000000003</v>
      </c>
      <c r="AB55" s="74">
        <f t="shared" si="0"/>
        <v>2.0492E-2</v>
      </c>
      <c r="AC55" s="74">
        <f t="shared" si="11"/>
        <v>8.402095000000001</v>
      </c>
      <c r="AE55" s="53" t="str">
        <f t="shared" si="12"/>
        <v>2017-06</v>
      </c>
      <c r="AF55" s="74">
        <f t="shared" ref="AF55:AR55" si="22">AF71/1000000</f>
        <v>3.3981999999999998E-2</v>
      </c>
      <c r="AG55" s="74">
        <f t="shared" si="22"/>
        <v>9.9999999999999995E-7</v>
      </c>
      <c r="AH55" s="74">
        <f t="shared" si="22"/>
        <v>1.9999999999999999E-6</v>
      </c>
      <c r="AI55" s="74">
        <f t="shared" si="22"/>
        <v>0.10857600000000001</v>
      </c>
      <c r="AJ55" s="74">
        <f t="shared" si="22"/>
        <v>3.1059999999999998E-3</v>
      </c>
      <c r="AK55" s="74">
        <f t="shared" si="22"/>
        <v>1.5106489999999999</v>
      </c>
      <c r="AL55" s="74">
        <f t="shared" si="22"/>
        <v>1.9999999999999999E-6</v>
      </c>
      <c r="AM55" s="74">
        <f t="shared" si="22"/>
        <v>2.4000000000000001E-5</v>
      </c>
      <c r="AN55" s="74">
        <f t="shared" si="22"/>
        <v>6.3999999999999997E-5</v>
      </c>
      <c r="AO55" s="74">
        <f t="shared" si="22"/>
        <v>0</v>
      </c>
      <c r="AP55" s="74">
        <f t="shared" si="22"/>
        <v>6.7000000000000002E-5</v>
      </c>
      <c r="AQ55" s="74">
        <f t="shared" si="22"/>
        <v>0</v>
      </c>
      <c r="AR55" s="74">
        <f t="shared" si="22"/>
        <v>9.9999999999999995E-7</v>
      </c>
      <c r="AS55" s="74">
        <f t="shared" si="14"/>
        <v>1.656474</v>
      </c>
      <c r="AU55" s="53" t="str">
        <f t="shared" si="15"/>
        <v>2017-06</v>
      </c>
      <c r="AV55" s="74">
        <f t="shared" si="2"/>
        <v>0.37029800000000002</v>
      </c>
    </row>
    <row r="56" spans="8:48" x14ac:dyDescent="0.15">
      <c r="I56" s="53" t="str">
        <f t="shared" si="3"/>
        <v>2017-07</v>
      </c>
      <c r="J56" s="74">
        <f t="shared" si="4"/>
        <v>2.9250720000000001</v>
      </c>
      <c r="K56" s="74">
        <f t="shared" si="4"/>
        <v>6.8353999999999998E-2</v>
      </c>
      <c r="L56" s="74">
        <f t="shared" si="4"/>
        <v>6.1886999999999998E-2</v>
      </c>
      <c r="M56" s="74">
        <f t="shared" si="4"/>
        <v>19.521540999999999</v>
      </c>
      <c r="N56" s="74">
        <f>SUM(J56:M56)</f>
        <v>22.576853999999997</v>
      </c>
      <c r="P56" s="53" t="str">
        <f t="shared" si="6"/>
        <v>2017-07</v>
      </c>
      <c r="Q56" s="74">
        <f t="shared" si="7"/>
        <v>0.61041199999999995</v>
      </c>
      <c r="R56" s="74">
        <f t="shared" si="7"/>
        <v>0.20810600000000001</v>
      </c>
      <c r="S56" s="74">
        <f t="shared" si="7"/>
        <v>0.134578</v>
      </c>
      <c r="T56" s="74">
        <f t="shared" si="7"/>
        <v>18.795933000000002</v>
      </c>
      <c r="U56" s="74">
        <f t="shared" si="8"/>
        <v>1.5741999999999999E-2</v>
      </c>
      <c r="V56" s="74">
        <f t="shared" si="9"/>
        <v>19.764771</v>
      </c>
      <c r="X56" s="53" t="str">
        <f t="shared" si="10"/>
        <v>2017-07</v>
      </c>
      <c r="Y56" s="74">
        <f t="shared" si="0"/>
        <v>9.41E-4</v>
      </c>
      <c r="Z56" s="74">
        <f t="shared" si="0"/>
        <v>7.7409939999999997</v>
      </c>
      <c r="AA56" s="74">
        <f t="shared" si="0"/>
        <v>0.83765000000000001</v>
      </c>
      <c r="AB56" s="74">
        <f t="shared" si="0"/>
        <v>4.9360000000000003E-3</v>
      </c>
      <c r="AC56" s="74">
        <f>SUM(Y56:AB56)</f>
        <v>8.5845210000000005</v>
      </c>
      <c r="AE56" s="53" t="str">
        <f t="shared" si="12"/>
        <v>2017-07</v>
      </c>
      <c r="AF56" s="74">
        <f t="shared" ref="AF56:AR56" si="23">AF72/1000000</f>
        <v>7.4969999999999995E-2</v>
      </c>
      <c r="AG56" s="74">
        <f t="shared" si="23"/>
        <v>0</v>
      </c>
      <c r="AH56" s="74">
        <f t="shared" si="23"/>
        <v>1.9999999999999999E-6</v>
      </c>
      <c r="AI56" s="74">
        <f t="shared" si="23"/>
        <v>4.1228000000000001E-2</v>
      </c>
      <c r="AJ56" s="74">
        <f t="shared" si="23"/>
        <v>3.5506999999999997E-2</v>
      </c>
      <c r="AK56" s="74">
        <f t="shared" si="23"/>
        <v>1.082336</v>
      </c>
      <c r="AL56" s="74">
        <f t="shared" si="23"/>
        <v>1.8E-5</v>
      </c>
      <c r="AM56" s="74">
        <f t="shared" si="23"/>
        <v>4.6E-5</v>
      </c>
      <c r="AN56" s="74">
        <f t="shared" si="23"/>
        <v>9.9999999999999995E-7</v>
      </c>
      <c r="AO56" s="74">
        <f t="shared" si="23"/>
        <v>1.9999999999999999E-6</v>
      </c>
      <c r="AP56" s="74">
        <f t="shared" si="23"/>
        <v>2.2550000000000001E-3</v>
      </c>
      <c r="AQ56" s="74">
        <f t="shared" si="23"/>
        <v>1.2E-5</v>
      </c>
      <c r="AR56" s="74">
        <f t="shared" si="23"/>
        <v>0</v>
      </c>
      <c r="AS56" s="74">
        <f t="shared" si="14"/>
        <v>1.2363769999999998</v>
      </c>
      <c r="AU56" s="53" t="str">
        <f t="shared" si="15"/>
        <v>2017-07</v>
      </c>
      <c r="AV56" s="74">
        <f t="shared" si="2"/>
        <v>0.116924</v>
      </c>
    </row>
    <row r="57" spans="8:48" x14ac:dyDescent="0.15">
      <c r="I57" s="53" t="str">
        <f t="shared" si="3"/>
        <v>2017-08</v>
      </c>
      <c r="J57" s="74">
        <f t="shared" si="4"/>
        <v>5.8321870000000002</v>
      </c>
      <c r="K57" s="74">
        <f t="shared" si="4"/>
        <v>0.23644000000000001</v>
      </c>
      <c r="L57" s="74">
        <f t="shared" si="4"/>
        <v>0.198402</v>
      </c>
      <c r="M57" s="74">
        <f t="shared" si="4"/>
        <v>18.535284999999998</v>
      </c>
      <c r="N57" s="74">
        <f>SUM(J57:M57)</f>
        <v>24.802313999999999</v>
      </c>
      <c r="P57" s="53" t="str">
        <f t="shared" si="6"/>
        <v>2017-08</v>
      </c>
      <c r="Q57" s="74">
        <f t="shared" si="7"/>
        <v>1.0738030000000001</v>
      </c>
      <c r="R57" s="74">
        <f t="shared" si="7"/>
        <v>0.19647200000000001</v>
      </c>
      <c r="S57" s="74">
        <f t="shared" si="7"/>
        <v>0.28292200000000001</v>
      </c>
      <c r="T57" s="74">
        <f t="shared" si="7"/>
        <v>14.209548</v>
      </c>
      <c r="U57" s="74">
        <f t="shared" si="8"/>
        <v>0.13244700000000001</v>
      </c>
      <c r="V57" s="74">
        <f t="shared" si="9"/>
        <v>15.895192</v>
      </c>
      <c r="X57" s="53" t="str">
        <f t="shared" si="10"/>
        <v>2017-08</v>
      </c>
      <c r="Y57" s="74">
        <f t="shared" si="0"/>
        <v>7.45E-4</v>
      </c>
      <c r="Z57" s="74">
        <f t="shared" si="0"/>
        <v>7.608555</v>
      </c>
      <c r="AA57" s="74">
        <f t="shared" si="0"/>
        <v>0.76468800000000003</v>
      </c>
      <c r="AB57" s="74">
        <f t="shared" si="0"/>
        <v>5.2769999999999996E-3</v>
      </c>
      <c r="AC57" s="74">
        <f>SUM(Y57:AB57)</f>
        <v>8.3792650000000002</v>
      </c>
      <c r="AE57" s="53" t="str">
        <f t="shared" si="12"/>
        <v>2017-08</v>
      </c>
      <c r="AF57" s="74">
        <f t="shared" ref="AF57:AR57" si="24">AF73/1000000</f>
        <v>4.8809999999999999E-2</v>
      </c>
      <c r="AG57" s="74">
        <f t="shared" si="24"/>
        <v>4.0000000000000003E-5</v>
      </c>
      <c r="AH57" s="74">
        <f t="shared" si="24"/>
        <v>4.3999999999999999E-5</v>
      </c>
      <c r="AI57" s="74">
        <f t="shared" si="24"/>
        <v>9.5132999999999995E-2</v>
      </c>
      <c r="AJ57" s="74">
        <f t="shared" si="24"/>
        <v>2.5776E-2</v>
      </c>
      <c r="AK57" s="74">
        <f t="shared" si="24"/>
        <v>0.90242599999999995</v>
      </c>
      <c r="AL57" s="74">
        <f t="shared" si="24"/>
        <v>9.9999999999999995E-7</v>
      </c>
      <c r="AM57" s="74">
        <f t="shared" si="24"/>
        <v>6.3199999999999997E-4</v>
      </c>
      <c r="AN57" s="74">
        <f t="shared" si="24"/>
        <v>9.9500000000000001E-4</v>
      </c>
      <c r="AO57" s="74">
        <f t="shared" si="24"/>
        <v>0</v>
      </c>
      <c r="AP57" s="74">
        <f t="shared" si="24"/>
        <v>0</v>
      </c>
      <c r="AQ57" s="74">
        <f t="shared" si="24"/>
        <v>4.1830000000000001E-3</v>
      </c>
      <c r="AR57" s="74">
        <f t="shared" si="24"/>
        <v>0</v>
      </c>
      <c r="AS57" s="74">
        <f t="shared" si="14"/>
        <v>1.0780399999999999</v>
      </c>
      <c r="AU57" s="53" t="str">
        <f t="shared" si="15"/>
        <v>2017-08</v>
      </c>
      <c r="AV57" s="74">
        <f t="shared" si="2"/>
        <v>0.21657999999999999</v>
      </c>
    </row>
    <row r="58" spans="8:48" x14ac:dyDescent="0.15">
      <c r="H58" s="181"/>
      <c r="I58" s="53" t="str">
        <f t="shared" si="3"/>
        <v>2017-09</v>
      </c>
      <c r="J58" s="74">
        <f t="shared" si="4"/>
        <v>1.845475</v>
      </c>
      <c r="K58" s="74">
        <f t="shared" si="4"/>
        <v>0.14683099999999999</v>
      </c>
      <c r="L58" s="74">
        <f t="shared" si="4"/>
        <v>6.4213999999999993E-2</v>
      </c>
      <c r="M58" s="74">
        <f t="shared" si="4"/>
        <v>15.437908999999999</v>
      </c>
      <c r="N58" s="74">
        <f>SUM(J58:M58)</f>
        <v>17.494429</v>
      </c>
      <c r="P58" s="53" t="str">
        <f t="shared" si="6"/>
        <v>2017-09</v>
      </c>
      <c r="Q58" s="74">
        <f t="shared" si="7"/>
        <v>1.185276</v>
      </c>
      <c r="R58" s="74">
        <f t="shared" si="7"/>
        <v>0.24543400000000001</v>
      </c>
      <c r="S58" s="74">
        <f t="shared" si="7"/>
        <v>0.13968800000000001</v>
      </c>
      <c r="T58" s="74">
        <f t="shared" si="7"/>
        <v>19.996966</v>
      </c>
      <c r="U58" s="74">
        <f t="shared" si="8"/>
        <v>9.6163999999999999E-2</v>
      </c>
      <c r="V58" s="74">
        <f t="shared" si="9"/>
        <v>21.663528000000003</v>
      </c>
      <c r="X58" s="53" t="str">
        <f t="shared" si="10"/>
        <v>2017-09</v>
      </c>
      <c r="Y58" s="74">
        <f t="shared" si="0"/>
        <v>7.3499999999999998E-4</v>
      </c>
      <c r="Z58" s="74">
        <f t="shared" si="0"/>
        <v>7.458145</v>
      </c>
      <c r="AA58" s="74">
        <f t="shared" si="0"/>
        <v>0.70763500000000001</v>
      </c>
      <c r="AB58" s="74">
        <f t="shared" si="0"/>
        <v>8.6689999999999996E-3</v>
      </c>
      <c r="AC58" s="74">
        <f>SUM(Y58:AB58)</f>
        <v>8.1751839999999998</v>
      </c>
      <c r="AE58" s="53" t="str">
        <f t="shared" si="12"/>
        <v>2017-09</v>
      </c>
      <c r="AF58" s="74">
        <f t="shared" ref="AF58:AR58" si="25">AF74/1000000</f>
        <v>3.4403000000000003E-2</v>
      </c>
      <c r="AG58" s="74">
        <f t="shared" si="25"/>
        <v>6.9999999999999999E-6</v>
      </c>
      <c r="AH58" s="74">
        <f t="shared" si="25"/>
        <v>6.9999999999999999E-6</v>
      </c>
      <c r="AI58" s="74">
        <f t="shared" si="25"/>
        <v>0.14935100000000001</v>
      </c>
      <c r="AJ58" s="74">
        <f t="shared" si="25"/>
        <v>4.1065999999999998E-2</v>
      </c>
      <c r="AK58" s="74">
        <f t="shared" si="25"/>
        <v>0.84428099999999995</v>
      </c>
      <c r="AL58" s="74">
        <f t="shared" si="25"/>
        <v>1.9999999999999999E-6</v>
      </c>
      <c r="AM58" s="74">
        <f t="shared" si="25"/>
        <v>9.9999999999999995E-7</v>
      </c>
      <c r="AN58" s="74">
        <f t="shared" si="25"/>
        <v>1.1E-5</v>
      </c>
      <c r="AO58" s="74">
        <f t="shared" si="25"/>
        <v>9.9999999999999995E-7</v>
      </c>
      <c r="AP58" s="74">
        <f t="shared" si="25"/>
        <v>5.6047E-2</v>
      </c>
      <c r="AQ58" s="74">
        <f t="shared" si="25"/>
        <v>0</v>
      </c>
      <c r="AR58" s="74">
        <f t="shared" si="25"/>
        <v>2.0000000000000002E-5</v>
      </c>
      <c r="AS58" s="74">
        <f t="shared" si="14"/>
        <v>1.1251969999999998</v>
      </c>
      <c r="AU58" s="53" t="str">
        <f t="shared" si="15"/>
        <v>2017-09</v>
      </c>
      <c r="AV58" s="74">
        <f t="shared" si="2"/>
        <v>0.20643500000000001</v>
      </c>
    </row>
    <row r="59" spans="8:48" x14ac:dyDescent="0.15">
      <c r="H59" s="181"/>
      <c r="I59" s="182" t="s">
        <v>66</v>
      </c>
      <c r="J59" s="183">
        <f>SUM(J47:J58)</f>
        <v>51.164865999999996</v>
      </c>
      <c r="K59" s="183">
        <f>SUM(K47:K58)</f>
        <v>6.1847750000000001</v>
      </c>
      <c r="L59" s="183">
        <f>SUM(L47:L58)</f>
        <v>2.8361200000000002</v>
      </c>
      <c r="M59" s="183">
        <f>SUM(M47:M58)</f>
        <v>202.00440800000001</v>
      </c>
      <c r="N59" s="183">
        <f>SUM(N47:N58)</f>
        <v>262.19016900000003</v>
      </c>
      <c r="P59" s="182" t="s">
        <v>66</v>
      </c>
      <c r="Q59" s="183">
        <f t="shared" ref="Q59:V59" si="26">SUM(Q47:Q58)</f>
        <v>16.489612999999999</v>
      </c>
      <c r="R59" s="183">
        <f t="shared" si="26"/>
        <v>3.8783789999999998</v>
      </c>
      <c r="S59" s="183">
        <f t="shared" si="26"/>
        <v>2.1933589999999996</v>
      </c>
      <c r="T59" s="183">
        <f t="shared" si="26"/>
        <v>229.52187500000002</v>
      </c>
      <c r="U59" s="183">
        <f t="shared" si="26"/>
        <v>1.2258420000000001</v>
      </c>
      <c r="V59" s="183">
        <f t="shared" si="26"/>
        <v>253.30906800000002</v>
      </c>
      <c r="X59" s="182" t="s">
        <v>66</v>
      </c>
      <c r="Y59" s="183">
        <f>SUM(Y47:Y58)</f>
        <v>1.3002E-2</v>
      </c>
      <c r="Z59" s="183">
        <f>SUM(Z47:Z58)</f>
        <v>63.375922000000003</v>
      </c>
      <c r="AA59" s="183">
        <f>SUM(AA47:AA58)</f>
        <v>10.455063999999998</v>
      </c>
      <c r="AB59" s="183">
        <f>SUM(AB47:AB58)</f>
        <v>0.62543900000000008</v>
      </c>
      <c r="AC59" s="183">
        <f>SUM(AC47:AC58)</f>
        <v>74.46942700000001</v>
      </c>
      <c r="AE59" s="182" t="s">
        <v>66</v>
      </c>
      <c r="AF59" s="183">
        <f t="shared" ref="AF59:AS59" si="27">SUM(AF47:AF58)</f>
        <v>0.39087700000000003</v>
      </c>
      <c r="AG59" s="183">
        <f t="shared" si="27"/>
        <v>1.2064999999999999E-2</v>
      </c>
      <c r="AH59" s="183">
        <f t="shared" si="27"/>
        <v>1.5790000000000001E-3</v>
      </c>
      <c r="AI59" s="183">
        <f t="shared" si="27"/>
        <v>0.53386100000000003</v>
      </c>
      <c r="AJ59" s="183">
        <f t="shared" si="27"/>
        <v>0.31323899999999999</v>
      </c>
      <c r="AK59" s="183">
        <f t="shared" si="27"/>
        <v>13.979117</v>
      </c>
      <c r="AL59" s="183">
        <f t="shared" si="27"/>
        <v>8.6800000000000028E-4</v>
      </c>
      <c r="AM59" s="183">
        <f t="shared" si="27"/>
        <v>1.2670000000000001E-3</v>
      </c>
      <c r="AN59" s="183">
        <f t="shared" si="27"/>
        <v>2.6885000000000003E-2</v>
      </c>
      <c r="AO59" s="183">
        <f t="shared" si="27"/>
        <v>2.5639999999999999E-3</v>
      </c>
      <c r="AP59" s="183">
        <f t="shared" si="27"/>
        <v>0.11199800000000001</v>
      </c>
      <c r="AQ59" s="183">
        <f t="shared" si="27"/>
        <v>5.8643999999999995E-2</v>
      </c>
      <c r="AR59" s="183">
        <f t="shared" si="27"/>
        <v>7.7000000000000001E-5</v>
      </c>
      <c r="AS59" s="183">
        <f t="shared" si="27"/>
        <v>15.433040999999996</v>
      </c>
      <c r="AU59" s="182" t="s">
        <v>66</v>
      </c>
      <c r="AV59" s="183">
        <f>SUM(AV47:AV58)</f>
        <v>7.1881150000000007</v>
      </c>
    </row>
    <row r="60" spans="8:48" ht="16" x14ac:dyDescent="0.2">
      <c r="H60" s="181"/>
      <c r="J60" s="176"/>
      <c r="Q60" s="176"/>
      <c r="X60" s="176"/>
      <c r="AU60" s="176"/>
      <c r="AV60" s="500"/>
    </row>
    <row r="61" spans="8:48" x14ac:dyDescent="0.15">
      <c r="H61" s="181"/>
      <c r="I61" s="176" t="s">
        <v>160</v>
      </c>
      <c r="J61" s="176"/>
      <c r="P61" s="176" t="s">
        <v>160</v>
      </c>
      <c r="Q61" s="176"/>
      <c r="X61" s="176" t="s">
        <v>160</v>
      </c>
      <c r="AE61" s="176" t="s">
        <v>160</v>
      </c>
      <c r="AU61" s="176" t="s">
        <v>160</v>
      </c>
    </row>
    <row r="62" spans="8:48" ht="26" x14ac:dyDescent="0.15">
      <c r="H62" s="181"/>
      <c r="I62" s="21" t="s">
        <v>103</v>
      </c>
      <c r="J62" s="178" t="s">
        <v>173</v>
      </c>
      <c r="K62" s="179" t="s">
        <v>161</v>
      </c>
      <c r="L62" s="179" t="s">
        <v>162</v>
      </c>
      <c r="M62" s="179" t="s">
        <v>163</v>
      </c>
      <c r="N62" s="179" t="s">
        <v>66</v>
      </c>
      <c r="P62" s="21" t="s">
        <v>103</v>
      </c>
      <c r="Q62" s="184" t="s">
        <v>164</v>
      </c>
      <c r="R62" s="184" t="s">
        <v>162</v>
      </c>
      <c r="S62" s="184" t="s">
        <v>165</v>
      </c>
      <c r="T62" s="184" t="s">
        <v>163</v>
      </c>
      <c r="U62" s="184" t="s">
        <v>166</v>
      </c>
      <c r="V62" s="179" t="s">
        <v>66</v>
      </c>
      <c r="X62" s="21" t="s">
        <v>103</v>
      </c>
      <c r="Y62" s="180" t="s">
        <v>167</v>
      </c>
      <c r="Z62" s="184" t="s">
        <v>168</v>
      </c>
      <c r="AA62" s="184" t="s">
        <v>169</v>
      </c>
      <c r="AB62" s="184" t="s">
        <v>170</v>
      </c>
      <c r="AC62" s="179" t="s">
        <v>66</v>
      </c>
      <c r="AE62" s="21" t="s">
        <v>103</v>
      </c>
      <c r="AF62" s="180" t="s">
        <v>760</v>
      </c>
      <c r="AG62" s="184" t="s">
        <v>813</v>
      </c>
      <c r="AH62" s="184" t="s">
        <v>905</v>
      </c>
      <c r="AI62" s="184" t="s">
        <v>906</v>
      </c>
      <c r="AJ62" s="180" t="s">
        <v>907</v>
      </c>
      <c r="AK62" s="184" t="s">
        <v>908</v>
      </c>
      <c r="AL62" s="184" t="s">
        <v>909</v>
      </c>
      <c r="AM62" s="184" t="s">
        <v>910</v>
      </c>
      <c r="AN62" s="184" t="s">
        <v>911</v>
      </c>
      <c r="AO62" s="180" t="s">
        <v>912</v>
      </c>
      <c r="AP62" s="184" t="s">
        <v>913</v>
      </c>
      <c r="AQ62" s="184" t="s">
        <v>914</v>
      </c>
      <c r="AR62" s="184" t="s">
        <v>915</v>
      </c>
      <c r="AS62" s="179" t="s">
        <v>66</v>
      </c>
      <c r="AU62" s="21" t="s">
        <v>103</v>
      </c>
      <c r="AV62" s="499" t="s">
        <v>929</v>
      </c>
    </row>
    <row r="63" spans="8:48" x14ac:dyDescent="0.15">
      <c r="I63" s="53" t="s">
        <v>892</v>
      </c>
      <c r="J63" s="185">
        <v>3068409</v>
      </c>
      <c r="K63" s="185">
        <v>240790</v>
      </c>
      <c r="L63" s="185">
        <v>193879</v>
      </c>
      <c r="M63" s="185">
        <v>15392402</v>
      </c>
      <c r="N63" s="185">
        <f>SUM(J63:M63)</f>
        <v>18895480</v>
      </c>
      <c r="P63" s="53" t="str">
        <f>$I63</f>
        <v>2016-10</v>
      </c>
      <c r="Q63" s="185">
        <v>1721503</v>
      </c>
      <c r="R63" s="185">
        <v>129278</v>
      </c>
      <c r="S63" s="185">
        <v>123592</v>
      </c>
      <c r="T63" s="185">
        <v>14562754</v>
      </c>
      <c r="U63" s="185">
        <v>18127</v>
      </c>
      <c r="V63" s="185">
        <f t="shared" ref="V63:V74" si="28">SUM(Q63:U63)</f>
        <v>16555254</v>
      </c>
      <c r="X63" s="53" t="str">
        <f>$I63</f>
        <v>2016-10</v>
      </c>
      <c r="Y63" s="185">
        <v>4222</v>
      </c>
      <c r="Z63" s="185">
        <v>1467931</v>
      </c>
      <c r="AA63" s="185">
        <v>942924</v>
      </c>
      <c r="AB63" s="185">
        <v>9799</v>
      </c>
      <c r="AC63" s="185">
        <f>SUM(Y63:AB63)</f>
        <v>2424876</v>
      </c>
      <c r="AE63" s="53" t="str">
        <f>$I63</f>
        <v>2016-10</v>
      </c>
      <c r="AF63" s="185">
        <v>15485</v>
      </c>
      <c r="AG63" s="185">
        <v>623</v>
      </c>
      <c r="AH63" s="185">
        <v>1283</v>
      </c>
      <c r="AI63" s="185">
        <v>9282</v>
      </c>
      <c r="AJ63" s="185">
        <v>25968</v>
      </c>
      <c r="AK63" s="185">
        <v>613095</v>
      </c>
      <c r="AL63" s="185">
        <v>38</v>
      </c>
      <c r="AM63" s="185">
        <v>35</v>
      </c>
      <c r="AN63" s="185">
        <v>9</v>
      </c>
      <c r="AO63" s="185">
        <v>0</v>
      </c>
      <c r="AP63" s="185">
        <v>10293</v>
      </c>
      <c r="AQ63" s="185">
        <v>9765</v>
      </c>
      <c r="AR63" s="185">
        <v>33</v>
      </c>
      <c r="AS63" s="185">
        <f>SUM(AF63:AR63)</f>
        <v>685909</v>
      </c>
      <c r="AU63" s="53" t="str">
        <f>$I63</f>
        <v>2016-10</v>
      </c>
      <c r="AV63" s="185">
        <v>115763</v>
      </c>
    </row>
    <row r="64" spans="8:48" x14ac:dyDescent="0.15">
      <c r="I64" s="53" t="s">
        <v>893</v>
      </c>
      <c r="J64" s="185">
        <v>1433244</v>
      </c>
      <c r="K64" s="185">
        <v>585898</v>
      </c>
      <c r="L64" s="185">
        <v>194537</v>
      </c>
      <c r="M64" s="185">
        <v>15465152</v>
      </c>
      <c r="N64" s="185">
        <f t="shared" ref="N64:N70" si="29">SUM(J64:M64)</f>
        <v>17678831</v>
      </c>
      <c r="P64" s="53" t="str">
        <f t="shared" ref="P64:P74" si="30">$I64</f>
        <v>2016-11</v>
      </c>
      <c r="Q64" s="185">
        <v>902176</v>
      </c>
      <c r="R64" s="185">
        <v>94508</v>
      </c>
      <c r="S64" s="185">
        <v>62506</v>
      </c>
      <c r="T64" s="185">
        <v>19492098</v>
      </c>
      <c r="U64" s="185">
        <v>14805</v>
      </c>
      <c r="V64" s="185">
        <f t="shared" si="28"/>
        <v>20566093</v>
      </c>
      <c r="X64" s="53" t="str">
        <f t="shared" ref="X64:X74" si="31">$I64</f>
        <v>2016-11</v>
      </c>
      <c r="Y64" s="185">
        <v>734</v>
      </c>
      <c r="Z64" s="185">
        <v>1416912</v>
      </c>
      <c r="AA64" s="185">
        <v>758135</v>
      </c>
      <c r="AB64" s="185">
        <v>8102</v>
      </c>
      <c r="AC64" s="185">
        <f t="shared" ref="AC64:AC70" si="32">SUM(Y64:AB64)</f>
        <v>2183883</v>
      </c>
      <c r="AE64" s="53" t="str">
        <f t="shared" ref="AE64:AE74" si="33">$I64</f>
        <v>2016-11</v>
      </c>
      <c r="AF64" s="185">
        <v>24557</v>
      </c>
      <c r="AG64" s="185">
        <v>2698</v>
      </c>
      <c r="AH64" s="185">
        <v>1</v>
      </c>
      <c r="AI64" s="185">
        <v>14715</v>
      </c>
      <c r="AJ64" s="185">
        <v>37789</v>
      </c>
      <c r="AK64" s="185">
        <v>509717</v>
      </c>
      <c r="AL64" s="185">
        <v>0</v>
      </c>
      <c r="AM64" s="185">
        <v>0</v>
      </c>
      <c r="AN64" s="185">
        <v>5123</v>
      </c>
      <c r="AO64" s="185">
        <v>2546</v>
      </c>
      <c r="AP64" s="185">
        <v>12670</v>
      </c>
      <c r="AQ64" s="185">
        <v>8625</v>
      </c>
      <c r="AR64" s="185">
        <v>0</v>
      </c>
      <c r="AS64" s="185">
        <f t="shared" ref="AS64:AS74" si="34">SUM(AF64:AR64)</f>
        <v>618441</v>
      </c>
      <c r="AU64" s="53" t="str">
        <f t="shared" ref="AU64:AU74" si="35">$I64</f>
        <v>2016-11</v>
      </c>
      <c r="AV64" s="185">
        <v>331304</v>
      </c>
    </row>
    <row r="65" spans="9:48" x14ac:dyDescent="0.15">
      <c r="I65" s="53" t="s">
        <v>894</v>
      </c>
      <c r="J65" s="185">
        <v>9185419</v>
      </c>
      <c r="K65" s="185">
        <v>586194</v>
      </c>
      <c r="L65" s="185">
        <v>265353</v>
      </c>
      <c r="M65" s="185">
        <v>13192208</v>
      </c>
      <c r="N65" s="185">
        <f t="shared" si="29"/>
        <v>23229174</v>
      </c>
      <c r="P65" s="53" t="str">
        <f t="shared" si="30"/>
        <v>2016-12</v>
      </c>
      <c r="Q65" s="185">
        <v>1231777</v>
      </c>
      <c r="R65" s="185">
        <v>283983</v>
      </c>
      <c r="S65" s="185">
        <v>138978</v>
      </c>
      <c r="T65" s="185">
        <v>18240210</v>
      </c>
      <c r="U65" s="185">
        <v>28538</v>
      </c>
      <c r="V65" s="185">
        <f t="shared" si="28"/>
        <v>19923486</v>
      </c>
      <c r="X65" s="53" t="str">
        <f t="shared" si="31"/>
        <v>2016-12</v>
      </c>
      <c r="Y65" s="185">
        <v>757</v>
      </c>
      <c r="Z65" s="185">
        <v>1046097</v>
      </c>
      <c r="AA65" s="185">
        <v>871609</v>
      </c>
      <c r="AB65" s="185">
        <v>22024</v>
      </c>
      <c r="AC65" s="185">
        <f t="shared" si="32"/>
        <v>1940487</v>
      </c>
      <c r="AE65" s="53" t="str">
        <f t="shared" si="33"/>
        <v>2016-12</v>
      </c>
      <c r="AF65" s="185">
        <v>20132</v>
      </c>
      <c r="AG65" s="185">
        <v>1571</v>
      </c>
      <c r="AH65" s="185">
        <v>0</v>
      </c>
      <c r="AI65" s="185">
        <v>10312</v>
      </c>
      <c r="AJ65" s="185">
        <v>21600</v>
      </c>
      <c r="AK65" s="185">
        <v>608354</v>
      </c>
      <c r="AL65" s="185">
        <v>7</v>
      </c>
      <c r="AM65" s="185">
        <v>4</v>
      </c>
      <c r="AN65" s="185">
        <v>15857</v>
      </c>
      <c r="AO65" s="185">
        <v>0</v>
      </c>
      <c r="AP65" s="185">
        <v>11232</v>
      </c>
      <c r="AQ65" s="185">
        <v>9817</v>
      </c>
      <c r="AR65" s="185">
        <v>0</v>
      </c>
      <c r="AS65" s="185">
        <f t="shared" si="34"/>
        <v>698886</v>
      </c>
      <c r="AU65" s="53" t="str">
        <f t="shared" si="35"/>
        <v>2016-12</v>
      </c>
      <c r="AV65" s="185">
        <v>682772</v>
      </c>
    </row>
    <row r="66" spans="9:48" x14ac:dyDescent="0.15">
      <c r="I66" s="53" t="s">
        <v>895</v>
      </c>
      <c r="J66" s="185">
        <v>7762947</v>
      </c>
      <c r="K66" s="185">
        <v>419944</v>
      </c>
      <c r="L66" s="185">
        <v>52650</v>
      </c>
      <c r="M66" s="185">
        <v>16061298</v>
      </c>
      <c r="N66" s="185">
        <f t="shared" si="29"/>
        <v>24296839</v>
      </c>
      <c r="P66" s="53" t="str">
        <f t="shared" si="30"/>
        <v>2017-01</v>
      </c>
      <c r="Q66" s="185">
        <v>1632555</v>
      </c>
      <c r="R66" s="185">
        <v>346584</v>
      </c>
      <c r="S66" s="185">
        <v>376565</v>
      </c>
      <c r="T66" s="185">
        <v>19117124</v>
      </c>
      <c r="U66" s="185">
        <v>32399</v>
      </c>
      <c r="V66" s="185">
        <f t="shared" si="28"/>
        <v>21505227</v>
      </c>
      <c r="X66" s="53" t="str">
        <f t="shared" si="31"/>
        <v>2017-01</v>
      </c>
      <c r="Y66" s="185">
        <v>1333</v>
      </c>
      <c r="Z66" s="185">
        <v>1076233</v>
      </c>
      <c r="AA66" s="185">
        <v>835866</v>
      </c>
      <c r="AB66" s="185">
        <v>7710</v>
      </c>
      <c r="AC66" s="185">
        <f t="shared" si="32"/>
        <v>1921142</v>
      </c>
      <c r="AE66" s="53" t="str">
        <f t="shared" si="33"/>
        <v>2017-01</v>
      </c>
      <c r="AF66" s="185">
        <v>23157</v>
      </c>
      <c r="AG66" s="185">
        <v>6237</v>
      </c>
      <c r="AH66" s="185">
        <v>130</v>
      </c>
      <c r="AI66" s="185">
        <v>14078</v>
      </c>
      <c r="AJ66" s="185">
        <v>45055</v>
      </c>
      <c r="AK66" s="185">
        <v>995948</v>
      </c>
      <c r="AL66" s="185">
        <v>33</v>
      </c>
      <c r="AM66" s="185">
        <v>33</v>
      </c>
      <c r="AN66" s="185">
        <v>922</v>
      </c>
      <c r="AO66" s="185">
        <v>0</v>
      </c>
      <c r="AP66" s="185">
        <v>15989</v>
      </c>
      <c r="AQ66" s="185">
        <v>15721</v>
      </c>
      <c r="AR66" s="185">
        <v>0</v>
      </c>
      <c r="AS66" s="185">
        <f t="shared" si="34"/>
        <v>1117303</v>
      </c>
      <c r="AU66" s="53" t="str">
        <f t="shared" si="35"/>
        <v>2017-01</v>
      </c>
      <c r="AV66" s="185">
        <v>1890603</v>
      </c>
    </row>
    <row r="67" spans="9:48" x14ac:dyDescent="0.15">
      <c r="I67" s="53" t="s">
        <v>896</v>
      </c>
      <c r="J67" s="185">
        <v>3068788</v>
      </c>
      <c r="K67" s="185">
        <v>589557</v>
      </c>
      <c r="L67" s="185">
        <v>304993</v>
      </c>
      <c r="M67" s="185">
        <v>15381816</v>
      </c>
      <c r="N67" s="185">
        <f t="shared" si="29"/>
        <v>19345154</v>
      </c>
      <c r="P67" s="53" t="str">
        <f t="shared" si="30"/>
        <v>2017-02</v>
      </c>
      <c r="Q67" s="185">
        <v>2296496</v>
      </c>
      <c r="R67" s="185">
        <v>715412</v>
      </c>
      <c r="S67" s="185">
        <v>175928</v>
      </c>
      <c r="T67" s="185">
        <v>18248277</v>
      </c>
      <c r="U67" s="185">
        <v>29360</v>
      </c>
      <c r="V67" s="185">
        <f t="shared" si="28"/>
        <v>21465473</v>
      </c>
      <c r="X67" s="53" t="str">
        <f t="shared" si="31"/>
        <v>2017-02</v>
      </c>
      <c r="Y67" s="185">
        <v>712</v>
      </c>
      <c r="Z67" s="185">
        <v>2598032</v>
      </c>
      <c r="AA67" s="185">
        <v>1050551</v>
      </c>
      <c r="AB67" s="185">
        <v>18160</v>
      </c>
      <c r="AC67" s="185">
        <f t="shared" si="32"/>
        <v>3667455</v>
      </c>
      <c r="AE67" s="53" t="str">
        <f t="shared" si="33"/>
        <v>2017-02</v>
      </c>
      <c r="AF67" s="185">
        <v>31899</v>
      </c>
      <c r="AG67" s="185">
        <v>753</v>
      </c>
      <c r="AH67" s="185">
        <v>36</v>
      </c>
      <c r="AI67" s="185">
        <v>20892</v>
      </c>
      <c r="AJ67" s="185">
        <v>17752</v>
      </c>
      <c r="AK67" s="185">
        <v>1124373</v>
      </c>
      <c r="AL67" s="185">
        <v>746</v>
      </c>
      <c r="AM67" s="185">
        <v>492</v>
      </c>
      <c r="AN67" s="185">
        <v>2785</v>
      </c>
      <c r="AO67" s="185">
        <v>0</v>
      </c>
      <c r="AP67" s="185">
        <v>2062</v>
      </c>
      <c r="AQ67" s="185">
        <v>9037</v>
      </c>
      <c r="AR67" s="185">
        <v>0</v>
      </c>
      <c r="AS67" s="185">
        <f t="shared" si="34"/>
        <v>1210827</v>
      </c>
      <c r="AU67" s="53" t="str">
        <f t="shared" si="35"/>
        <v>2017-02</v>
      </c>
      <c r="AV67" s="185">
        <v>2453987</v>
      </c>
    </row>
    <row r="68" spans="9:48" x14ac:dyDescent="0.15">
      <c r="I68" s="53" t="s">
        <v>897</v>
      </c>
      <c r="J68" s="185">
        <v>3883331</v>
      </c>
      <c r="K68" s="185">
        <v>330027</v>
      </c>
      <c r="L68" s="185">
        <v>34345</v>
      </c>
      <c r="M68" s="185">
        <v>18451688</v>
      </c>
      <c r="N68" s="185">
        <f t="shared" si="29"/>
        <v>22699391</v>
      </c>
      <c r="P68" s="53" t="str">
        <f t="shared" si="30"/>
        <v>2017-03</v>
      </c>
      <c r="Q68" s="185">
        <v>1964161</v>
      </c>
      <c r="R68" s="185">
        <v>248203</v>
      </c>
      <c r="S68" s="185">
        <v>128684</v>
      </c>
      <c r="T68" s="185">
        <v>26592925</v>
      </c>
      <c r="U68" s="185">
        <v>791936</v>
      </c>
      <c r="V68" s="185">
        <f t="shared" si="28"/>
        <v>29725909</v>
      </c>
      <c r="X68" s="53" t="str">
        <f t="shared" si="31"/>
        <v>2017-03</v>
      </c>
      <c r="Y68" s="185">
        <v>643</v>
      </c>
      <c r="Z68" s="185">
        <v>10162514</v>
      </c>
      <c r="AA68" s="185">
        <v>1244064</v>
      </c>
      <c r="AB68" s="185">
        <v>512176</v>
      </c>
      <c r="AC68" s="185">
        <f t="shared" si="32"/>
        <v>11919397</v>
      </c>
      <c r="AE68" s="53" t="str">
        <f t="shared" si="33"/>
        <v>2017-03</v>
      </c>
      <c r="AF68" s="185">
        <v>25221</v>
      </c>
      <c r="AG68" s="185">
        <v>118</v>
      </c>
      <c r="AH68" s="185">
        <v>56</v>
      </c>
      <c r="AI68" s="185">
        <v>23870</v>
      </c>
      <c r="AJ68" s="185">
        <v>35043</v>
      </c>
      <c r="AK68" s="185">
        <v>2108110</v>
      </c>
      <c r="AL68" s="185">
        <v>19</v>
      </c>
      <c r="AM68" s="185">
        <v>0</v>
      </c>
      <c r="AN68" s="185">
        <v>1061</v>
      </c>
      <c r="AO68" s="185">
        <v>0</v>
      </c>
      <c r="AP68" s="185">
        <v>390</v>
      </c>
      <c r="AQ68" s="185">
        <v>1480</v>
      </c>
      <c r="AR68" s="185">
        <v>4</v>
      </c>
      <c r="AS68" s="185">
        <f t="shared" si="34"/>
        <v>2195372</v>
      </c>
      <c r="AU68" s="53" t="str">
        <f t="shared" si="35"/>
        <v>2017-03</v>
      </c>
      <c r="AV68" s="185">
        <v>201158</v>
      </c>
    </row>
    <row r="69" spans="9:48" x14ac:dyDescent="0.15">
      <c r="I69" s="53" t="s">
        <v>898</v>
      </c>
      <c r="J69" s="185">
        <v>6232299</v>
      </c>
      <c r="K69" s="185">
        <v>533149</v>
      </c>
      <c r="L69" s="185">
        <v>545381</v>
      </c>
      <c r="M69" s="185">
        <v>15845353</v>
      </c>
      <c r="N69" s="185">
        <f t="shared" si="29"/>
        <v>23156182</v>
      </c>
      <c r="P69" s="53" t="str">
        <f t="shared" si="30"/>
        <v>2017-04</v>
      </c>
      <c r="Q69" s="185">
        <v>2046642</v>
      </c>
      <c r="R69" s="185">
        <v>494900</v>
      </c>
      <c r="S69" s="185">
        <v>103476</v>
      </c>
      <c r="T69" s="185">
        <v>14589956</v>
      </c>
      <c r="U69" s="185">
        <v>13430</v>
      </c>
      <c r="V69" s="185">
        <f t="shared" si="28"/>
        <v>17248404</v>
      </c>
      <c r="X69" s="53" t="str">
        <f t="shared" si="31"/>
        <v>2017-04</v>
      </c>
      <c r="Y69" s="185">
        <v>727</v>
      </c>
      <c r="Z69" s="185">
        <v>7390308</v>
      </c>
      <c r="AA69" s="185">
        <v>964874</v>
      </c>
      <c r="AB69" s="185">
        <v>2619</v>
      </c>
      <c r="AC69" s="185">
        <f t="shared" si="32"/>
        <v>8358528</v>
      </c>
      <c r="AE69" s="53" t="str">
        <f t="shared" si="33"/>
        <v>2017-04</v>
      </c>
      <c r="AF69" s="185">
        <v>28677</v>
      </c>
      <c r="AG69" s="185">
        <v>17</v>
      </c>
      <c r="AH69" s="185">
        <v>17</v>
      </c>
      <c r="AI69" s="185">
        <v>21405</v>
      </c>
      <c r="AJ69" s="185">
        <v>19456</v>
      </c>
      <c r="AK69" s="185">
        <v>2718311</v>
      </c>
      <c r="AL69" s="185">
        <v>0</v>
      </c>
      <c r="AM69" s="185">
        <v>0</v>
      </c>
      <c r="AN69" s="185">
        <v>57</v>
      </c>
      <c r="AO69" s="185">
        <v>15</v>
      </c>
      <c r="AP69" s="185">
        <v>943</v>
      </c>
      <c r="AQ69" s="185">
        <v>0</v>
      </c>
      <c r="AR69" s="185">
        <v>18</v>
      </c>
      <c r="AS69" s="185">
        <f t="shared" si="34"/>
        <v>2788916</v>
      </c>
      <c r="AU69" s="53" t="str">
        <f t="shared" si="35"/>
        <v>2017-04</v>
      </c>
      <c r="AV69" s="185">
        <v>253888</v>
      </c>
    </row>
    <row r="70" spans="9:48" x14ac:dyDescent="0.15">
      <c r="I70" s="53" t="s">
        <v>899</v>
      </c>
      <c r="J70" s="185">
        <v>4053737</v>
      </c>
      <c r="K70" s="185">
        <v>708540</v>
      </c>
      <c r="L70" s="185">
        <v>136879</v>
      </c>
      <c r="M70" s="185">
        <v>20304908</v>
      </c>
      <c r="N70" s="185">
        <f t="shared" si="29"/>
        <v>25204064</v>
      </c>
      <c r="P70" s="53" t="str">
        <f t="shared" si="30"/>
        <v>2017-05</v>
      </c>
      <c r="Q70" s="185">
        <v>1226358</v>
      </c>
      <c r="R70" s="185">
        <v>605562</v>
      </c>
      <c r="S70" s="185">
        <v>206918</v>
      </c>
      <c r="T70" s="185">
        <v>23165558</v>
      </c>
      <c r="U70" s="185">
        <v>40896</v>
      </c>
      <c r="V70" s="185">
        <f t="shared" si="28"/>
        <v>25245292</v>
      </c>
      <c r="X70" s="53" t="str">
        <f t="shared" si="31"/>
        <v>2017-05</v>
      </c>
      <c r="Y70" s="185">
        <v>753</v>
      </c>
      <c r="Z70" s="185">
        <v>7781218</v>
      </c>
      <c r="AA70" s="185">
        <v>725148</v>
      </c>
      <c r="AB70" s="185">
        <v>5475</v>
      </c>
      <c r="AC70" s="185">
        <f t="shared" si="32"/>
        <v>8512594</v>
      </c>
      <c r="AE70" s="53" t="str">
        <f t="shared" si="33"/>
        <v>2017-05</v>
      </c>
      <c r="AF70" s="185">
        <v>29584</v>
      </c>
      <c r="AG70" s="185">
        <v>0</v>
      </c>
      <c r="AH70" s="185">
        <v>1</v>
      </c>
      <c r="AI70" s="185">
        <v>25019</v>
      </c>
      <c r="AJ70" s="185">
        <v>5121</v>
      </c>
      <c r="AK70" s="185">
        <v>961517</v>
      </c>
      <c r="AL70" s="185">
        <v>2</v>
      </c>
      <c r="AM70" s="185">
        <v>0</v>
      </c>
      <c r="AN70" s="185">
        <v>0</v>
      </c>
      <c r="AO70" s="185">
        <v>0</v>
      </c>
      <c r="AP70" s="185">
        <v>50</v>
      </c>
      <c r="AQ70" s="185">
        <v>4</v>
      </c>
      <c r="AR70" s="185">
        <v>1</v>
      </c>
      <c r="AS70" s="185">
        <f t="shared" si="34"/>
        <v>1021299</v>
      </c>
      <c r="AU70" s="53" t="str">
        <f t="shared" si="35"/>
        <v>2017-05</v>
      </c>
      <c r="AV70" s="185">
        <v>348403</v>
      </c>
    </row>
    <row r="71" spans="9:48" x14ac:dyDescent="0.15">
      <c r="I71" s="53" t="s">
        <v>900</v>
      </c>
      <c r="J71" s="185">
        <v>1873958</v>
      </c>
      <c r="K71" s="185">
        <v>1739051</v>
      </c>
      <c r="L71" s="185">
        <v>783600</v>
      </c>
      <c r="M71" s="185">
        <v>18414848</v>
      </c>
      <c r="N71" s="185">
        <f>SUM(J71:M71)</f>
        <v>22811457</v>
      </c>
      <c r="P71" s="53" t="str">
        <f t="shared" si="30"/>
        <v>2017-06</v>
      </c>
      <c r="Q71" s="185">
        <v>598454</v>
      </c>
      <c r="R71" s="185">
        <v>309937</v>
      </c>
      <c r="S71" s="185">
        <v>319524</v>
      </c>
      <c r="T71" s="185">
        <v>22510526</v>
      </c>
      <c r="U71" s="185">
        <v>11998</v>
      </c>
      <c r="V71" s="185">
        <f t="shared" si="28"/>
        <v>23750439</v>
      </c>
      <c r="X71" s="53" t="str">
        <f t="shared" si="31"/>
        <v>2017-06</v>
      </c>
      <c r="Y71" s="185">
        <v>700</v>
      </c>
      <c r="Z71" s="185">
        <v>7628983</v>
      </c>
      <c r="AA71" s="185">
        <v>751920</v>
      </c>
      <c r="AB71" s="185">
        <v>20492</v>
      </c>
      <c r="AC71" s="185">
        <f>SUM(Y71:AB71)</f>
        <v>8402095</v>
      </c>
      <c r="AE71" s="53" t="str">
        <f t="shared" si="33"/>
        <v>2017-06</v>
      </c>
      <c r="AF71" s="185">
        <v>33982</v>
      </c>
      <c r="AG71" s="185">
        <v>1</v>
      </c>
      <c r="AH71" s="185">
        <v>2</v>
      </c>
      <c r="AI71" s="185">
        <v>108576</v>
      </c>
      <c r="AJ71" s="185">
        <v>3106</v>
      </c>
      <c r="AK71" s="185">
        <v>1510649</v>
      </c>
      <c r="AL71" s="185">
        <v>2</v>
      </c>
      <c r="AM71" s="185">
        <v>24</v>
      </c>
      <c r="AN71" s="185">
        <v>64</v>
      </c>
      <c r="AO71" s="185">
        <v>0</v>
      </c>
      <c r="AP71" s="185">
        <v>67</v>
      </c>
      <c r="AQ71" s="185">
        <v>0</v>
      </c>
      <c r="AR71" s="185">
        <v>1</v>
      </c>
      <c r="AS71" s="185">
        <f t="shared" si="34"/>
        <v>1656474</v>
      </c>
      <c r="AU71" s="53" t="str">
        <f t="shared" si="35"/>
        <v>2017-06</v>
      </c>
      <c r="AV71" s="185">
        <v>370298</v>
      </c>
    </row>
    <row r="72" spans="9:48" x14ac:dyDescent="0.15">
      <c r="I72" s="53" t="s">
        <v>901</v>
      </c>
      <c r="J72" s="185">
        <v>2925072</v>
      </c>
      <c r="K72" s="185">
        <v>68354</v>
      </c>
      <c r="L72" s="185">
        <v>61887</v>
      </c>
      <c r="M72" s="185">
        <v>19521541</v>
      </c>
      <c r="N72" s="185">
        <f>SUM(J72:M72)</f>
        <v>22576854</v>
      </c>
      <c r="P72" s="53" t="str">
        <f t="shared" si="30"/>
        <v>2017-07</v>
      </c>
      <c r="Q72" s="185">
        <v>610412</v>
      </c>
      <c r="R72" s="185">
        <v>208106</v>
      </c>
      <c r="S72" s="185">
        <v>134578</v>
      </c>
      <c r="T72" s="185">
        <v>18795933</v>
      </c>
      <c r="U72" s="185">
        <v>15742</v>
      </c>
      <c r="V72" s="185">
        <f t="shared" si="28"/>
        <v>19764771</v>
      </c>
      <c r="X72" s="53" t="str">
        <f t="shared" si="31"/>
        <v>2017-07</v>
      </c>
      <c r="Y72" s="185">
        <v>941</v>
      </c>
      <c r="Z72" s="185">
        <v>7740994</v>
      </c>
      <c r="AA72" s="185">
        <v>837650</v>
      </c>
      <c r="AB72" s="185">
        <v>4936</v>
      </c>
      <c r="AC72" s="185">
        <f>SUM(Y72:AB72)</f>
        <v>8584521</v>
      </c>
      <c r="AE72" s="53" t="str">
        <f t="shared" si="33"/>
        <v>2017-07</v>
      </c>
      <c r="AF72" s="185">
        <v>74970</v>
      </c>
      <c r="AG72" s="185">
        <v>0</v>
      </c>
      <c r="AH72" s="185">
        <v>2</v>
      </c>
      <c r="AI72" s="185">
        <v>41228</v>
      </c>
      <c r="AJ72" s="185">
        <v>35507</v>
      </c>
      <c r="AK72" s="185">
        <v>1082336</v>
      </c>
      <c r="AL72" s="185">
        <v>18</v>
      </c>
      <c r="AM72" s="185">
        <v>46</v>
      </c>
      <c r="AN72" s="185">
        <v>1</v>
      </c>
      <c r="AO72" s="185">
        <v>2</v>
      </c>
      <c r="AP72" s="185">
        <v>2255</v>
      </c>
      <c r="AQ72" s="185">
        <v>12</v>
      </c>
      <c r="AR72" s="185">
        <v>0</v>
      </c>
      <c r="AS72" s="185">
        <f t="shared" si="34"/>
        <v>1236377</v>
      </c>
      <c r="AU72" s="53" t="str">
        <f t="shared" si="35"/>
        <v>2017-07</v>
      </c>
      <c r="AV72" s="185">
        <v>116924</v>
      </c>
    </row>
    <row r="73" spans="9:48" x14ac:dyDescent="0.15">
      <c r="I73" s="53" t="s">
        <v>902</v>
      </c>
      <c r="J73" s="185">
        <v>5832187</v>
      </c>
      <c r="K73" s="185">
        <v>236440</v>
      </c>
      <c r="L73" s="185">
        <v>198402</v>
      </c>
      <c r="M73" s="185">
        <v>18535285</v>
      </c>
      <c r="N73" s="185">
        <f>SUM(J73:M73)</f>
        <v>24802314</v>
      </c>
      <c r="P73" s="53" t="str">
        <f t="shared" si="30"/>
        <v>2017-08</v>
      </c>
      <c r="Q73" s="185">
        <v>1073803</v>
      </c>
      <c r="R73" s="185">
        <v>196472</v>
      </c>
      <c r="S73" s="185">
        <v>282922</v>
      </c>
      <c r="T73" s="185">
        <v>14209548</v>
      </c>
      <c r="U73" s="185">
        <v>132447</v>
      </c>
      <c r="V73" s="185">
        <f t="shared" si="28"/>
        <v>15895192</v>
      </c>
      <c r="X73" s="53" t="str">
        <f t="shared" si="31"/>
        <v>2017-08</v>
      </c>
      <c r="Y73" s="185">
        <v>745</v>
      </c>
      <c r="Z73" s="185">
        <v>7608555</v>
      </c>
      <c r="AA73" s="185">
        <v>764688</v>
      </c>
      <c r="AB73" s="185">
        <v>5277</v>
      </c>
      <c r="AC73" s="185">
        <f>SUM(Y73:AB73)</f>
        <v>8379265</v>
      </c>
      <c r="AE73" s="53" t="str">
        <f t="shared" si="33"/>
        <v>2017-08</v>
      </c>
      <c r="AF73" s="185">
        <v>48810</v>
      </c>
      <c r="AG73" s="185">
        <v>40</v>
      </c>
      <c r="AH73" s="185">
        <v>44</v>
      </c>
      <c r="AI73" s="185">
        <v>95133</v>
      </c>
      <c r="AJ73" s="185">
        <v>25776</v>
      </c>
      <c r="AK73" s="185">
        <v>902426</v>
      </c>
      <c r="AL73" s="185">
        <v>1</v>
      </c>
      <c r="AM73" s="185">
        <v>632</v>
      </c>
      <c r="AN73" s="185">
        <v>995</v>
      </c>
      <c r="AO73" s="185">
        <v>0</v>
      </c>
      <c r="AP73" s="185">
        <v>0</v>
      </c>
      <c r="AQ73" s="185">
        <v>4183</v>
      </c>
      <c r="AR73" s="185">
        <v>0</v>
      </c>
      <c r="AS73" s="185">
        <f t="shared" si="34"/>
        <v>1078040</v>
      </c>
      <c r="AU73" s="53" t="str">
        <f t="shared" si="35"/>
        <v>2017-08</v>
      </c>
      <c r="AV73" s="185">
        <v>216580</v>
      </c>
    </row>
    <row r="74" spans="9:48" x14ac:dyDescent="0.15">
      <c r="I74" s="53" t="s">
        <v>903</v>
      </c>
      <c r="J74" s="185">
        <v>1845475</v>
      </c>
      <c r="K74" s="185">
        <v>146831</v>
      </c>
      <c r="L74" s="185">
        <v>64214</v>
      </c>
      <c r="M74" s="185">
        <v>15437909</v>
      </c>
      <c r="N74" s="185">
        <f>SUM(J74:M74)</f>
        <v>17494429</v>
      </c>
      <c r="P74" s="53" t="str">
        <f t="shared" si="30"/>
        <v>2017-09</v>
      </c>
      <c r="Q74" s="185">
        <v>1185276</v>
      </c>
      <c r="R74" s="185">
        <v>245434</v>
      </c>
      <c r="S74" s="185">
        <v>139688</v>
      </c>
      <c r="T74" s="185">
        <v>19996966</v>
      </c>
      <c r="U74" s="185">
        <v>96164</v>
      </c>
      <c r="V74" s="185">
        <f t="shared" si="28"/>
        <v>21663528</v>
      </c>
      <c r="X74" s="53" t="str">
        <f t="shared" si="31"/>
        <v>2017-09</v>
      </c>
      <c r="Y74" s="185">
        <v>735</v>
      </c>
      <c r="Z74" s="185">
        <v>7458145</v>
      </c>
      <c r="AA74" s="185">
        <v>707635</v>
      </c>
      <c r="AB74" s="185">
        <v>8669</v>
      </c>
      <c r="AC74" s="185">
        <f>SUM(Y74:AB74)</f>
        <v>8175184</v>
      </c>
      <c r="AE74" s="53" t="str">
        <f t="shared" si="33"/>
        <v>2017-09</v>
      </c>
      <c r="AF74" s="185">
        <v>34403</v>
      </c>
      <c r="AG74" s="185">
        <v>7</v>
      </c>
      <c r="AH74" s="185">
        <v>7</v>
      </c>
      <c r="AI74" s="185">
        <v>149351</v>
      </c>
      <c r="AJ74" s="185">
        <v>41066</v>
      </c>
      <c r="AK74" s="185">
        <v>844281</v>
      </c>
      <c r="AL74" s="185">
        <v>2</v>
      </c>
      <c r="AM74" s="185">
        <v>1</v>
      </c>
      <c r="AN74" s="185">
        <v>11</v>
      </c>
      <c r="AO74" s="185">
        <v>1</v>
      </c>
      <c r="AP74" s="185">
        <v>56047</v>
      </c>
      <c r="AQ74" s="185">
        <v>0</v>
      </c>
      <c r="AR74" s="185">
        <v>20</v>
      </c>
      <c r="AS74" s="185">
        <f t="shared" si="34"/>
        <v>1125197</v>
      </c>
      <c r="AU74" s="53" t="str">
        <f t="shared" si="35"/>
        <v>2017-09</v>
      </c>
      <c r="AV74" s="185">
        <v>206435</v>
      </c>
    </row>
    <row r="75" spans="9:48" x14ac:dyDescent="0.15">
      <c r="I75" s="182" t="s">
        <v>66</v>
      </c>
      <c r="J75" s="186">
        <f>SUM(J63:J74)</f>
        <v>51164866</v>
      </c>
      <c r="K75" s="186">
        <f>SUM(K63:K74)</f>
        <v>6184775</v>
      </c>
      <c r="L75" s="186">
        <f>SUM(L63:L74)</f>
        <v>2836120</v>
      </c>
      <c r="M75" s="186">
        <f>SUM(M63:M74)</f>
        <v>202004408</v>
      </c>
      <c r="N75" s="186">
        <f>SUM(N63:N74)</f>
        <v>262190169</v>
      </c>
      <c r="P75" s="182" t="s">
        <v>66</v>
      </c>
      <c r="Q75" s="186">
        <f t="shared" ref="Q75:V75" si="36">SUM(Q63:Q74)</f>
        <v>16489613</v>
      </c>
      <c r="R75" s="186">
        <f t="shared" si="36"/>
        <v>3878379</v>
      </c>
      <c r="S75" s="186">
        <f t="shared" si="36"/>
        <v>2193359</v>
      </c>
      <c r="T75" s="186">
        <f t="shared" si="36"/>
        <v>229521875</v>
      </c>
      <c r="U75" s="186">
        <f t="shared" si="36"/>
        <v>1225842</v>
      </c>
      <c r="V75" s="186">
        <f t="shared" si="36"/>
        <v>253309068</v>
      </c>
      <c r="X75" s="182" t="s">
        <v>66</v>
      </c>
      <c r="Y75" s="186">
        <f>SUM(Y63:Y74)</f>
        <v>13002</v>
      </c>
      <c r="Z75" s="186">
        <f>SUM(Z63:Z74)</f>
        <v>63375922</v>
      </c>
      <c r="AA75" s="186">
        <f>SUM(AA63:AA74)</f>
        <v>10455064</v>
      </c>
      <c r="AB75" s="186">
        <f>SUM(AB63:AB74)</f>
        <v>625439</v>
      </c>
      <c r="AC75" s="186">
        <f>SUM(AC63:AC74)</f>
        <v>74469427</v>
      </c>
      <c r="AE75" s="182" t="s">
        <v>66</v>
      </c>
      <c r="AF75" s="186">
        <f t="shared" ref="AF75:AS75" si="37">SUM(AF63:AF74)</f>
        <v>390877</v>
      </c>
      <c r="AG75" s="186">
        <f t="shared" si="37"/>
        <v>12065</v>
      </c>
      <c r="AH75" s="186">
        <f t="shared" si="37"/>
        <v>1579</v>
      </c>
      <c r="AI75" s="186">
        <f t="shared" si="37"/>
        <v>533861</v>
      </c>
      <c r="AJ75" s="186">
        <f t="shared" si="37"/>
        <v>313239</v>
      </c>
      <c r="AK75" s="186">
        <f t="shared" si="37"/>
        <v>13979117</v>
      </c>
      <c r="AL75" s="186">
        <f t="shared" si="37"/>
        <v>868</v>
      </c>
      <c r="AM75" s="186">
        <f t="shared" si="37"/>
        <v>1267</v>
      </c>
      <c r="AN75" s="186">
        <f t="shared" si="37"/>
        <v>26885</v>
      </c>
      <c r="AO75" s="186">
        <f t="shared" si="37"/>
        <v>2564</v>
      </c>
      <c r="AP75" s="186">
        <f t="shared" si="37"/>
        <v>111998</v>
      </c>
      <c r="AQ75" s="186">
        <f t="shared" si="37"/>
        <v>58644</v>
      </c>
      <c r="AR75" s="186">
        <f t="shared" si="37"/>
        <v>77</v>
      </c>
      <c r="AS75" s="186">
        <f t="shared" si="37"/>
        <v>15433041</v>
      </c>
      <c r="AU75" s="182" t="s">
        <v>66</v>
      </c>
      <c r="AV75" s="186">
        <f>SUM(AV63:AV74)</f>
        <v>7188115</v>
      </c>
    </row>
    <row r="76" spans="9:48" x14ac:dyDescent="0.15">
      <c r="I76" s="187"/>
      <c r="J76" s="188"/>
      <c r="K76" s="188"/>
      <c r="L76" s="188"/>
      <c r="M76" s="188"/>
      <c r="N76" s="188"/>
    </row>
    <row r="77" spans="9:48" x14ac:dyDescent="0.15">
      <c r="I77" s="187"/>
      <c r="J77" s="188"/>
      <c r="K77" s="188"/>
      <c r="L77" s="188"/>
      <c r="M77" s="188"/>
      <c r="N77" s="188"/>
      <c r="AF77" s="176"/>
      <c r="AV77" s="176"/>
    </row>
    <row r="78" spans="9:48" x14ac:dyDescent="0.15">
      <c r="I78" s="177"/>
      <c r="J78" s="176" t="s">
        <v>143</v>
      </c>
      <c r="Q78" s="176" t="s">
        <v>144</v>
      </c>
      <c r="Y78" s="176" t="s">
        <v>145</v>
      </c>
      <c r="AE78" s="176"/>
      <c r="AF78" s="176" t="s">
        <v>904</v>
      </c>
      <c r="AV78" s="176" t="s">
        <v>929</v>
      </c>
    </row>
    <row r="79" spans="9:48" x14ac:dyDescent="0.15">
      <c r="I79" s="176" t="s">
        <v>171</v>
      </c>
      <c r="J79" s="176"/>
      <c r="P79" s="176" t="s">
        <v>171</v>
      </c>
      <c r="Q79" s="176"/>
      <c r="X79" s="176" t="s">
        <v>171</v>
      </c>
      <c r="AE79" s="176" t="s">
        <v>171</v>
      </c>
      <c r="AU79" s="176" t="s">
        <v>171</v>
      </c>
    </row>
    <row r="80" spans="9:48" ht="26" x14ac:dyDescent="0.15">
      <c r="I80" s="21" t="s">
        <v>753</v>
      </c>
      <c r="J80" s="178" t="s">
        <v>147</v>
      </c>
      <c r="K80" s="179" t="s">
        <v>148</v>
      </c>
      <c r="L80" s="179" t="s">
        <v>149</v>
      </c>
      <c r="M80" s="179" t="s">
        <v>150</v>
      </c>
      <c r="N80" s="189" t="s">
        <v>66</v>
      </c>
      <c r="P80" s="21" t="s">
        <v>753</v>
      </c>
      <c r="Q80" s="180" t="s">
        <v>151</v>
      </c>
      <c r="R80" s="180" t="s">
        <v>152</v>
      </c>
      <c r="S80" s="180" t="s">
        <v>153</v>
      </c>
      <c r="T80" s="180" t="s">
        <v>154</v>
      </c>
      <c r="U80" s="180" t="s">
        <v>155</v>
      </c>
      <c r="V80" s="189" t="s">
        <v>66</v>
      </c>
      <c r="X80" s="21" t="s">
        <v>753</v>
      </c>
      <c r="Y80" s="180" t="s">
        <v>156</v>
      </c>
      <c r="Z80" s="180" t="s">
        <v>157</v>
      </c>
      <c r="AA80" s="180" t="s">
        <v>158</v>
      </c>
      <c r="AB80" s="180" t="s">
        <v>159</v>
      </c>
      <c r="AC80" s="189" t="s">
        <v>66</v>
      </c>
      <c r="AE80" s="21" t="s">
        <v>753</v>
      </c>
      <c r="AF80" s="499" t="s">
        <v>916</v>
      </c>
      <c r="AG80" s="499" t="s">
        <v>917</v>
      </c>
      <c r="AH80" s="499" t="s">
        <v>918</v>
      </c>
      <c r="AI80" s="499" t="s">
        <v>919</v>
      </c>
      <c r="AJ80" s="499" t="s">
        <v>920</v>
      </c>
      <c r="AK80" s="499" t="s">
        <v>921</v>
      </c>
      <c r="AL80" s="499" t="s">
        <v>922</v>
      </c>
      <c r="AM80" s="499" t="s">
        <v>923</v>
      </c>
      <c r="AN80" s="499" t="s">
        <v>924</v>
      </c>
      <c r="AO80" s="499" t="s">
        <v>925</v>
      </c>
      <c r="AP80" s="499" t="s">
        <v>926</v>
      </c>
      <c r="AQ80" s="499" t="s">
        <v>927</v>
      </c>
      <c r="AR80" s="499" t="s">
        <v>928</v>
      </c>
      <c r="AS80" s="179" t="s">
        <v>66</v>
      </c>
      <c r="AU80" s="21" t="s">
        <v>753</v>
      </c>
      <c r="AV80" s="499" t="s">
        <v>929</v>
      </c>
    </row>
    <row r="81" spans="9:48" x14ac:dyDescent="0.15">
      <c r="I81" s="53" t="str">
        <f>I97</f>
        <v>2016-10</v>
      </c>
      <c r="J81" s="74">
        <f>J97/1024</f>
        <v>30.02979308900829</v>
      </c>
      <c r="K81" s="74">
        <f>K97/1024</f>
        <v>1.4585229222411717</v>
      </c>
      <c r="L81" s="74">
        <f>L97/1024</f>
        <v>11.566900321632588</v>
      </c>
      <c r="M81" s="74">
        <f>M97/1024</f>
        <v>276.0058636534186</v>
      </c>
      <c r="N81" s="74">
        <f>SUM(J81:M81)</f>
        <v>319.06107998630068</v>
      </c>
      <c r="P81" s="53" t="str">
        <f>P97</f>
        <v>2016-10</v>
      </c>
      <c r="Q81" s="74">
        <f>Q97/1024</f>
        <v>132.4601324501852</v>
      </c>
      <c r="R81" s="74">
        <f>R97/1024</f>
        <v>16.56034276558325</v>
      </c>
      <c r="S81" s="74">
        <f>S97/1024</f>
        <v>7.3304279688791114</v>
      </c>
      <c r="T81" s="74">
        <f>T97/1024</f>
        <v>243.09283134663181</v>
      </c>
      <c r="U81" s="74">
        <f>U97/1024</f>
        <v>2.7974330018187166</v>
      </c>
      <c r="V81" s="74">
        <f>SUM(Q81:U81)</f>
        <v>402.24116753309806</v>
      </c>
      <c r="X81" s="53" t="str">
        <f>X97</f>
        <v>2016-10</v>
      </c>
      <c r="Y81" s="74">
        <f>Y97/1024</f>
        <v>0.32169408350364354</v>
      </c>
      <c r="Z81" s="74">
        <f>Z97/1024</f>
        <v>1.7034165846425771</v>
      </c>
      <c r="AA81" s="74">
        <f>AA97/1024</f>
        <v>25.410018337284718</v>
      </c>
      <c r="AB81" s="74">
        <f>AB97/1024</f>
        <v>0.48370497558971676</v>
      </c>
      <c r="AC81" s="74">
        <f>SUM(Y81:AB81)</f>
        <v>27.918833981020654</v>
      </c>
      <c r="AE81" s="53" t="str">
        <f>AE97</f>
        <v>2016-10</v>
      </c>
      <c r="AF81" s="74">
        <f>AF97/1024</f>
        <v>0.27715332621755762</v>
      </c>
      <c r="AG81" s="74">
        <f t="shared" ref="AG81:AR81" si="38">AG97/1024</f>
        <v>5.574980442906953E-2</v>
      </c>
      <c r="AH81" s="74">
        <f t="shared" si="38"/>
        <v>1.0509198048566698E-2</v>
      </c>
      <c r="AI81" s="74">
        <f t="shared" si="38"/>
        <v>1.1196352863244043</v>
      </c>
      <c r="AJ81" s="74">
        <f t="shared" si="38"/>
        <v>1.0447425801639747</v>
      </c>
      <c r="AK81" s="74">
        <f t="shared" si="38"/>
        <v>3.3210434077945994</v>
      </c>
      <c r="AL81" s="74">
        <f t="shared" si="38"/>
        <v>3.0063331343626466E-2</v>
      </c>
      <c r="AM81" s="74">
        <f t="shared" si="38"/>
        <v>3.4461428739632517E-2</v>
      </c>
      <c r="AN81" s="74">
        <f t="shared" si="38"/>
        <v>4.2642470816645019E-4</v>
      </c>
      <c r="AO81" s="74">
        <f t="shared" si="38"/>
        <v>7.6554058068722952E-5</v>
      </c>
      <c r="AP81" s="74">
        <f t="shared" si="38"/>
        <v>0.20208213378373241</v>
      </c>
      <c r="AQ81" s="74">
        <f t="shared" si="38"/>
        <v>0.24683635552810254</v>
      </c>
      <c r="AR81" s="74">
        <f t="shared" si="38"/>
        <v>4.6498942765538179E-3</v>
      </c>
      <c r="AS81" s="74">
        <f>SUM(AF81:AR81)</f>
        <v>6.3474297254160543</v>
      </c>
      <c r="AU81" s="53" t="str">
        <f>AU97</f>
        <v>2016-10</v>
      </c>
      <c r="AV81" s="74">
        <f>AV97/1024</f>
        <v>1.068101800477953</v>
      </c>
    </row>
    <row r="82" spans="9:48" x14ac:dyDescent="0.15">
      <c r="I82" s="53" t="str">
        <f t="shared" ref="I82:I92" si="39">I98</f>
        <v>2016-11</v>
      </c>
      <c r="J82" s="74">
        <f t="shared" ref="J82:M92" si="40">J98/1024</f>
        <v>44.385273527098384</v>
      </c>
      <c r="K82" s="74">
        <f t="shared" si="40"/>
        <v>7.9957443377816144</v>
      </c>
      <c r="L82" s="74">
        <f t="shared" si="40"/>
        <v>10.739268726942999</v>
      </c>
      <c r="M82" s="74">
        <f t="shared" si="40"/>
        <v>326.88671557858277</v>
      </c>
      <c r="N82" s="74">
        <f t="shared" ref="N82:N88" si="41">SUM(J82:M82)</f>
        <v>390.00700217040577</v>
      </c>
      <c r="P82" s="53" t="str">
        <f t="shared" ref="P82:P92" si="42">P98</f>
        <v>2016-11</v>
      </c>
      <c r="Q82" s="74">
        <f t="shared" ref="Q82:T92" si="43">Q98/1024</f>
        <v>53.499428238961549</v>
      </c>
      <c r="R82" s="74">
        <f t="shared" si="43"/>
        <v>19.365281991768818</v>
      </c>
      <c r="S82" s="74">
        <f t="shared" si="43"/>
        <v>3.6201794132057294</v>
      </c>
      <c r="T82" s="74">
        <f t="shared" si="43"/>
        <v>264.23751112243622</v>
      </c>
      <c r="U82" s="74">
        <f t="shared" ref="U82:U92" si="44">U98/1024</f>
        <v>1.1697103812257403</v>
      </c>
      <c r="V82" s="74">
        <f t="shared" ref="V82:V92" si="45">SUM(Q82:U82)</f>
        <v>341.89211114759803</v>
      </c>
      <c r="X82" s="53" t="str">
        <f t="shared" ref="X82:X92" si="46">X98</f>
        <v>2016-11</v>
      </c>
      <c r="Y82" s="74">
        <f t="shared" ref="Y82:AB92" si="47">Y98/1024</f>
        <v>2.1894549774515236E-2</v>
      </c>
      <c r="Z82" s="74">
        <f t="shared" si="47"/>
        <v>3.1035084328868727</v>
      </c>
      <c r="AA82" s="74">
        <f t="shared" si="47"/>
        <v>29.32233483891461</v>
      </c>
      <c r="AB82" s="74">
        <f t="shared" si="47"/>
        <v>0.49892617855220994</v>
      </c>
      <c r="AC82" s="74">
        <f t="shared" ref="AC82:AC88" si="48">SUM(Y82:AB82)</f>
        <v>32.946664000128209</v>
      </c>
      <c r="AE82" s="53" t="str">
        <f t="shared" ref="AE82:AE92" si="49">AE98</f>
        <v>2016-11</v>
      </c>
      <c r="AF82" s="74">
        <f t="shared" ref="AF82:AR82" si="50">AF98/1024</f>
        <v>0.17887657772098436</v>
      </c>
      <c r="AG82" s="74">
        <f t="shared" si="50"/>
        <v>5.6961147217407325E-2</v>
      </c>
      <c r="AH82" s="74">
        <f t="shared" si="50"/>
        <v>3.5464735901768947E-4</v>
      </c>
      <c r="AI82" s="74">
        <f t="shared" si="50"/>
        <v>3.4501435228430566</v>
      </c>
      <c r="AJ82" s="74">
        <f t="shared" si="50"/>
        <v>0.99572044095383794</v>
      </c>
      <c r="AK82" s="74">
        <f t="shared" si="50"/>
        <v>3.6408178314104491</v>
      </c>
      <c r="AL82" s="74">
        <f t="shared" si="50"/>
        <v>1.0666102662071289E-4</v>
      </c>
      <c r="AM82" s="74">
        <f t="shared" si="50"/>
        <v>6.5208486375922749E-5</v>
      </c>
      <c r="AN82" s="74">
        <f t="shared" si="50"/>
        <v>6.1663017941100389E-3</v>
      </c>
      <c r="AO82" s="74">
        <f t="shared" si="50"/>
        <v>5.4659345651089063E-3</v>
      </c>
      <c r="AP82" s="74">
        <f t="shared" si="50"/>
        <v>0.1300015245942627</v>
      </c>
      <c r="AQ82" s="74">
        <f t="shared" si="50"/>
        <v>0.19645971345107618</v>
      </c>
      <c r="AR82" s="74">
        <f t="shared" si="50"/>
        <v>1.5105844795470996E-5</v>
      </c>
      <c r="AS82" s="74">
        <f t="shared" ref="AS82:AS92" si="51">SUM(AF82:AR82)</f>
        <v>8.6611546172671048</v>
      </c>
      <c r="AU82" s="53" t="str">
        <f t="shared" ref="AU82:AU92" si="52">AU98</f>
        <v>2016-11</v>
      </c>
      <c r="AV82" s="74">
        <f t="shared" ref="AV82:AV92" si="53">AV98/1024</f>
        <v>1.3347044763950162</v>
      </c>
    </row>
    <row r="83" spans="9:48" x14ac:dyDescent="0.15">
      <c r="I83" s="53" t="str">
        <f t="shared" si="39"/>
        <v>2016-12</v>
      </c>
      <c r="J83" s="74">
        <f t="shared" si="40"/>
        <v>124.25956322897859</v>
      </c>
      <c r="K83" s="74">
        <f t="shared" si="40"/>
        <v>3.1605164485435999</v>
      </c>
      <c r="L83" s="74">
        <f t="shared" si="40"/>
        <v>15.181081318674829</v>
      </c>
      <c r="M83" s="74">
        <f t="shared" si="40"/>
        <v>251.96872744792464</v>
      </c>
      <c r="N83" s="74">
        <f t="shared" si="41"/>
        <v>394.56988844412166</v>
      </c>
      <c r="P83" s="53" t="str">
        <f t="shared" si="42"/>
        <v>2016-12</v>
      </c>
      <c r="Q83" s="74">
        <f t="shared" si="43"/>
        <v>75.787043367966319</v>
      </c>
      <c r="R83" s="74">
        <f t="shared" si="43"/>
        <v>20.218394350890744</v>
      </c>
      <c r="S83" s="74">
        <f t="shared" si="43"/>
        <v>11.198408599604587</v>
      </c>
      <c r="T83" s="74">
        <f t="shared" si="43"/>
        <v>421.98583335741273</v>
      </c>
      <c r="U83" s="74">
        <f t="shared" si="44"/>
        <v>2.6820681539120392</v>
      </c>
      <c r="V83" s="74">
        <f t="shared" si="45"/>
        <v>531.87174782978639</v>
      </c>
      <c r="X83" s="53" t="str">
        <f t="shared" si="46"/>
        <v>2016-12</v>
      </c>
      <c r="Y83" s="74">
        <f t="shared" si="47"/>
        <v>2.4714089117878712E-2</v>
      </c>
      <c r="Z83" s="74">
        <f t="shared" si="47"/>
        <v>2.3260325114733789</v>
      </c>
      <c r="AA83" s="74">
        <f t="shared" si="47"/>
        <v>26.782353740653843</v>
      </c>
      <c r="AB83" s="74">
        <f t="shared" si="47"/>
        <v>1.1601252941663887</v>
      </c>
      <c r="AC83" s="74">
        <f t="shared" si="48"/>
        <v>30.293225635411488</v>
      </c>
      <c r="AE83" s="53" t="str">
        <f t="shared" si="49"/>
        <v>2016-12</v>
      </c>
      <c r="AF83" s="74">
        <f t="shared" ref="AF83:AR83" si="54">AF99/1024</f>
        <v>0.17410455332174024</v>
      </c>
      <c r="AG83" s="74">
        <f t="shared" si="54"/>
        <v>2.7913642836210742E-2</v>
      </c>
      <c r="AH83" s="74">
        <f t="shared" si="54"/>
        <v>9.1748870545416105E-6</v>
      </c>
      <c r="AI83" s="74">
        <f t="shared" si="54"/>
        <v>2.8792914094819921</v>
      </c>
      <c r="AJ83" s="74">
        <f t="shared" si="54"/>
        <v>0.59459118719769233</v>
      </c>
      <c r="AK83" s="74">
        <f t="shared" si="54"/>
        <v>2.6684970553324026</v>
      </c>
      <c r="AL83" s="74">
        <f t="shared" si="54"/>
        <v>6.3036840492713866E-4</v>
      </c>
      <c r="AM83" s="74">
        <f t="shared" si="54"/>
        <v>4.7392077885888279E-4</v>
      </c>
      <c r="AN83" s="74">
        <f t="shared" si="54"/>
        <v>1.9224759029384569E-2</v>
      </c>
      <c r="AO83" s="74">
        <f t="shared" si="54"/>
        <v>8.2538826973177442E-6</v>
      </c>
      <c r="AP83" s="74">
        <f t="shared" si="54"/>
        <v>7.7989662219806549E-2</v>
      </c>
      <c r="AQ83" s="74">
        <f t="shared" si="54"/>
        <v>0.22589542745208691</v>
      </c>
      <c r="AR83" s="74">
        <f t="shared" si="54"/>
        <v>1.1667684702842871E-5</v>
      </c>
      <c r="AS83" s="74">
        <f t="shared" si="51"/>
        <v>6.6686410825095566</v>
      </c>
      <c r="AU83" s="53" t="str">
        <f t="shared" si="52"/>
        <v>2016-12</v>
      </c>
      <c r="AV83" s="74">
        <f t="shared" si="53"/>
        <v>2.9433190434274268</v>
      </c>
    </row>
    <row r="84" spans="9:48" x14ac:dyDescent="0.15">
      <c r="I84" s="53" t="str">
        <f t="shared" si="39"/>
        <v>2017-01</v>
      </c>
      <c r="J84" s="74">
        <f t="shared" si="40"/>
        <v>83.477791328277789</v>
      </c>
      <c r="K84" s="74">
        <f t="shared" si="40"/>
        <v>1.5371288424148575</v>
      </c>
      <c r="L84" s="74">
        <f t="shared" si="40"/>
        <v>2.3391682734209014</v>
      </c>
      <c r="M84" s="74">
        <f t="shared" si="40"/>
        <v>204.36615596654769</v>
      </c>
      <c r="N84" s="74">
        <f t="shared" si="41"/>
        <v>291.72024441066122</v>
      </c>
      <c r="P84" s="53" t="str">
        <f t="shared" si="42"/>
        <v>2017-01</v>
      </c>
      <c r="Q84" s="74">
        <f t="shared" si="43"/>
        <v>67.018158413903549</v>
      </c>
      <c r="R84" s="74">
        <f t="shared" si="43"/>
        <v>28.033283354413388</v>
      </c>
      <c r="S84" s="74">
        <f t="shared" si="43"/>
        <v>27.167136944374676</v>
      </c>
      <c r="T84" s="74">
        <f t="shared" si="43"/>
        <v>291.38925653264789</v>
      </c>
      <c r="U84" s="74">
        <f t="shared" si="44"/>
        <v>1.6454255724065605</v>
      </c>
      <c r="V84" s="74">
        <f t="shared" si="45"/>
        <v>415.25326081774608</v>
      </c>
      <c r="X84" s="53" t="str">
        <f t="shared" si="46"/>
        <v>2017-01</v>
      </c>
      <c r="Y84" s="74">
        <f t="shared" si="47"/>
        <v>8.9332740983081735E-2</v>
      </c>
      <c r="Z84" s="74">
        <f t="shared" si="47"/>
        <v>3.9273902113800419</v>
      </c>
      <c r="AA84" s="74">
        <f t="shared" si="47"/>
        <v>34.89572182725712</v>
      </c>
      <c r="AB84" s="74">
        <f t="shared" si="47"/>
        <v>0.40172236676062295</v>
      </c>
      <c r="AC84" s="74">
        <f t="shared" si="48"/>
        <v>39.314167146380868</v>
      </c>
      <c r="AE84" s="53" t="str">
        <f t="shared" si="49"/>
        <v>2017-01</v>
      </c>
      <c r="AF84" s="74">
        <f t="shared" ref="AF84:AR84" si="55">AF100/1024</f>
        <v>0.29457539201121091</v>
      </c>
      <c r="AG84" s="74">
        <f t="shared" si="55"/>
        <v>0.50073175558009086</v>
      </c>
      <c r="AH84" s="74">
        <f t="shared" si="55"/>
        <v>3.2449381522383108E-2</v>
      </c>
      <c r="AI84" s="74">
        <f t="shared" si="55"/>
        <v>2.1225076210139355</v>
      </c>
      <c r="AJ84" s="74">
        <f t="shared" si="55"/>
        <v>3.121913152732295</v>
      </c>
      <c r="AK84" s="74">
        <f t="shared" si="55"/>
        <v>6.8339488867195506</v>
      </c>
      <c r="AL84" s="74">
        <f t="shared" si="55"/>
        <v>3.3451597382736426E-3</v>
      </c>
      <c r="AM84" s="74">
        <f t="shared" si="55"/>
        <v>3.849244121738584E-3</v>
      </c>
      <c r="AN84" s="74">
        <f t="shared" si="55"/>
        <v>1.1071168191847363E-3</v>
      </c>
      <c r="AO84" s="74">
        <f t="shared" si="55"/>
        <v>2.0562913050525781E-5</v>
      </c>
      <c r="AP84" s="74">
        <f t="shared" si="55"/>
        <v>0.303319180139624</v>
      </c>
      <c r="AQ84" s="74">
        <f t="shared" si="55"/>
        <v>0.45232750145078127</v>
      </c>
      <c r="AR84" s="74">
        <f t="shared" si="55"/>
        <v>1.675002113188379E-5</v>
      </c>
      <c r="AS84" s="74">
        <f t="shared" si="51"/>
        <v>13.670111704783251</v>
      </c>
      <c r="AU84" s="53" t="str">
        <f t="shared" si="52"/>
        <v>2017-01</v>
      </c>
      <c r="AV84" s="74">
        <f t="shared" si="53"/>
        <v>7.1437450539060476</v>
      </c>
    </row>
    <row r="85" spans="9:48" x14ac:dyDescent="0.15">
      <c r="I85" s="53" t="str">
        <f t="shared" si="39"/>
        <v>2017-02</v>
      </c>
      <c r="J85" s="74">
        <f t="shared" si="40"/>
        <v>72.341835415242656</v>
      </c>
      <c r="K85" s="74">
        <f t="shared" si="40"/>
        <v>2.9099970174056544</v>
      </c>
      <c r="L85" s="74">
        <f t="shared" si="40"/>
        <v>16.890622703589454</v>
      </c>
      <c r="M85" s="74">
        <f t="shared" si="40"/>
        <v>255.64834791459916</v>
      </c>
      <c r="N85" s="74">
        <f t="shared" si="41"/>
        <v>347.79080305083693</v>
      </c>
      <c r="P85" s="53" t="str">
        <f t="shared" si="42"/>
        <v>2017-02</v>
      </c>
      <c r="Q85" s="74">
        <f t="shared" si="43"/>
        <v>105.87791406605872</v>
      </c>
      <c r="R85" s="74">
        <f t="shared" si="43"/>
        <v>53.458901810687138</v>
      </c>
      <c r="S85" s="74">
        <f t="shared" si="43"/>
        <v>11.296140846207884</v>
      </c>
      <c r="T85" s="74">
        <f t="shared" si="43"/>
        <v>230.58537399274957</v>
      </c>
      <c r="U85" s="74">
        <f t="shared" si="44"/>
        <v>3.8372013053167358</v>
      </c>
      <c r="V85" s="74">
        <f t="shared" si="45"/>
        <v>405.05553202102004</v>
      </c>
      <c r="X85" s="53" t="str">
        <f t="shared" si="46"/>
        <v>2017-02</v>
      </c>
      <c r="Y85" s="74">
        <f t="shared" si="47"/>
        <v>4.000127433391748E-2</v>
      </c>
      <c r="Z85" s="74">
        <f t="shared" si="47"/>
        <v>19.512613273225696</v>
      </c>
      <c r="AA85" s="74">
        <f t="shared" si="47"/>
        <v>51.657107770707562</v>
      </c>
      <c r="AB85" s="74">
        <f t="shared" si="47"/>
        <v>1.0285865075556928</v>
      </c>
      <c r="AC85" s="74">
        <f t="shared" si="48"/>
        <v>72.23830882582287</v>
      </c>
      <c r="AE85" s="53" t="str">
        <f t="shared" si="49"/>
        <v>2017-02</v>
      </c>
      <c r="AF85" s="74">
        <f t="shared" ref="AF85:AR85" si="56">AF101/1024</f>
        <v>0.36745423789852732</v>
      </c>
      <c r="AG85" s="74">
        <f t="shared" si="56"/>
        <v>2.4965135492493556E-2</v>
      </c>
      <c r="AH85" s="74">
        <f t="shared" si="56"/>
        <v>8.0492849656366109E-3</v>
      </c>
      <c r="AI85" s="74">
        <f t="shared" si="56"/>
        <v>3.7955327408862987</v>
      </c>
      <c r="AJ85" s="74">
        <f t="shared" si="56"/>
        <v>0.43561819593287499</v>
      </c>
      <c r="AK85" s="74">
        <f t="shared" si="56"/>
        <v>4.1702297040637797</v>
      </c>
      <c r="AL85" s="74">
        <f t="shared" si="56"/>
        <v>0.26310773921522851</v>
      </c>
      <c r="AM85" s="74">
        <f t="shared" si="56"/>
        <v>0.20162871062348048</v>
      </c>
      <c r="AN85" s="74">
        <f t="shared" si="56"/>
        <v>2.9023127481195799E-3</v>
      </c>
      <c r="AO85" s="74">
        <f t="shared" si="56"/>
        <v>5.6503431551391208E-6</v>
      </c>
      <c r="AP85" s="74">
        <f t="shared" si="56"/>
        <v>1.0765996073132519E-2</v>
      </c>
      <c r="AQ85" s="74">
        <f t="shared" si="56"/>
        <v>0.23453222092302833</v>
      </c>
      <c r="AR85" s="74">
        <f t="shared" si="56"/>
        <v>1.8908876882051073E-6</v>
      </c>
      <c r="AS85" s="74">
        <f t="shared" si="51"/>
        <v>9.5147938200534448</v>
      </c>
      <c r="AU85" s="53" t="str">
        <f t="shared" si="52"/>
        <v>2017-02</v>
      </c>
      <c r="AV85" s="74">
        <f t="shared" si="53"/>
        <v>4.7432744738825861</v>
      </c>
    </row>
    <row r="86" spans="9:48" x14ac:dyDescent="0.15">
      <c r="I86" s="53" t="str">
        <f t="shared" si="39"/>
        <v>2017-03</v>
      </c>
      <c r="J86" s="74">
        <f t="shared" si="40"/>
        <v>59.906997235139855</v>
      </c>
      <c r="K86" s="74">
        <f t="shared" si="40"/>
        <v>3.5639464941523276</v>
      </c>
      <c r="L86" s="74">
        <f t="shared" si="40"/>
        <v>3.731938982333296</v>
      </c>
      <c r="M86" s="74">
        <f t="shared" si="40"/>
        <v>281.06741517174987</v>
      </c>
      <c r="N86" s="74">
        <f t="shared" si="41"/>
        <v>348.27029788337535</v>
      </c>
      <c r="P86" s="53" t="str">
        <f t="shared" si="42"/>
        <v>2017-03</v>
      </c>
      <c r="Q86" s="74">
        <f t="shared" si="43"/>
        <v>114.15040208227214</v>
      </c>
      <c r="R86" s="74">
        <f t="shared" si="43"/>
        <v>40.487437617108263</v>
      </c>
      <c r="S86" s="74">
        <f t="shared" si="43"/>
        <v>6.5774854659812201</v>
      </c>
      <c r="T86" s="74">
        <f t="shared" si="43"/>
        <v>221.07707628445155</v>
      </c>
      <c r="U86" s="74">
        <f t="shared" si="44"/>
        <v>1.9437356423713914</v>
      </c>
      <c r="V86" s="74">
        <f t="shared" si="45"/>
        <v>384.23613709218455</v>
      </c>
      <c r="X86" s="53" t="str">
        <f t="shared" si="46"/>
        <v>2017-03</v>
      </c>
      <c r="Y86" s="74">
        <f t="shared" si="47"/>
        <v>4.5036784880721777E-2</v>
      </c>
      <c r="Z86" s="74">
        <f t="shared" si="47"/>
        <v>3.0049847287173135</v>
      </c>
      <c r="AA86" s="74">
        <f t="shared" si="47"/>
        <v>20.964720777345892</v>
      </c>
      <c r="AB86" s="74">
        <f t="shared" si="47"/>
        <v>0.18733445496763976</v>
      </c>
      <c r="AC86" s="74">
        <f t="shared" si="48"/>
        <v>24.202076745911569</v>
      </c>
      <c r="AE86" s="53" t="str">
        <f t="shared" si="49"/>
        <v>2017-03</v>
      </c>
      <c r="AF86" s="74">
        <f t="shared" ref="AF86:AR86" si="57">AF102/1024</f>
        <v>0.34784853346263772</v>
      </c>
      <c r="AG86" s="74">
        <f t="shared" si="57"/>
        <v>6.4596443589834962E-3</v>
      </c>
      <c r="AH86" s="74">
        <f t="shared" si="57"/>
        <v>5.1265919892102734E-3</v>
      </c>
      <c r="AI86" s="74">
        <f t="shared" si="57"/>
        <v>4.7086124304469141</v>
      </c>
      <c r="AJ86" s="74">
        <f t="shared" si="57"/>
        <v>1.316999169589502</v>
      </c>
      <c r="AK86" s="74">
        <f t="shared" si="57"/>
        <v>4.5574790423570413</v>
      </c>
      <c r="AL86" s="74">
        <f t="shared" si="57"/>
        <v>1.9372632204976952E-3</v>
      </c>
      <c r="AM86" s="74">
        <f t="shared" si="57"/>
        <v>1.0921322427748145E-5</v>
      </c>
      <c r="AN86" s="74">
        <f t="shared" si="57"/>
        <v>4.4469076392488188E-3</v>
      </c>
      <c r="AO86" s="74">
        <f t="shared" si="57"/>
        <v>5.1743472795351366E-6</v>
      </c>
      <c r="AP86" s="74">
        <f t="shared" si="57"/>
        <v>5.7309738385811129E-3</v>
      </c>
      <c r="AQ86" s="74">
        <f t="shared" si="57"/>
        <v>6.8976460435806061E-2</v>
      </c>
      <c r="AR86" s="74">
        <f t="shared" si="57"/>
        <v>1.3095255962980372E-4</v>
      </c>
      <c r="AS86" s="74">
        <f t="shared" si="51"/>
        <v>11.023764065567759</v>
      </c>
      <c r="AU86" s="53" t="str">
        <f t="shared" si="52"/>
        <v>2017-03</v>
      </c>
      <c r="AV86" s="74">
        <f t="shared" si="53"/>
        <v>0.50587713780714616</v>
      </c>
    </row>
    <row r="87" spans="9:48" x14ac:dyDescent="0.15">
      <c r="I87" s="53" t="str">
        <f t="shared" si="39"/>
        <v>2017-04</v>
      </c>
      <c r="J87" s="74">
        <f t="shared" si="40"/>
        <v>56.325694039846816</v>
      </c>
      <c r="K87" s="74">
        <f t="shared" si="40"/>
        <v>9.4526030230272138</v>
      </c>
      <c r="L87" s="74">
        <f t="shared" si="40"/>
        <v>33.433214270595258</v>
      </c>
      <c r="M87" s="74">
        <f t="shared" si="40"/>
        <v>317.572370854876</v>
      </c>
      <c r="N87" s="74">
        <f t="shared" si="41"/>
        <v>416.78388218834527</v>
      </c>
      <c r="P87" s="53" t="str">
        <f t="shared" si="42"/>
        <v>2017-04</v>
      </c>
      <c r="Q87" s="74">
        <f t="shared" si="43"/>
        <v>114.08660383850716</v>
      </c>
      <c r="R87" s="74">
        <f t="shared" si="43"/>
        <v>46.738655197756067</v>
      </c>
      <c r="S87" s="74">
        <f t="shared" si="43"/>
        <v>11.430383723411898</v>
      </c>
      <c r="T87" s="74">
        <f t="shared" si="43"/>
        <v>289.25661590327479</v>
      </c>
      <c r="U87" s="74">
        <f t="shared" si="44"/>
        <v>1.8836374354705123</v>
      </c>
      <c r="V87" s="74">
        <f t="shared" si="45"/>
        <v>463.39589609842039</v>
      </c>
      <c r="X87" s="53" t="str">
        <f t="shared" si="46"/>
        <v>2017-04</v>
      </c>
      <c r="Y87" s="74">
        <f t="shared" si="47"/>
        <v>2.0263974918634572E-2</v>
      </c>
      <c r="Z87" s="74">
        <f t="shared" si="47"/>
        <v>3.0814586124943064</v>
      </c>
      <c r="AA87" s="74">
        <f t="shared" si="47"/>
        <v>20.038576895772124</v>
      </c>
      <c r="AB87" s="74">
        <f t="shared" si="47"/>
        <v>1.8575983242953908E-2</v>
      </c>
      <c r="AC87" s="74">
        <f t="shared" si="48"/>
        <v>23.158875466428018</v>
      </c>
      <c r="AE87" s="53" t="str">
        <f t="shared" si="49"/>
        <v>2017-04</v>
      </c>
      <c r="AF87" s="74">
        <f t="shared" ref="AF87:AR87" si="58">AF103/1024</f>
        <v>0.22618541070005371</v>
      </c>
      <c r="AG87" s="74">
        <f t="shared" si="58"/>
        <v>1.5270335870809473E-3</v>
      </c>
      <c r="AH87" s="74">
        <f t="shared" si="58"/>
        <v>5.6531216523580854E-4</v>
      </c>
      <c r="AI87" s="74">
        <f t="shared" si="58"/>
        <v>6.9879599680398243</v>
      </c>
      <c r="AJ87" s="74">
        <f t="shared" si="58"/>
        <v>1.1687084692957714</v>
      </c>
      <c r="AK87" s="74">
        <f t="shared" si="58"/>
        <v>7.8973995540518356</v>
      </c>
      <c r="AL87" s="74">
        <f t="shared" si="58"/>
        <v>2.8665517766057714E-4</v>
      </c>
      <c r="AM87" s="74">
        <f t="shared" si="58"/>
        <v>2.1882837245357128E-4</v>
      </c>
      <c r="AN87" s="74">
        <f t="shared" si="58"/>
        <v>5.3740841485705373E-4</v>
      </c>
      <c r="AO87" s="74">
        <f t="shared" si="58"/>
        <v>2.4665116507094337E-4</v>
      </c>
      <c r="AP87" s="74">
        <f t="shared" si="58"/>
        <v>3.1015044875857618E-2</v>
      </c>
      <c r="AQ87" s="74">
        <f t="shared" si="58"/>
        <v>1.2718688594759374E-4</v>
      </c>
      <c r="AR87" s="74">
        <f t="shared" si="58"/>
        <v>3.9866210136096876E-4</v>
      </c>
      <c r="AS87" s="74">
        <f t="shared" si="51"/>
        <v>16.31517618483301</v>
      </c>
      <c r="AU87" s="53" t="str">
        <f t="shared" si="52"/>
        <v>2017-04</v>
      </c>
      <c r="AV87" s="74">
        <f t="shared" si="53"/>
        <v>1.2653083137856731</v>
      </c>
    </row>
    <row r="88" spans="9:48" x14ac:dyDescent="0.15">
      <c r="I88" s="53" t="str">
        <f t="shared" si="39"/>
        <v>2017-05</v>
      </c>
      <c r="J88" s="74">
        <f t="shared" si="40"/>
        <v>41.766869487390061</v>
      </c>
      <c r="K88" s="74">
        <f t="shared" si="40"/>
        <v>11.855648667368683</v>
      </c>
      <c r="L88" s="74">
        <f t="shared" si="40"/>
        <v>9.3689626422956138</v>
      </c>
      <c r="M88" s="74">
        <f t="shared" si="40"/>
        <v>322.03400876250248</v>
      </c>
      <c r="N88" s="74">
        <f t="shared" si="41"/>
        <v>385.02548955955683</v>
      </c>
      <c r="P88" s="53" t="str">
        <f t="shared" si="42"/>
        <v>2017-05</v>
      </c>
      <c r="Q88" s="74">
        <f t="shared" si="43"/>
        <v>44.663192900524244</v>
      </c>
      <c r="R88" s="74">
        <f t="shared" si="43"/>
        <v>56.537236276571988</v>
      </c>
      <c r="S88" s="74">
        <f t="shared" si="43"/>
        <v>6.8036522735574092</v>
      </c>
      <c r="T88" s="74">
        <f t="shared" si="43"/>
        <v>333.48571458228207</v>
      </c>
      <c r="U88" s="74">
        <f t="shared" si="44"/>
        <v>3.5971309338201465</v>
      </c>
      <c r="V88" s="74">
        <f t="shared" si="45"/>
        <v>445.08692696675587</v>
      </c>
      <c r="X88" s="53" t="str">
        <f t="shared" si="46"/>
        <v>2017-05</v>
      </c>
      <c r="Y88" s="74">
        <f t="shared" si="47"/>
        <v>3.2230734906079299E-2</v>
      </c>
      <c r="Z88" s="74">
        <f t="shared" si="47"/>
        <v>3.2695766621218261</v>
      </c>
      <c r="AA88" s="74">
        <f t="shared" si="47"/>
        <v>16.071806957988851</v>
      </c>
      <c r="AB88" s="74">
        <f t="shared" si="47"/>
        <v>0.38428488528552346</v>
      </c>
      <c r="AC88" s="74">
        <f t="shared" si="48"/>
        <v>19.75789924030228</v>
      </c>
      <c r="AE88" s="53" t="str">
        <f t="shared" si="49"/>
        <v>2017-05</v>
      </c>
      <c r="AF88" s="74">
        <f t="shared" ref="AF88:AR88" si="59">AF104/1024</f>
        <v>0.33375412157783985</v>
      </c>
      <c r="AG88" s="74">
        <f t="shared" si="59"/>
        <v>2.609314833534873E-5</v>
      </c>
      <c r="AH88" s="74">
        <f t="shared" si="59"/>
        <v>4.2969087189703714E-5</v>
      </c>
      <c r="AI88" s="74">
        <f t="shared" si="59"/>
        <v>5.0427166982080953</v>
      </c>
      <c r="AJ88" s="74">
        <f t="shared" si="59"/>
        <v>0.19906451576389356</v>
      </c>
      <c r="AK88" s="74">
        <f t="shared" si="59"/>
        <v>11.479644952629297</v>
      </c>
      <c r="AL88" s="74">
        <f t="shared" si="59"/>
        <v>1.6016638437577049E-4</v>
      </c>
      <c r="AM88" s="74">
        <f t="shared" si="59"/>
        <v>2.4865394152584473E-6</v>
      </c>
      <c r="AN88" s="74">
        <f t="shared" si="59"/>
        <v>8.1663766650308294E-5</v>
      </c>
      <c r="AO88" s="74">
        <f t="shared" si="59"/>
        <v>3.1480588404519922E-5</v>
      </c>
      <c r="AP88" s="74">
        <f t="shared" si="59"/>
        <v>1.2627908945432812E-3</v>
      </c>
      <c r="AQ88" s="74">
        <f t="shared" si="59"/>
        <v>1.191332521557334E-4</v>
      </c>
      <c r="AR88" s="74">
        <f t="shared" si="59"/>
        <v>3.2070807719719528E-5</v>
      </c>
      <c r="AS88" s="74">
        <f t="shared" si="51"/>
        <v>17.056939142647916</v>
      </c>
      <c r="AU88" s="53" t="str">
        <f t="shared" si="52"/>
        <v>2017-05</v>
      </c>
      <c r="AV88" s="74">
        <f t="shared" si="53"/>
        <v>0.63486333047239829</v>
      </c>
    </row>
    <row r="89" spans="9:48" x14ac:dyDescent="0.15">
      <c r="I89" s="53" t="str">
        <f t="shared" si="39"/>
        <v>2017-06</v>
      </c>
      <c r="J89" s="74">
        <f t="shared" si="40"/>
        <v>35.466306872550305</v>
      </c>
      <c r="K89" s="74">
        <f t="shared" si="40"/>
        <v>2.06367545668581</v>
      </c>
      <c r="L89" s="74">
        <f t="shared" si="40"/>
        <v>45.593441346264534</v>
      </c>
      <c r="M89" s="74">
        <f t="shared" si="40"/>
        <v>244.30481315578987</v>
      </c>
      <c r="N89" s="74">
        <f>SUM(J89:M89)</f>
        <v>327.42823683129052</v>
      </c>
      <c r="P89" s="53" t="str">
        <f t="shared" si="42"/>
        <v>2017-06</v>
      </c>
      <c r="Q89" s="74">
        <f t="shared" si="43"/>
        <v>11.667952654752229</v>
      </c>
      <c r="R89" s="74">
        <f t="shared" si="43"/>
        <v>47.726052323944636</v>
      </c>
      <c r="S89" s="74">
        <f t="shared" si="43"/>
        <v>40.063316182625293</v>
      </c>
      <c r="T89" s="74">
        <f t="shared" si="43"/>
        <v>326.24511738448734</v>
      </c>
      <c r="U89" s="74">
        <f t="shared" si="44"/>
        <v>0.97767353917242783</v>
      </c>
      <c r="V89" s="74">
        <f t="shared" si="45"/>
        <v>426.68011208498194</v>
      </c>
      <c r="X89" s="53" t="str">
        <f t="shared" si="46"/>
        <v>2017-06</v>
      </c>
      <c r="Y89" s="74">
        <f t="shared" si="47"/>
        <v>1.9611845094914256E-2</v>
      </c>
      <c r="Z89" s="74">
        <f t="shared" si="47"/>
        <v>5.2099464575094236</v>
      </c>
      <c r="AA89" s="74">
        <f t="shared" si="47"/>
        <v>22.704096100209352</v>
      </c>
      <c r="AB89" s="74">
        <f t="shared" si="47"/>
        <v>1.4081466233028515</v>
      </c>
      <c r="AC89" s="74">
        <f>SUM(Y89:AB89)</f>
        <v>29.341801026116542</v>
      </c>
      <c r="AE89" s="53" t="str">
        <f t="shared" si="49"/>
        <v>2017-06</v>
      </c>
      <c r="AF89" s="74">
        <f t="shared" ref="AF89:AR89" si="60">AF105/1024</f>
        <v>0.56271881016891701</v>
      </c>
      <c r="AG89" s="74">
        <f t="shared" si="60"/>
        <v>7.9451121655438285E-4</v>
      </c>
      <c r="AH89" s="74">
        <f t="shared" si="60"/>
        <v>1.5523995534749609E-4</v>
      </c>
      <c r="AI89" s="74">
        <f t="shared" si="60"/>
        <v>18.386512873874317</v>
      </c>
      <c r="AJ89" s="74">
        <f t="shared" si="60"/>
        <v>4.9468999939563184E-2</v>
      </c>
      <c r="AK89" s="74">
        <f t="shared" si="60"/>
        <v>7.1188215217753124</v>
      </c>
      <c r="AL89" s="74">
        <f t="shared" si="60"/>
        <v>7.5645653305400585E-4</v>
      </c>
      <c r="AM89" s="74">
        <f t="shared" si="60"/>
        <v>2.0901809093629687E-3</v>
      </c>
      <c r="AN89" s="74">
        <f t="shared" si="60"/>
        <v>1.6578167333136621E-3</v>
      </c>
      <c r="AO89" s="74">
        <f t="shared" si="60"/>
        <v>2.2776522382628124E-4</v>
      </c>
      <c r="AP89" s="74">
        <f t="shared" si="60"/>
        <v>2.3104260326363086E-3</v>
      </c>
      <c r="AQ89" s="74">
        <f t="shared" si="60"/>
        <v>2.8066037248208788E-4</v>
      </c>
      <c r="AR89" s="74">
        <f t="shared" si="60"/>
        <v>2.6164129485550781E-4</v>
      </c>
      <c r="AS89" s="74">
        <f t="shared" si="51"/>
        <v>26.126056904029543</v>
      </c>
      <c r="AU89" s="53" t="str">
        <f t="shared" si="52"/>
        <v>2017-06</v>
      </c>
      <c r="AV89" s="74">
        <f t="shared" si="53"/>
        <v>1.948945606925008</v>
      </c>
    </row>
    <row r="90" spans="9:48" x14ac:dyDescent="0.15">
      <c r="I90" s="53" t="str">
        <f t="shared" si="39"/>
        <v>2017-07</v>
      </c>
      <c r="J90" s="74">
        <f t="shared" si="40"/>
        <v>52.30783256242551</v>
      </c>
      <c r="K90" s="74">
        <f t="shared" si="40"/>
        <v>1.2451507976857088</v>
      </c>
      <c r="L90" s="74">
        <f t="shared" si="40"/>
        <v>3.7687411780288995</v>
      </c>
      <c r="M90" s="74">
        <f t="shared" si="40"/>
        <v>199.87023727901197</v>
      </c>
      <c r="N90" s="74">
        <f>SUM(J90:M90)</f>
        <v>257.19196181715211</v>
      </c>
      <c r="P90" s="53" t="str">
        <f t="shared" si="42"/>
        <v>2017-07</v>
      </c>
      <c r="Q90" s="74">
        <f t="shared" si="43"/>
        <v>13.610896102486496</v>
      </c>
      <c r="R90" s="74">
        <f t="shared" si="43"/>
        <v>23.147423386063501</v>
      </c>
      <c r="S90" s="74">
        <f t="shared" si="43"/>
        <v>16.843614584430696</v>
      </c>
      <c r="T90" s="74">
        <f t="shared" si="43"/>
        <v>336.56458204448478</v>
      </c>
      <c r="U90" s="74">
        <f t="shared" si="44"/>
        <v>1.1977253391605676</v>
      </c>
      <c r="V90" s="74">
        <f t="shared" si="45"/>
        <v>391.36424145662602</v>
      </c>
      <c r="X90" s="53" t="str">
        <f t="shared" si="46"/>
        <v>2017-07</v>
      </c>
      <c r="Y90" s="74">
        <f t="shared" si="47"/>
        <v>3.1005209105387597E-2</v>
      </c>
      <c r="Z90" s="74">
        <f t="shared" si="47"/>
        <v>2.7617501410759346</v>
      </c>
      <c r="AA90" s="74">
        <f t="shared" si="47"/>
        <v>18.706050797397388</v>
      </c>
      <c r="AB90" s="74">
        <f t="shared" si="47"/>
        <v>0.20375588358820015</v>
      </c>
      <c r="AC90" s="74">
        <f>SUM(Y90:AB90)</f>
        <v>21.702562031166913</v>
      </c>
      <c r="AE90" s="53" t="str">
        <f t="shared" si="49"/>
        <v>2017-07</v>
      </c>
      <c r="AF90" s="74">
        <f t="shared" ref="AF90:AR90" si="61">AF106/1024</f>
        <v>1.0017567182821876</v>
      </c>
      <c r="AG90" s="74">
        <f t="shared" si="61"/>
        <v>8.9723245400818942E-4</v>
      </c>
      <c r="AH90" s="74">
        <f t="shared" si="61"/>
        <v>8.9599258262751369E-4</v>
      </c>
      <c r="AI90" s="74">
        <f t="shared" si="61"/>
        <v>7.115741857398457</v>
      </c>
      <c r="AJ90" s="74">
        <f t="shared" si="61"/>
        <v>1.2998977702936816</v>
      </c>
      <c r="AK90" s="74">
        <f t="shared" si="61"/>
        <v>5.7563850472642972</v>
      </c>
      <c r="AL90" s="74">
        <f t="shared" si="61"/>
        <v>6.9301946068662792E-3</v>
      </c>
      <c r="AM90" s="74">
        <f t="shared" si="61"/>
        <v>1.9502394890878322E-2</v>
      </c>
      <c r="AN90" s="74">
        <f t="shared" si="61"/>
        <v>1.564989721373418E-3</v>
      </c>
      <c r="AO90" s="74">
        <f t="shared" si="61"/>
        <v>1.1199647542525781E-4</v>
      </c>
      <c r="AP90" s="74">
        <f t="shared" si="61"/>
        <v>1.7583203774847754E-2</v>
      </c>
      <c r="AQ90" s="74">
        <f t="shared" si="61"/>
        <v>4.7469982673646874E-3</v>
      </c>
      <c r="AR90" s="74">
        <f t="shared" si="61"/>
        <v>8.225492365454551E-5</v>
      </c>
      <c r="AS90" s="74">
        <f t="shared" si="51"/>
        <v>15.226096650935668</v>
      </c>
      <c r="AU90" s="53" t="str">
        <f t="shared" si="52"/>
        <v>2017-07</v>
      </c>
      <c r="AV90" s="74">
        <f t="shared" si="53"/>
        <v>0.46808560384852038</v>
      </c>
    </row>
    <row r="91" spans="9:48" x14ac:dyDescent="0.15">
      <c r="I91" s="53" t="str">
        <f t="shared" si="39"/>
        <v>2017-08</v>
      </c>
      <c r="J91" s="74">
        <f t="shared" si="40"/>
        <v>60.117168258463522</v>
      </c>
      <c r="K91" s="74">
        <f t="shared" si="40"/>
        <v>1.601441936840273</v>
      </c>
      <c r="L91" s="74">
        <f t="shared" si="40"/>
        <v>11.168224901912245</v>
      </c>
      <c r="M91" s="74">
        <f t="shared" si="40"/>
        <v>212.35015982870186</v>
      </c>
      <c r="N91" s="74">
        <f>SUM(J91:M91)</f>
        <v>285.23699492591788</v>
      </c>
      <c r="P91" s="53" t="str">
        <f t="shared" si="42"/>
        <v>2017-08</v>
      </c>
      <c r="Q91" s="74">
        <f t="shared" si="43"/>
        <v>35.331703715362885</v>
      </c>
      <c r="R91" s="74">
        <f t="shared" si="43"/>
        <v>29.841276545817831</v>
      </c>
      <c r="S91" s="74">
        <f t="shared" si="43"/>
        <v>46.385990674491019</v>
      </c>
      <c r="T91" s="74">
        <f t="shared" si="43"/>
        <v>352.47228547911419</v>
      </c>
      <c r="U91" s="74">
        <f t="shared" si="44"/>
        <v>5.5594128281964004</v>
      </c>
      <c r="V91" s="74">
        <f t="shared" si="45"/>
        <v>469.59066924298236</v>
      </c>
      <c r="X91" s="53" t="str">
        <f t="shared" si="46"/>
        <v>2017-08</v>
      </c>
      <c r="Y91" s="74">
        <f t="shared" si="47"/>
        <v>2.4731449459977736E-2</v>
      </c>
      <c r="Z91" s="74">
        <f t="shared" si="47"/>
        <v>3.1370967289258109</v>
      </c>
      <c r="AA91" s="74">
        <f t="shared" si="47"/>
        <v>16.747413171073255</v>
      </c>
      <c r="AB91" s="74">
        <f t="shared" si="47"/>
        <v>0.18149443699621678</v>
      </c>
      <c r="AC91" s="74">
        <f>SUM(Y91:AB91)</f>
        <v>20.090735786455262</v>
      </c>
      <c r="AE91" s="53" t="str">
        <f t="shared" si="49"/>
        <v>2017-08</v>
      </c>
      <c r="AF91" s="74">
        <f t="shared" ref="AF91:AR91" si="62">AF107/1024</f>
        <v>0.68968018617215332</v>
      </c>
      <c r="AG91" s="74">
        <f t="shared" si="62"/>
        <v>1.159759749862129E-2</v>
      </c>
      <c r="AH91" s="74">
        <f t="shared" si="62"/>
        <v>1.2296045811126465E-2</v>
      </c>
      <c r="AI91" s="74">
        <f t="shared" si="62"/>
        <v>20.287434975360156</v>
      </c>
      <c r="AJ91" s="74">
        <f t="shared" si="62"/>
        <v>1.5190468800437793</v>
      </c>
      <c r="AK91" s="74">
        <f t="shared" si="62"/>
        <v>5.2766666283723636</v>
      </c>
      <c r="AL91" s="74">
        <f t="shared" si="62"/>
        <v>3.9641220155317482E-4</v>
      </c>
      <c r="AM91" s="74">
        <f t="shared" si="62"/>
        <v>8.7380995042622076E-2</v>
      </c>
      <c r="AN91" s="74">
        <f t="shared" si="62"/>
        <v>5.4876012891327246E-3</v>
      </c>
      <c r="AO91" s="74">
        <f t="shared" si="62"/>
        <v>2.9968401577207227E-4</v>
      </c>
      <c r="AP91" s="74">
        <f t="shared" si="62"/>
        <v>1.6589798133281835E-3</v>
      </c>
      <c r="AQ91" s="74">
        <f t="shared" si="62"/>
        <v>0.66501544658603906</v>
      </c>
      <c r="AR91" s="74">
        <f t="shared" si="62"/>
        <v>1.6836687973409374E-4</v>
      </c>
      <c r="AS91" s="74">
        <f t="shared" si="51"/>
        <v>28.557129799086383</v>
      </c>
      <c r="AU91" s="53" t="str">
        <f t="shared" si="52"/>
        <v>2017-08</v>
      </c>
      <c r="AV91" s="74">
        <f t="shared" si="53"/>
        <v>1.3514455072590859</v>
      </c>
    </row>
    <row r="92" spans="9:48" x14ac:dyDescent="0.15">
      <c r="I92" s="53" t="str">
        <f t="shared" si="39"/>
        <v>2017-09</v>
      </c>
      <c r="J92" s="74">
        <f t="shared" si="40"/>
        <v>40.939520264890206</v>
      </c>
      <c r="K92" s="74">
        <f t="shared" si="40"/>
        <v>1.3654310234387581</v>
      </c>
      <c r="L92" s="74">
        <f t="shared" si="40"/>
        <v>3.2542464756279479</v>
      </c>
      <c r="M92" s="74">
        <f t="shared" si="40"/>
        <v>269.16269482342477</v>
      </c>
      <c r="N92" s="74">
        <f>SUM(J92:M92)</f>
        <v>314.72189258738172</v>
      </c>
      <c r="P92" s="53" t="str">
        <f t="shared" si="42"/>
        <v>2017-09</v>
      </c>
      <c r="Q92" s="74">
        <f t="shared" si="43"/>
        <v>30.856217663069355</v>
      </c>
      <c r="R92" s="74">
        <f t="shared" si="43"/>
        <v>29.849475195102034</v>
      </c>
      <c r="S92" s="74">
        <f t="shared" si="43"/>
        <v>27.014255347755345</v>
      </c>
      <c r="T92" s="74">
        <f t="shared" si="43"/>
        <v>429.17565208155418</v>
      </c>
      <c r="U92" s="74">
        <f t="shared" si="44"/>
        <v>3.4728362944633737</v>
      </c>
      <c r="V92" s="74">
        <f t="shared" si="45"/>
        <v>520.36843658194425</v>
      </c>
      <c r="X92" s="53" t="str">
        <f t="shared" si="46"/>
        <v>2017-09</v>
      </c>
      <c r="Y92" s="74">
        <f t="shared" si="47"/>
        <v>3.2386699310336525E-2</v>
      </c>
      <c r="Z92" s="74">
        <f t="shared" si="47"/>
        <v>2.3117224446659694</v>
      </c>
      <c r="AA92" s="74">
        <f t="shared" si="47"/>
        <v>23.388220690493561</v>
      </c>
      <c r="AB92" s="74">
        <f t="shared" si="47"/>
        <v>2.0334280116912792E-2</v>
      </c>
      <c r="AC92" s="74">
        <f>SUM(Y92:AB92)</f>
        <v>25.752664114586779</v>
      </c>
      <c r="AE92" s="53" t="str">
        <f t="shared" si="49"/>
        <v>2017-09</v>
      </c>
      <c r="AF92" s="74">
        <f t="shared" ref="AF92:AR92" si="63">AF108/1024</f>
        <v>0.55011803372235546</v>
      </c>
      <c r="AG92" s="74">
        <f t="shared" si="63"/>
        <v>1.3612763341370702E-3</v>
      </c>
      <c r="AH92" s="74">
        <f t="shared" si="63"/>
        <v>6.2035191513132228E-4</v>
      </c>
      <c r="AI92" s="74">
        <f t="shared" si="63"/>
        <v>45.226180960228611</v>
      </c>
      <c r="AJ92" s="74">
        <f t="shared" si="63"/>
        <v>1.4765339788873437</v>
      </c>
      <c r="AK92" s="74">
        <f t="shared" si="63"/>
        <v>7.4656153978257809</v>
      </c>
      <c r="AL92" s="74">
        <f t="shared" si="63"/>
        <v>5.6359981317655173E-4</v>
      </c>
      <c r="AM92" s="74">
        <f t="shared" si="63"/>
        <v>4.781993984579453E-4</v>
      </c>
      <c r="AN92" s="74">
        <f t="shared" si="63"/>
        <v>1.2866544739154003E-3</v>
      </c>
      <c r="AO92" s="74">
        <f t="shared" si="63"/>
        <v>2.840327115336543E-4</v>
      </c>
      <c r="AP92" s="74">
        <f t="shared" si="63"/>
        <v>1.1115314732842285</v>
      </c>
      <c r="AQ92" s="74">
        <f t="shared" si="63"/>
        <v>6.8369763448572463E-4</v>
      </c>
      <c r="AR92" s="74">
        <f t="shared" si="63"/>
        <v>5.984829358567363E-4</v>
      </c>
      <c r="AS92" s="74">
        <f t="shared" si="51"/>
        <v>55.835856139165017</v>
      </c>
      <c r="AU92" s="53" t="str">
        <f t="shared" si="52"/>
        <v>2017-09</v>
      </c>
      <c r="AV92" s="74">
        <f t="shared" si="53"/>
        <v>0.92227987589376292</v>
      </c>
    </row>
    <row r="93" spans="9:48" x14ac:dyDescent="0.15">
      <c r="I93" s="175" t="s">
        <v>66</v>
      </c>
      <c r="J93" s="190">
        <f>SUM(J81:J92)</f>
        <v>701.3246453093119</v>
      </c>
      <c r="K93" s="190">
        <f>SUM(K81:K92)</f>
        <v>48.209806967585671</v>
      </c>
      <c r="L93" s="190">
        <f>SUM(L81:L92)</f>
        <v>167.03581114131859</v>
      </c>
      <c r="M93" s="190">
        <f>SUM(M81:M92)</f>
        <v>3161.2375104371299</v>
      </c>
      <c r="N93" s="190">
        <f>SUM(N81:N92)</f>
        <v>4077.8077738553457</v>
      </c>
      <c r="P93" s="175" t="s">
        <v>66</v>
      </c>
      <c r="Q93" s="190">
        <f t="shared" ref="Q93:V93" si="64">SUM(Q81:Q92)</f>
        <v>799.00964549404989</v>
      </c>
      <c r="R93" s="190">
        <f t="shared" si="64"/>
        <v>411.9637608157077</v>
      </c>
      <c r="S93" s="190">
        <f t="shared" si="64"/>
        <v>215.73099202452485</v>
      </c>
      <c r="T93" s="190">
        <f t="shared" si="64"/>
        <v>3739.5678501115276</v>
      </c>
      <c r="U93" s="190">
        <f t="shared" si="64"/>
        <v>30.763990427334612</v>
      </c>
      <c r="V93" s="190">
        <f t="shared" si="64"/>
        <v>5197.0362388731446</v>
      </c>
      <c r="X93" s="175" t="s">
        <v>66</v>
      </c>
      <c r="Y93" s="190">
        <f>SUM(Y81:Y92)</f>
        <v>0.70290343538908839</v>
      </c>
      <c r="Z93" s="190">
        <f>SUM(Z81:Z92)</f>
        <v>53.349496789119158</v>
      </c>
      <c r="AA93" s="190">
        <f>SUM(AA81:AA92)</f>
        <v>306.68842190509827</v>
      </c>
      <c r="AB93" s="190">
        <f>SUM(AB81:AB92)</f>
        <v>5.9769918701249294</v>
      </c>
      <c r="AC93" s="190">
        <f>SUM(AC81:AC92)</f>
        <v>366.71781399973145</v>
      </c>
      <c r="AE93" s="182" t="s">
        <v>66</v>
      </c>
      <c r="AF93" s="183">
        <f t="shared" ref="AF93:AS93" si="65">SUM(AF81:AF92)</f>
        <v>5.0042259012561647</v>
      </c>
      <c r="AG93" s="183">
        <f t="shared" si="65"/>
        <v>0.68898487415299281</v>
      </c>
      <c r="AH93" s="183">
        <f t="shared" si="65"/>
        <v>7.1074190288527239E-2</v>
      </c>
      <c r="AI93" s="183">
        <f t="shared" si="65"/>
        <v>121.12227034410606</v>
      </c>
      <c r="AJ93" s="183">
        <f t="shared" si="65"/>
        <v>13.222305340794209</v>
      </c>
      <c r="AK93" s="183">
        <f t="shared" si="65"/>
        <v>70.186549029596705</v>
      </c>
      <c r="AL93" s="183">
        <f t="shared" si="65"/>
        <v>0.3082840076658605</v>
      </c>
      <c r="AM93" s="183">
        <f t="shared" si="65"/>
        <v>0.35016251922570429</v>
      </c>
      <c r="AN93" s="183">
        <f t="shared" si="65"/>
        <v>4.4889957137456755E-2</v>
      </c>
      <c r="AO93" s="183">
        <f t="shared" si="65"/>
        <v>6.7837402893928759E-3</v>
      </c>
      <c r="AP93" s="183">
        <f t="shared" si="65"/>
        <v>1.895251389324581</v>
      </c>
      <c r="AQ93" s="183">
        <f t="shared" si="65"/>
        <v>2.0960008022393559</v>
      </c>
      <c r="AR93" s="183">
        <f t="shared" si="65"/>
        <v>6.3677402176835953E-3</v>
      </c>
      <c r="AS93" s="183">
        <f t="shared" si="65"/>
        <v>215.00314983629471</v>
      </c>
      <c r="AU93" s="182" t="s">
        <v>66</v>
      </c>
      <c r="AV93" s="183">
        <f>SUM(AV81:AV92)</f>
        <v>24.32995022408063</v>
      </c>
    </row>
    <row r="94" spans="9:48" x14ac:dyDescent="0.15">
      <c r="I94" s="191"/>
      <c r="P94" s="191"/>
      <c r="W94" s="191"/>
      <c r="AU94" s="176"/>
    </row>
    <row r="95" spans="9:48" x14ac:dyDescent="0.15">
      <c r="I95" s="176" t="s">
        <v>172</v>
      </c>
      <c r="J95" s="176"/>
      <c r="P95" s="176" t="s">
        <v>172</v>
      </c>
      <c r="Q95" s="176"/>
      <c r="X95" s="176" t="s">
        <v>172</v>
      </c>
      <c r="AE95" s="176" t="s">
        <v>172</v>
      </c>
      <c r="AU95" s="176" t="s">
        <v>172</v>
      </c>
    </row>
    <row r="96" spans="9:48" ht="26" x14ac:dyDescent="0.15">
      <c r="I96" s="21" t="s">
        <v>753</v>
      </c>
      <c r="J96" s="178" t="s">
        <v>173</v>
      </c>
      <c r="K96" s="179" t="s">
        <v>161</v>
      </c>
      <c r="L96" s="179" t="s">
        <v>162</v>
      </c>
      <c r="M96" s="179" t="s">
        <v>163</v>
      </c>
      <c r="N96" s="189" t="s">
        <v>66</v>
      </c>
      <c r="P96" s="21" t="s">
        <v>753</v>
      </c>
      <c r="Q96" s="184" t="s">
        <v>164</v>
      </c>
      <c r="R96" s="184" t="s">
        <v>162</v>
      </c>
      <c r="S96" s="184" t="s">
        <v>165</v>
      </c>
      <c r="T96" s="184" t="s">
        <v>163</v>
      </c>
      <c r="U96" s="184" t="s">
        <v>166</v>
      </c>
      <c r="V96" s="189" t="s">
        <v>66</v>
      </c>
      <c r="X96" s="21" t="s">
        <v>753</v>
      </c>
      <c r="Y96" s="180" t="s">
        <v>167</v>
      </c>
      <c r="Z96" s="184" t="s">
        <v>168</v>
      </c>
      <c r="AA96" s="184" t="s">
        <v>169</v>
      </c>
      <c r="AB96" s="184" t="s">
        <v>170</v>
      </c>
      <c r="AC96" s="189" t="s">
        <v>66</v>
      </c>
      <c r="AE96" s="21" t="s">
        <v>753</v>
      </c>
      <c r="AF96" s="180" t="s">
        <v>760</v>
      </c>
      <c r="AG96" s="184" t="s">
        <v>813</v>
      </c>
      <c r="AH96" s="184" t="s">
        <v>905</v>
      </c>
      <c r="AI96" s="184" t="s">
        <v>906</v>
      </c>
      <c r="AJ96" s="180" t="s">
        <v>907</v>
      </c>
      <c r="AK96" s="184" t="s">
        <v>908</v>
      </c>
      <c r="AL96" s="184" t="s">
        <v>909</v>
      </c>
      <c r="AM96" s="184" t="s">
        <v>910</v>
      </c>
      <c r="AN96" s="184" t="s">
        <v>911</v>
      </c>
      <c r="AO96" s="180" t="s">
        <v>912</v>
      </c>
      <c r="AP96" s="184" t="s">
        <v>913</v>
      </c>
      <c r="AQ96" s="184" t="s">
        <v>914</v>
      </c>
      <c r="AR96" s="184" t="s">
        <v>915</v>
      </c>
      <c r="AS96" s="179" t="s">
        <v>66</v>
      </c>
      <c r="AU96" s="21" t="s">
        <v>753</v>
      </c>
      <c r="AV96" s="499" t="s">
        <v>929</v>
      </c>
    </row>
    <row r="97" spans="9:48" x14ac:dyDescent="0.15">
      <c r="I97" s="53" t="str">
        <f>I63</f>
        <v>2016-10</v>
      </c>
      <c r="J97" s="457">
        <v>30750.508123144489</v>
      </c>
      <c r="K97" s="457">
        <v>1493.5274723749599</v>
      </c>
      <c r="L97" s="457">
        <v>11844.50592935177</v>
      </c>
      <c r="M97" s="457">
        <v>282630.00438110065</v>
      </c>
      <c r="N97" s="457">
        <f>SUM(J97:M97)</f>
        <v>326718.5459059719</v>
      </c>
      <c r="P97" s="53" t="str">
        <f>$I97</f>
        <v>2016-10</v>
      </c>
      <c r="Q97" s="457">
        <v>135639.17562898964</v>
      </c>
      <c r="R97" s="457">
        <v>16957.790991957248</v>
      </c>
      <c r="S97" s="457">
        <v>7506.3582401322101</v>
      </c>
      <c r="T97" s="457">
        <v>248927.05929895098</v>
      </c>
      <c r="U97" s="457">
        <v>2864.5713938623658</v>
      </c>
      <c r="V97" s="457">
        <f>SUM(Q97:U97)</f>
        <v>411894.95555389242</v>
      </c>
      <c r="X97" s="53" t="str">
        <f>$I97</f>
        <v>2016-10</v>
      </c>
      <c r="Y97" s="457">
        <v>329.41474150773098</v>
      </c>
      <c r="Z97" s="457">
        <v>1744.2985826739989</v>
      </c>
      <c r="AA97" s="457">
        <v>26019.858777379552</v>
      </c>
      <c r="AB97" s="457">
        <v>495.31389500386996</v>
      </c>
      <c r="AC97" s="457">
        <f>SUM(Y97:AB97)</f>
        <v>28588.88599656515</v>
      </c>
      <c r="AE97" s="53" t="str">
        <f>$I97</f>
        <v>2016-10</v>
      </c>
      <c r="AF97" s="692">
        <v>283.805006046779</v>
      </c>
      <c r="AG97" s="692">
        <v>57.087799735367199</v>
      </c>
      <c r="AH97" s="692">
        <v>10.761418801732299</v>
      </c>
      <c r="AI97" s="692">
        <v>1146.50653319619</v>
      </c>
      <c r="AJ97" s="692">
        <v>1069.8164020879101</v>
      </c>
      <c r="AK97" s="692">
        <v>3400.7484495816698</v>
      </c>
      <c r="AL97" s="692">
        <v>30.784851295873501</v>
      </c>
      <c r="AM97" s="692">
        <v>35.288503029383698</v>
      </c>
      <c r="AN97" s="692">
        <v>0.43665890116244499</v>
      </c>
      <c r="AO97" s="692">
        <v>7.8391355462372303E-2</v>
      </c>
      <c r="AP97" s="692">
        <v>206.93210499454199</v>
      </c>
      <c r="AQ97" s="692">
        <v>252.760428060777</v>
      </c>
      <c r="AR97" s="692">
        <v>4.7614917391911096</v>
      </c>
      <c r="AS97" s="692">
        <f>SUM(AF97:AR97)</f>
        <v>6499.7680388260396</v>
      </c>
      <c r="AU97" s="53" t="str">
        <f>$I97</f>
        <v>2016-10</v>
      </c>
      <c r="AV97" s="457">
        <v>1093.7362436894239</v>
      </c>
    </row>
    <row r="98" spans="9:48" x14ac:dyDescent="0.15">
      <c r="I98" s="53" t="str">
        <f t="shared" ref="I98:I108" si="66">I64</f>
        <v>2016-11</v>
      </c>
      <c r="J98" s="457">
        <v>45450.520091748745</v>
      </c>
      <c r="K98" s="457">
        <v>8187.6422018883732</v>
      </c>
      <c r="L98" s="457">
        <v>10997.011176389631</v>
      </c>
      <c r="M98" s="457">
        <v>334731.99675246875</v>
      </c>
      <c r="N98" s="457">
        <f t="shared" ref="N98:N104" si="67">SUM(J98:M98)</f>
        <v>399367.17022249551</v>
      </c>
      <c r="P98" s="53" t="str">
        <f t="shared" ref="P98:P108" si="68">$I98</f>
        <v>2016-11</v>
      </c>
      <c r="Q98" s="457">
        <v>54783.414516696626</v>
      </c>
      <c r="R98" s="457">
        <v>19830.048759571269</v>
      </c>
      <c r="S98" s="457">
        <v>3707.063719122667</v>
      </c>
      <c r="T98" s="457">
        <v>270579.21138937469</v>
      </c>
      <c r="U98" s="457">
        <v>1197.7834303751581</v>
      </c>
      <c r="V98" s="457">
        <f t="shared" ref="V98:V108" si="69">SUM(Q98:U98)</f>
        <v>350097.52181514038</v>
      </c>
      <c r="X98" s="53" t="str">
        <f t="shared" ref="X98:X108" si="70">$I98</f>
        <v>2016-11</v>
      </c>
      <c r="Y98" s="457">
        <v>22.420018969103602</v>
      </c>
      <c r="Z98" s="457">
        <v>3177.9926352761577</v>
      </c>
      <c r="AA98" s="457">
        <v>30026.070875048561</v>
      </c>
      <c r="AB98" s="457">
        <v>510.90040683746298</v>
      </c>
      <c r="AC98" s="457">
        <f t="shared" ref="AC98:AC104" si="71">SUM(Y98:AB98)</f>
        <v>33737.383936131286</v>
      </c>
      <c r="AE98" s="53" t="str">
        <f t="shared" ref="AE98:AE108" si="72">$I98</f>
        <v>2016-11</v>
      </c>
      <c r="AF98" s="692">
        <v>183.16961558628799</v>
      </c>
      <c r="AG98" s="692">
        <v>58.328214750625101</v>
      </c>
      <c r="AH98" s="692">
        <v>0.36315889563411402</v>
      </c>
      <c r="AI98" s="692">
        <v>3532.9469673912899</v>
      </c>
      <c r="AJ98" s="692">
        <v>1019.61773153673</v>
      </c>
      <c r="AK98" s="692">
        <v>3728.1974593642999</v>
      </c>
      <c r="AL98" s="692">
        <v>0.10922089125961</v>
      </c>
      <c r="AM98" s="692">
        <v>6.6773490048944895E-2</v>
      </c>
      <c r="AN98" s="692">
        <v>6.3142930371686798</v>
      </c>
      <c r="AO98" s="692">
        <v>5.59711699467152</v>
      </c>
      <c r="AP98" s="692">
        <v>133.12156118452501</v>
      </c>
      <c r="AQ98" s="692">
        <v>201.17474657390201</v>
      </c>
      <c r="AR98" s="692">
        <v>1.54683850705623E-2</v>
      </c>
      <c r="AS98" s="692">
        <f t="shared" ref="AS98:AS108" si="73">SUM(AF98:AR98)</f>
        <v>8869.0223280815153</v>
      </c>
      <c r="AU98" s="53" t="str">
        <f t="shared" ref="AU98:AU108" si="74">$I98</f>
        <v>2016-11</v>
      </c>
      <c r="AV98" s="457">
        <v>1366.7373838284966</v>
      </c>
    </row>
    <row r="99" spans="9:48" x14ac:dyDescent="0.15">
      <c r="I99" s="53" t="str">
        <f t="shared" si="66"/>
        <v>2016-12</v>
      </c>
      <c r="J99" s="457">
        <v>127241.79274647408</v>
      </c>
      <c r="K99" s="457">
        <v>3236.3688433086463</v>
      </c>
      <c r="L99" s="457">
        <v>15545.427270323025</v>
      </c>
      <c r="M99" s="457">
        <v>258015.97690667483</v>
      </c>
      <c r="N99" s="457">
        <f t="shared" si="67"/>
        <v>404039.56576678058</v>
      </c>
      <c r="P99" s="53" t="str">
        <f t="shared" si="68"/>
        <v>2016-12</v>
      </c>
      <c r="Q99" s="457">
        <v>77605.932408797511</v>
      </c>
      <c r="R99" s="457">
        <v>20703.635815312122</v>
      </c>
      <c r="S99" s="457">
        <v>11467.170405995097</v>
      </c>
      <c r="T99" s="457">
        <v>432113.49335799064</v>
      </c>
      <c r="U99" s="457">
        <v>2746.4377896059282</v>
      </c>
      <c r="V99" s="457">
        <f t="shared" si="69"/>
        <v>544636.66977770126</v>
      </c>
      <c r="X99" s="53" t="str">
        <f t="shared" si="70"/>
        <v>2016-12</v>
      </c>
      <c r="Y99" s="457">
        <v>25.307227256707801</v>
      </c>
      <c r="Z99" s="457">
        <v>2381.85729174874</v>
      </c>
      <c r="AA99" s="457">
        <v>27425.130230429535</v>
      </c>
      <c r="AB99" s="457">
        <v>1187.968301226382</v>
      </c>
      <c r="AC99" s="457">
        <f t="shared" si="71"/>
        <v>31020.263050661364</v>
      </c>
      <c r="AE99" s="53" t="str">
        <f t="shared" si="72"/>
        <v>2016-12</v>
      </c>
      <c r="AF99" s="692">
        <v>178.28306260146201</v>
      </c>
      <c r="AG99" s="692">
        <v>28.5835702642798</v>
      </c>
      <c r="AH99" s="692">
        <v>9.3950843438506092E-3</v>
      </c>
      <c r="AI99" s="692">
        <v>2948.3944033095599</v>
      </c>
      <c r="AJ99" s="692">
        <v>608.86137569043694</v>
      </c>
      <c r="AK99" s="692">
        <v>2732.5409846603802</v>
      </c>
      <c r="AL99" s="692">
        <v>0.64549724664538999</v>
      </c>
      <c r="AM99" s="692">
        <v>0.48529487755149597</v>
      </c>
      <c r="AN99" s="692">
        <v>19.686153246089798</v>
      </c>
      <c r="AO99" s="692">
        <v>8.45197588205337E-3</v>
      </c>
      <c r="AP99" s="692">
        <v>79.861414113081906</v>
      </c>
      <c r="AQ99" s="692">
        <v>231.31691771093699</v>
      </c>
      <c r="AR99" s="692">
        <v>1.1947709135711099E-2</v>
      </c>
      <c r="AS99" s="692">
        <f t="shared" si="73"/>
        <v>6828.6884684897859</v>
      </c>
      <c r="AU99" s="53" t="str">
        <f t="shared" si="74"/>
        <v>2016-12</v>
      </c>
      <c r="AV99" s="457">
        <v>3013.958700469685</v>
      </c>
    </row>
    <row r="100" spans="9:48" x14ac:dyDescent="0.15">
      <c r="I100" s="53" t="str">
        <f t="shared" si="66"/>
        <v>2017-01</v>
      </c>
      <c r="J100" s="457">
        <v>85481.258320156456</v>
      </c>
      <c r="K100" s="457">
        <v>1574.0199346328141</v>
      </c>
      <c r="L100" s="457">
        <v>2395.308311983003</v>
      </c>
      <c r="M100" s="457">
        <v>209270.94370974484</v>
      </c>
      <c r="N100" s="457">
        <f t="shared" si="67"/>
        <v>298721.53027651709</v>
      </c>
      <c r="P100" s="53" t="str">
        <f t="shared" si="68"/>
        <v>2017-01</v>
      </c>
      <c r="Q100" s="457">
        <v>68626.594215837235</v>
      </c>
      <c r="R100" s="457">
        <v>28706.08215491931</v>
      </c>
      <c r="S100" s="457">
        <v>27819.148231039668</v>
      </c>
      <c r="T100" s="457">
        <v>298382.59868943144</v>
      </c>
      <c r="U100" s="457">
        <v>1684.915786144318</v>
      </c>
      <c r="V100" s="457">
        <f t="shared" si="69"/>
        <v>425219.33907737199</v>
      </c>
      <c r="X100" s="53" t="str">
        <f t="shared" si="70"/>
        <v>2017-01</v>
      </c>
      <c r="Y100" s="457">
        <v>91.476726766675696</v>
      </c>
      <c r="Z100" s="457">
        <v>4021.6475764531629</v>
      </c>
      <c r="AA100" s="457">
        <v>35733.219151111291</v>
      </c>
      <c r="AB100" s="457">
        <v>411.3637035628779</v>
      </c>
      <c r="AC100" s="457">
        <f t="shared" si="71"/>
        <v>40257.707157894009</v>
      </c>
      <c r="AE100" s="53" t="str">
        <f t="shared" si="72"/>
        <v>2017-01</v>
      </c>
      <c r="AF100" s="692">
        <v>301.64520141947997</v>
      </c>
      <c r="AG100" s="692">
        <v>512.74931771401305</v>
      </c>
      <c r="AH100" s="692">
        <v>33.228166678920303</v>
      </c>
      <c r="AI100" s="692">
        <v>2173.44780391827</v>
      </c>
      <c r="AJ100" s="692">
        <v>3196.8390683978701</v>
      </c>
      <c r="AK100" s="692">
        <v>6997.9636600008198</v>
      </c>
      <c r="AL100" s="692">
        <v>3.4254435719922101</v>
      </c>
      <c r="AM100" s="692">
        <v>3.94162598066031</v>
      </c>
      <c r="AN100" s="692">
        <v>1.13368762284517</v>
      </c>
      <c r="AO100" s="692">
        <v>2.10564229637384E-2</v>
      </c>
      <c r="AP100" s="692">
        <v>310.59884046297498</v>
      </c>
      <c r="AQ100" s="692">
        <v>463.18336148560002</v>
      </c>
      <c r="AR100" s="692">
        <v>1.7152021639049001E-2</v>
      </c>
      <c r="AS100" s="692">
        <f t="shared" si="73"/>
        <v>13998.194385698049</v>
      </c>
      <c r="AU100" s="53" t="str">
        <f t="shared" si="74"/>
        <v>2017-01</v>
      </c>
      <c r="AV100" s="457">
        <v>7315.1949351997928</v>
      </c>
    </row>
    <row r="101" spans="9:48" x14ac:dyDescent="0.15">
      <c r="I101" s="53" t="str">
        <f t="shared" si="66"/>
        <v>2017-02</v>
      </c>
      <c r="J101" s="457">
        <v>74078.03946520848</v>
      </c>
      <c r="K101" s="457">
        <v>2979.8369458233901</v>
      </c>
      <c r="L101" s="457">
        <v>17295.997648475601</v>
      </c>
      <c r="M101" s="457">
        <v>261783.90826454954</v>
      </c>
      <c r="N101" s="457">
        <f t="shared" si="67"/>
        <v>356137.78232405701</v>
      </c>
      <c r="P101" s="53" t="str">
        <f t="shared" si="68"/>
        <v>2017-02</v>
      </c>
      <c r="Q101" s="457">
        <v>108418.98400364413</v>
      </c>
      <c r="R101" s="457">
        <v>54741.915454143629</v>
      </c>
      <c r="S101" s="457">
        <v>11567.248226516873</v>
      </c>
      <c r="T101" s="457">
        <v>236119.42296857556</v>
      </c>
      <c r="U101" s="457">
        <v>3929.2941366443374</v>
      </c>
      <c r="V101" s="457">
        <f t="shared" si="69"/>
        <v>414776.86478952452</v>
      </c>
      <c r="X101" s="53" t="str">
        <f t="shared" si="70"/>
        <v>2017-02</v>
      </c>
      <c r="Y101" s="457">
        <v>40.9613049179315</v>
      </c>
      <c r="Z101" s="457">
        <v>19980.915991783113</v>
      </c>
      <c r="AA101" s="457">
        <v>52896.878357204543</v>
      </c>
      <c r="AB101" s="457">
        <v>1053.2725837370294</v>
      </c>
      <c r="AC101" s="457">
        <f t="shared" si="71"/>
        <v>73972.028237642618</v>
      </c>
      <c r="AE101" s="53" t="str">
        <f t="shared" si="72"/>
        <v>2017-02</v>
      </c>
      <c r="AF101" s="692">
        <v>376.27313960809198</v>
      </c>
      <c r="AG101" s="692">
        <v>25.564298744313401</v>
      </c>
      <c r="AH101" s="692">
        <v>8.2424678048118896</v>
      </c>
      <c r="AI101" s="692">
        <v>3886.6255266675698</v>
      </c>
      <c r="AJ101" s="692">
        <v>446.07303263526398</v>
      </c>
      <c r="AK101" s="692">
        <v>4270.3152169613104</v>
      </c>
      <c r="AL101" s="692">
        <v>269.42232495639399</v>
      </c>
      <c r="AM101" s="692">
        <v>206.46779967844401</v>
      </c>
      <c r="AN101" s="692">
        <v>2.9719682540744499</v>
      </c>
      <c r="AO101" s="692">
        <v>5.7859513908624597E-3</v>
      </c>
      <c r="AP101" s="692">
        <v>11.024379978887699</v>
      </c>
      <c r="AQ101" s="692">
        <v>240.16099422518101</v>
      </c>
      <c r="AR101" s="692">
        <v>1.9362689927220299E-3</v>
      </c>
      <c r="AS101" s="692">
        <f t="shared" si="73"/>
        <v>9743.1488717347274</v>
      </c>
      <c r="AU101" s="53" t="str">
        <f t="shared" si="74"/>
        <v>2017-02</v>
      </c>
      <c r="AV101" s="457">
        <v>4857.1130612557681</v>
      </c>
    </row>
    <row r="102" spans="9:48" x14ac:dyDescent="0.15">
      <c r="I102" s="53" t="str">
        <f t="shared" si="66"/>
        <v>2017-03</v>
      </c>
      <c r="J102" s="457">
        <v>61344.765168783211</v>
      </c>
      <c r="K102" s="457">
        <v>3649.4812100119834</v>
      </c>
      <c r="L102" s="457">
        <v>3821.5055179092951</v>
      </c>
      <c r="M102" s="457">
        <v>287813.03313587187</v>
      </c>
      <c r="N102" s="457">
        <f t="shared" si="67"/>
        <v>356628.78503257636</v>
      </c>
      <c r="P102" s="53" t="str">
        <f t="shared" si="68"/>
        <v>2017-03</v>
      </c>
      <c r="Q102" s="457">
        <v>116890.01173224667</v>
      </c>
      <c r="R102" s="457">
        <v>41459.136119918861</v>
      </c>
      <c r="S102" s="457">
        <v>6735.3451171647694</v>
      </c>
      <c r="T102" s="457">
        <v>226382.92611527839</v>
      </c>
      <c r="U102" s="457">
        <v>1990.3852977883048</v>
      </c>
      <c r="V102" s="457">
        <f t="shared" si="69"/>
        <v>393457.80438239698</v>
      </c>
      <c r="X102" s="53" t="str">
        <f t="shared" si="70"/>
        <v>2017-03</v>
      </c>
      <c r="Y102" s="457">
        <v>46.117667717859099</v>
      </c>
      <c r="Z102" s="457">
        <v>3077.104362206529</v>
      </c>
      <c r="AA102" s="457">
        <v>21467.874076002194</v>
      </c>
      <c r="AB102" s="457">
        <v>191.83048188686311</v>
      </c>
      <c r="AC102" s="457">
        <f t="shared" si="71"/>
        <v>24782.926587813447</v>
      </c>
      <c r="AE102" s="53" t="str">
        <f t="shared" si="72"/>
        <v>2017-03</v>
      </c>
      <c r="AF102" s="692">
        <v>356.19689826574103</v>
      </c>
      <c r="AG102" s="692">
        <v>6.6146758235991001</v>
      </c>
      <c r="AH102" s="692">
        <v>5.2496301969513199</v>
      </c>
      <c r="AI102" s="692">
        <v>4821.6191287776401</v>
      </c>
      <c r="AJ102" s="692">
        <v>1348.6071496596501</v>
      </c>
      <c r="AK102" s="692">
        <v>4666.8585393736103</v>
      </c>
      <c r="AL102" s="692">
        <v>1.9837575377896399</v>
      </c>
      <c r="AM102" s="692">
        <v>1.1183434166014101E-2</v>
      </c>
      <c r="AN102" s="692">
        <v>4.5536334225907904</v>
      </c>
      <c r="AO102" s="692">
        <v>5.2985316142439799E-3</v>
      </c>
      <c r="AP102" s="692">
        <v>5.8685172107070596</v>
      </c>
      <c r="AQ102" s="692">
        <v>70.631895486265407</v>
      </c>
      <c r="AR102" s="692">
        <v>0.13409542106091901</v>
      </c>
      <c r="AS102" s="692">
        <f t="shared" si="73"/>
        <v>11288.334403141385</v>
      </c>
      <c r="AU102" s="53" t="str">
        <f t="shared" si="74"/>
        <v>2017-03</v>
      </c>
      <c r="AV102" s="457">
        <v>518.01818911451767</v>
      </c>
    </row>
    <row r="103" spans="9:48" x14ac:dyDescent="0.15">
      <c r="I103" s="53" t="str">
        <f t="shared" si="66"/>
        <v>2017-04</v>
      </c>
      <c r="J103" s="457">
        <v>57677.51069680314</v>
      </c>
      <c r="K103" s="457">
        <v>9679.4654955798669</v>
      </c>
      <c r="L103" s="457">
        <v>34235.611413089544</v>
      </c>
      <c r="M103" s="457">
        <v>325194.10775539302</v>
      </c>
      <c r="N103" s="457">
        <f t="shared" si="67"/>
        <v>426786.69536086556</v>
      </c>
      <c r="P103" s="53" t="str">
        <f t="shared" si="68"/>
        <v>2017-04</v>
      </c>
      <c r="Q103" s="457">
        <v>116824.68233063133</v>
      </c>
      <c r="R103" s="457">
        <v>47860.382922502213</v>
      </c>
      <c r="S103" s="457">
        <v>11704.712932773784</v>
      </c>
      <c r="T103" s="457">
        <v>296198.77468495339</v>
      </c>
      <c r="U103" s="457">
        <v>1928.8447339218046</v>
      </c>
      <c r="V103" s="457">
        <f t="shared" si="69"/>
        <v>474517.39760478248</v>
      </c>
      <c r="X103" s="53" t="str">
        <f t="shared" si="70"/>
        <v>2017-04</v>
      </c>
      <c r="Y103" s="457">
        <v>20.750310316681801</v>
      </c>
      <c r="Z103" s="457">
        <v>3155.4136191941698</v>
      </c>
      <c r="AA103" s="457">
        <v>20519.502741270655</v>
      </c>
      <c r="AB103" s="457">
        <v>19.021806840784802</v>
      </c>
      <c r="AC103" s="457">
        <f t="shared" si="71"/>
        <v>23714.688477622291</v>
      </c>
      <c r="AE103" s="53" t="str">
        <f t="shared" si="72"/>
        <v>2017-04</v>
      </c>
      <c r="AF103" s="692">
        <v>231.613860556855</v>
      </c>
      <c r="AG103" s="692">
        <v>1.5636823931708901</v>
      </c>
      <c r="AH103" s="692">
        <v>0.57887965720146795</v>
      </c>
      <c r="AI103" s="692">
        <v>7155.6710072727801</v>
      </c>
      <c r="AJ103" s="692">
        <v>1196.7574725588699</v>
      </c>
      <c r="AK103" s="692">
        <v>8086.9371433490796</v>
      </c>
      <c r="AL103" s="692">
        <v>0.29353490192443099</v>
      </c>
      <c r="AM103" s="692">
        <v>0.22408025339245699</v>
      </c>
      <c r="AN103" s="692">
        <v>0.55030621681362302</v>
      </c>
      <c r="AO103" s="692">
        <v>0.25257079303264601</v>
      </c>
      <c r="AP103" s="692">
        <v>31.7594059528782</v>
      </c>
      <c r="AQ103" s="692">
        <v>0.13023937121033599</v>
      </c>
      <c r="AR103" s="692">
        <v>0.40822999179363201</v>
      </c>
      <c r="AS103" s="692">
        <f t="shared" si="73"/>
        <v>16706.740413269003</v>
      </c>
      <c r="AU103" s="53" t="str">
        <f t="shared" si="74"/>
        <v>2017-04</v>
      </c>
      <c r="AV103" s="457">
        <v>1295.6757133165293</v>
      </c>
    </row>
    <row r="104" spans="9:48" x14ac:dyDescent="0.15">
      <c r="I104" s="53" t="str">
        <f t="shared" si="66"/>
        <v>2017-05</v>
      </c>
      <c r="J104" s="457">
        <v>42769.274355087422</v>
      </c>
      <c r="K104" s="457">
        <v>12140.184235385532</v>
      </c>
      <c r="L104" s="457">
        <v>9593.8177457107086</v>
      </c>
      <c r="M104" s="457">
        <v>329762.82497280254</v>
      </c>
      <c r="N104" s="457">
        <f t="shared" si="67"/>
        <v>394266.1013089862</v>
      </c>
      <c r="P104" s="53" t="str">
        <f t="shared" si="68"/>
        <v>2017-05</v>
      </c>
      <c r="Q104" s="457">
        <v>45735.109530136826</v>
      </c>
      <c r="R104" s="457">
        <v>57894.129947209716</v>
      </c>
      <c r="S104" s="457">
        <v>6966.939928122787</v>
      </c>
      <c r="T104" s="457">
        <v>341489.37173225684</v>
      </c>
      <c r="U104" s="457">
        <v>3683.46207623183</v>
      </c>
      <c r="V104" s="457">
        <f t="shared" si="69"/>
        <v>455769.01321395801</v>
      </c>
      <c r="X104" s="53" t="str">
        <f t="shared" si="70"/>
        <v>2017-05</v>
      </c>
      <c r="Y104" s="457">
        <v>33.004272543825202</v>
      </c>
      <c r="Z104" s="457">
        <v>3348.0465020127499</v>
      </c>
      <c r="AA104" s="457">
        <v>16457.530324980584</v>
      </c>
      <c r="AB104" s="457">
        <v>393.50772253237602</v>
      </c>
      <c r="AC104" s="457">
        <f t="shared" si="71"/>
        <v>20232.088822069534</v>
      </c>
      <c r="AE104" s="53" t="str">
        <f t="shared" si="72"/>
        <v>2017-05</v>
      </c>
      <c r="AF104" s="692">
        <v>341.764220495708</v>
      </c>
      <c r="AG104" s="692">
        <v>2.67193838953971E-2</v>
      </c>
      <c r="AH104" s="692">
        <v>4.4000345282256603E-2</v>
      </c>
      <c r="AI104" s="692">
        <v>5163.7418989650896</v>
      </c>
      <c r="AJ104" s="692">
        <v>203.842064142227</v>
      </c>
      <c r="AK104" s="692">
        <v>11755.1564314924</v>
      </c>
      <c r="AL104" s="692">
        <v>0.16401037760078899</v>
      </c>
      <c r="AM104" s="692">
        <v>2.54621636122465E-3</v>
      </c>
      <c r="AN104" s="692">
        <v>8.3623697049915693E-2</v>
      </c>
      <c r="AO104" s="692">
        <v>3.22361225262284E-2</v>
      </c>
      <c r="AP104" s="692">
        <v>1.29309787601232</v>
      </c>
      <c r="AQ104" s="692">
        <v>0.121992450207471</v>
      </c>
      <c r="AR104" s="692">
        <v>3.2840507104992797E-2</v>
      </c>
      <c r="AS104" s="692">
        <f t="shared" si="73"/>
        <v>17466.305682071466</v>
      </c>
      <c r="AU104" s="53" t="str">
        <f t="shared" si="74"/>
        <v>2017-05</v>
      </c>
      <c r="AV104" s="457">
        <v>650.10005040373585</v>
      </c>
    </row>
    <row r="105" spans="9:48" x14ac:dyDescent="0.15">
      <c r="I105" s="53" t="str">
        <f t="shared" si="66"/>
        <v>2017-06</v>
      </c>
      <c r="J105" s="457">
        <v>36317.498237491513</v>
      </c>
      <c r="K105" s="457">
        <v>2113.2036676462694</v>
      </c>
      <c r="L105" s="457">
        <v>46687.683938574883</v>
      </c>
      <c r="M105" s="457">
        <v>250168.12867152883</v>
      </c>
      <c r="N105" s="457">
        <f>SUM(J105:M105)</f>
        <v>335286.51451524149</v>
      </c>
      <c r="P105" s="53" t="str">
        <f t="shared" si="68"/>
        <v>2017-06</v>
      </c>
      <c r="Q105" s="457">
        <v>11947.983518466282</v>
      </c>
      <c r="R105" s="457">
        <v>48871.477579719307</v>
      </c>
      <c r="S105" s="457">
        <v>41024.8357710083</v>
      </c>
      <c r="T105" s="457">
        <v>334075.00020171504</v>
      </c>
      <c r="U105" s="457">
        <v>1001.1377041125661</v>
      </c>
      <c r="V105" s="457">
        <f t="shared" si="69"/>
        <v>436920.43477502151</v>
      </c>
      <c r="X105" s="53" t="str">
        <f t="shared" si="70"/>
        <v>2017-06</v>
      </c>
      <c r="Y105" s="457">
        <v>20.082529377192198</v>
      </c>
      <c r="Z105" s="457">
        <v>5334.9851724896498</v>
      </c>
      <c r="AA105" s="457">
        <v>23248.994406614376</v>
      </c>
      <c r="AB105" s="457">
        <v>1441.9421422621199</v>
      </c>
      <c r="AC105" s="457">
        <f>SUM(Y105:AB105)</f>
        <v>30046.004250743339</v>
      </c>
      <c r="AE105" s="53" t="str">
        <f t="shared" si="72"/>
        <v>2017-06</v>
      </c>
      <c r="AF105" s="692">
        <v>576.22406161297101</v>
      </c>
      <c r="AG105" s="692">
        <v>0.81357948575168804</v>
      </c>
      <c r="AH105" s="692">
        <v>0.158965714275836</v>
      </c>
      <c r="AI105" s="692">
        <v>18827.7891828473</v>
      </c>
      <c r="AJ105" s="692">
        <v>50.6562559381127</v>
      </c>
      <c r="AK105" s="692">
        <v>7289.6732382979199</v>
      </c>
      <c r="AL105" s="692">
        <v>0.77461148984730199</v>
      </c>
      <c r="AM105" s="692">
        <v>2.1403452511876799</v>
      </c>
      <c r="AN105" s="692">
        <v>1.69760433491319</v>
      </c>
      <c r="AO105" s="692">
        <v>0.23323158919811199</v>
      </c>
      <c r="AP105" s="692">
        <v>2.36587625741958</v>
      </c>
      <c r="AQ105" s="692">
        <v>0.28739622142165799</v>
      </c>
      <c r="AR105" s="692">
        <v>0.26792068593203999</v>
      </c>
      <c r="AS105" s="692">
        <f t="shared" si="73"/>
        <v>26753.082269726252</v>
      </c>
      <c r="AU105" s="53" t="str">
        <f t="shared" si="74"/>
        <v>2017-06</v>
      </c>
      <c r="AV105" s="457">
        <v>1995.7203014912081</v>
      </c>
    </row>
    <row r="106" spans="9:48" x14ac:dyDescent="0.15">
      <c r="I106" s="53" t="str">
        <f t="shared" si="66"/>
        <v>2017-07</v>
      </c>
      <c r="J106" s="457">
        <v>53563.220543923722</v>
      </c>
      <c r="K106" s="457">
        <v>1275.0344168301658</v>
      </c>
      <c r="L106" s="457">
        <v>3859.1909663015931</v>
      </c>
      <c r="M106" s="457">
        <v>204667.12297370826</v>
      </c>
      <c r="N106" s="457">
        <f>SUM(J106:M106)</f>
        <v>263364.56890076376</v>
      </c>
      <c r="P106" s="53" t="str">
        <f t="shared" si="68"/>
        <v>2017-07</v>
      </c>
      <c r="Q106" s="457">
        <v>13937.557608946172</v>
      </c>
      <c r="R106" s="457">
        <v>23702.961547329025</v>
      </c>
      <c r="S106" s="457">
        <v>17247.861334457033</v>
      </c>
      <c r="T106" s="457">
        <v>344642.13201355241</v>
      </c>
      <c r="U106" s="457">
        <v>1226.4707473004212</v>
      </c>
      <c r="V106" s="457">
        <f t="shared" si="69"/>
        <v>400756.98325158504</v>
      </c>
      <c r="X106" s="53" t="str">
        <f t="shared" si="70"/>
        <v>2017-07</v>
      </c>
      <c r="Y106" s="457">
        <v>31.749334123916899</v>
      </c>
      <c r="Z106" s="457">
        <v>2828.0321444617571</v>
      </c>
      <c r="AA106" s="457">
        <v>19154.996016534926</v>
      </c>
      <c r="AB106" s="457">
        <v>208.64602479431696</v>
      </c>
      <c r="AC106" s="457">
        <f>SUM(Y106:AB106)</f>
        <v>22223.423519914919</v>
      </c>
      <c r="AE106" s="53" t="str">
        <f t="shared" si="72"/>
        <v>2017-07</v>
      </c>
      <c r="AF106" s="692">
        <v>1025.7988795209601</v>
      </c>
      <c r="AG106" s="692">
        <v>0.91876603290438597</v>
      </c>
      <c r="AH106" s="692">
        <v>0.91749640461057402</v>
      </c>
      <c r="AI106" s="692">
        <v>7286.51966197602</v>
      </c>
      <c r="AJ106" s="692">
        <v>1331.0953167807299</v>
      </c>
      <c r="AK106" s="692">
        <v>5894.5382883986404</v>
      </c>
      <c r="AL106" s="692">
        <v>7.0965192774310699</v>
      </c>
      <c r="AM106" s="692">
        <v>19.970452368259402</v>
      </c>
      <c r="AN106" s="692">
        <v>1.60254947468638</v>
      </c>
      <c r="AO106" s="692">
        <v>0.114684390835464</v>
      </c>
      <c r="AP106" s="692">
        <v>18.0052006654441</v>
      </c>
      <c r="AQ106" s="692">
        <v>4.8609262257814398</v>
      </c>
      <c r="AR106" s="692">
        <v>8.4229041822254602E-2</v>
      </c>
      <c r="AS106" s="692">
        <f t="shared" si="73"/>
        <v>15591.522970558124</v>
      </c>
      <c r="AU106" s="53" t="str">
        <f t="shared" si="74"/>
        <v>2017-07</v>
      </c>
      <c r="AV106" s="457">
        <v>479.31965834088487</v>
      </c>
    </row>
    <row r="107" spans="9:48" x14ac:dyDescent="0.15">
      <c r="I107" s="53" t="str">
        <f t="shared" si="66"/>
        <v>2017-08</v>
      </c>
      <c r="J107" s="457">
        <v>61559.980296666647</v>
      </c>
      <c r="K107" s="457">
        <v>1639.8765433244396</v>
      </c>
      <c r="L107" s="457">
        <v>11436.262299558139</v>
      </c>
      <c r="M107" s="457">
        <v>217446.56366459071</v>
      </c>
      <c r="N107" s="457">
        <f>SUM(J107:M107)</f>
        <v>292082.68280413991</v>
      </c>
      <c r="P107" s="53" t="str">
        <f t="shared" si="68"/>
        <v>2017-08</v>
      </c>
      <c r="Q107" s="457">
        <v>36179.664604531594</v>
      </c>
      <c r="R107" s="457">
        <v>30557.467182917459</v>
      </c>
      <c r="S107" s="457">
        <v>47499.254450678804</v>
      </c>
      <c r="T107" s="457">
        <v>360931.62033061293</v>
      </c>
      <c r="U107" s="457">
        <v>5692.838736073114</v>
      </c>
      <c r="V107" s="457">
        <f t="shared" si="69"/>
        <v>480860.84530481393</v>
      </c>
      <c r="X107" s="53" t="str">
        <f t="shared" si="70"/>
        <v>2017-08</v>
      </c>
      <c r="Y107" s="457">
        <v>25.325004247017201</v>
      </c>
      <c r="Z107" s="457">
        <v>3212.3870504200304</v>
      </c>
      <c r="AA107" s="457">
        <v>17149.351087179013</v>
      </c>
      <c r="AB107" s="457">
        <v>185.85030348412599</v>
      </c>
      <c r="AC107" s="457">
        <f>SUM(Y107:AB107)</f>
        <v>20572.913445330189</v>
      </c>
      <c r="AE107" s="53" t="str">
        <f t="shared" si="72"/>
        <v>2017-08</v>
      </c>
      <c r="AF107" s="692">
        <v>706.232510640285</v>
      </c>
      <c r="AG107" s="692">
        <v>11.8759398385882</v>
      </c>
      <c r="AH107" s="692">
        <v>12.5911509105935</v>
      </c>
      <c r="AI107" s="692">
        <v>20774.3334147688</v>
      </c>
      <c r="AJ107" s="692">
        <v>1555.50400516483</v>
      </c>
      <c r="AK107" s="692">
        <v>5403.3066274533003</v>
      </c>
      <c r="AL107" s="692">
        <v>0.40592609439045102</v>
      </c>
      <c r="AM107" s="692">
        <v>89.478138923645005</v>
      </c>
      <c r="AN107" s="692">
        <v>5.61930372007191</v>
      </c>
      <c r="AO107" s="692">
        <v>0.30687643215060201</v>
      </c>
      <c r="AP107" s="692">
        <v>1.6987953288480599</v>
      </c>
      <c r="AQ107" s="692">
        <v>680.975817304104</v>
      </c>
      <c r="AR107" s="692">
        <v>0.17240768484771199</v>
      </c>
      <c r="AS107" s="692">
        <f t="shared" si="73"/>
        <v>29242.500914264456</v>
      </c>
      <c r="AU107" s="53" t="str">
        <f t="shared" si="74"/>
        <v>2017-08</v>
      </c>
      <c r="AV107" s="457">
        <v>1383.8801994333039</v>
      </c>
    </row>
    <row r="108" spans="9:48" x14ac:dyDescent="0.15">
      <c r="I108" s="53" t="str">
        <f t="shared" si="66"/>
        <v>2017-09</v>
      </c>
      <c r="J108" s="457">
        <v>41922.068751247571</v>
      </c>
      <c r="K108" s="457">
        <v>1398.2013680012883</v>
      </c>
      <c r="L108" s="457">
        <v>3332.3483910430186</v>
      </c>
      <c r="M108" s="457">
        <v>275622.59949918697</v>
      </c>
      <c r="N108" s="457">
        <f>SUM(J108:M108)</f>
        <v>322275.21800947888</v>
      </c>
      <c r="P108" s="53" t="str">
        <f t="shared" si="68"/>
        <v>2017-09</v>
      </c>
      <c r="Q108" s="457">
        <v>31596.76688698302</v>
      </c>
      <c r="R108" s="457">
        <v>30565.862599784483</v>
      </c>
      <c r="S108" s="457">
        <v>27662.597476101473</v>
      </c>
      <c r="T108" s="457">
        <v>439475.86773151148</v>
      </c>
      <c r="U108" s="457">
        <v>3556.1843655304947</v>
      </c>
      <c r="V108" s="457">
        <f t="shared" si="69"/>
        <v>532857.27905991091</v>
      </c>
      <c r="X108" s="53" t="str">
        <f t="shared" si="70"/>
        <v>2017-09</v>
      </c>
      <c r="Y108" s="457">
        <v>33.163980093784602</v>
      </c>
      <c r="Z108" s="457">
        <v>2367.2037833379527</v>
      </c>
      <c r="AA108" s="457">
        <v>23949.537987065407</v>
      </c>
      <c r="AB108" s="457">
        <v>20.822302839718699</v>
      </c>
      <c r="AC108" s="457">
        <f>SUM(Y108:AB108)</f>
        <v>26370.728053336861</v>
      </c>
      <c r="AE108" s="53" t="str">
        <f t="shared" si="72"/>
        <v>2017-09</v>
      </c>
      <c r="AF108" s="692">
        <v>563.32086653169199</v>
      </c>
      <c r="AG108" s="692">
        <v>1.3939469661563599</v>
      </c>
      <c r="AH108" s="692">
        <v>0.63524036109447402</v>
      </c>
      <c r="AI108" s="692">
        <v>46311.609303274097</v>
      </c>
      <c r="AJ108" s="692">
        <v>1511.97079438064</v>
      </c>
      <c r="AK108" s="692">
        <v>7644.7901673735996</v>
      </c>
      <c r="AL108" s="692">
        <v>0.57712620869278897</v>
      </c>
      <c r="AM108" s="692">
        <v>0.48967618402093599</v>
      </c>
      <c r="AN108" s="692">
        <v>1.3175341812893699</v>
      </c>
      <c r="AO108" s="692">
        <v>0.290849496610462</v>
      </c>
      <c r="AP108" s="692">
        <v>1138.20822864305</v>
      </c>
      <c r="AQ108" s="692">
        <v>0.70010637771338202</v>
      </c>
      <c r="AR108" s="692">
        <v>0.61284652631729797</v>
      </c>
      <c r="AS108" s="692">
        <f t="shared" si="73"/>
        <v>57175.916686504977</v>
      </c>
      <c r="AU108" s="53" t="str">
        <f t="shared" si="74"/>
        <v>2017-09</v>
      </c>
      <c r="AV108" s="457">
        <v>944.41459291521323</v>
      </c>
    </row>
    <row r="109" spans="9:48" x14ac:dyDescent="0.15">
      <c r="I109" s="175" t="s">
        <v>66</v>
      </c>
      <c r="J109" s="695">
        <f>SUM(J97:J108)</f>
        <v>718156.43679673539</v>
      </c>
      <c r="K109" s="695">
        <f>SUM(K97:K108)</f>
        <v>49366.842334807727</v>
      </c>
      <c r="L109" s="695">
        <f>SUM(L97:L108)</f>
        <v>171044.67060871024</v>
      </c>
      <c r="M109" s="695">
        <f>SUM(M97:M108)</f>
        <v>3237107.210687621</v>
      </c>
      <c r="N109" s="695">
        <f>SUM(N97:N108)</f>
        <v>4175675.160427874</v>
      </c>
      <c r="P109" s="175" t="s">
        <v>66</v>
      </c>
      <c r="Q109" s="695">
        <f t="shared" ref="Q109:V109" si="75">SUM(Q97:Q108)</f>
        <v>818185.87698590709</v>
      </c>
      <c r="R109" s="695">
        <f t="shared" si="75"/>
        <v>421850.89107528469</v>
      </c>
      <c r="S109" s="695">
        <f t="shared" si="75"/>
        <v>220908.53583311345</v>
      </c>
      <c r="T109" s="695">
        <f t="shared" si="75"/>
        <v>3829317.4785142043</v>
      </c>
      <c r="U109" s="695">
        <f t="shared" si="75"/>
        <v>31502.326197590643</v>
      </c>
      <c r="V109" s="695">
        <f t="shared" si="75"/>
        <v>5321765.1086061001</v>
      </c>
      <c r="X109" s="175" t="s">
        <v>66</v>
      </c>
      <c r="Y109" s="695">
        <f>SUM(Y97:Y108)</f>
        <v>719.77311783842651</v>
      </c>
      <c r="Z109" s="695">
        <f>SUM(Z97:Z108)</f>
        <v>54629.884712058018</v>
      </c>
      <c r="AA109" s="695">
        <f>SUM(AA97:AA108)</f>
        <v>314048.94403082062</v>
      </c>
      <c r="AB109" s="695">
        <f>SUM(AB97:AB108)</f>
        <v>6120.4396750079277</v>
      </c>
      <c r="AC109" s="695">
        <f>SUM(AC97:AC108)</f>
        <v>375519.041535725</v>
      </c>
      <c r="AE109" s="182" t="s">
        <v>66</v>
      </c>
      <c r="AF109" s="693">
        <f t="shared" ref="AF109:AS109" si="76">SUM(AF97:AF108)</f>
        <v>5124.3273228863127</v>
      </c>
      <c r="AG109" s="693">
        <f t="shared" si="76"/>
        <v>705.52051113266464</v>
      </c>
      <c r="AH109" s="693">
        <f t="shared" si="76"/>
        <v>72.779970855451893</v>
      </c>
      <c r="AI109" s="693">
        <f t="shared" si="76"/>
        <v>124029.2048323646</v>
      </c>
      <c r="AJ109" s="693">
        <f t="shared" si="76"/>
        <v>13539.64066897327</v>
      </c>
      <c r="AK109" s="693">
        <f t="shared" si="76"/>
        <v>71871.026206307026</v>
      </c>
      <c r="AL109" s="693">
        <f t="shared" si="76"/>
        <v>315.68282384984116</v>
      </c>
      <c r="AM109" s="693">
        <f t="shared" si="76"/>
        <v>358.5664196871212</v>
      </c>
      <c r="AN109" s="693">
        <f t="shared" si="76"/>
        <v>45.967316108755718</v>
      </c>
      <c r="AO109" s="693">
        <f t="shared" si="76"/>
        <v>6.9465500563383049</v>
      </c>
      <c r="AP109" s="693">
        <f t="shared" si="76"/>
        <v>1940.737422668371</v>
      </c>
      <c r="AQ109" s="693">
        <f t="shared" si="76"/>
        <v>2146.3048214931005</v>
      </c>
      <c r="AR109" s="693">
        <f t="shared" si="76"/>
        <v>6.5205659829080016</v>
      </c>
      <c r="AS109" s="693">
        <f t="shared" si="76"/>
        <v>220163.22543236578</v>
      </c>
      <c r="AU109" s="182" t="s">
        <v>66</v>
      </c>
      <c r="AV109" s="696">
        <f>SUM(AV97:AV108)</f>
        <v>24913.869029458565</v>
      </c>
    </row>
    <row r="110" spans="9:48" x14ac:dyDescent="0.15">
      <c r="J110" s="190"/>
      <c r="K110" s="190"/>
      <c r="L110" s="190"/>
      <c r="M110" s="190"/>
      <c r="N110" s="190"/>
      <c r="Q110" s="190"/>
      <c r="R110" s="190"/>
      <c r="S110" s="190"/>
      <c r="T110" s="190"/>
      <c r="U110" s="190"/>
      <c r="V110" s="190"/>
      <c r="Y110" s="190"/>
      <c r="Z110" s="190"/>
      <c r="AA110" s="190"/>
      <c r="AB110" s="190"/>
      <c r="AC110" s="190"/>
    </row>
    <row r="111" spans="9:48" x14ac:dyDescent="0.15">
      <c r="J111" s="190"/>
      <c r="K111" s="190"/>
      <c r="L111" s="190"/>
      <c r="M111" s="190"/>
      <c r="N111" s="190"/>
      <c r="Q111" s="190"/>
      <c r="R111" s="190"/>
      <c r="S111" s="190"/>
      <c r="T111" s="190"/>
      <c r="U111" s="190"/>
      <c r="V111" s="190"/>
      <c r="Y111" s="190"/>
      <c r="Z111" s="190"/>
      <c r="AA111" s="190"/>
      <c r="AB111" s="190"/>
      <c r="AC111" s="190"/>
    </row>
    <row r="112" spans="9:48" x14ac:dyDescent="0.15">
      <c r="J112" s="176" t="s">
        <v>143</v>
      </c>
      <c r="Q112" s="176" t="s">
        <v>144</v>
      </c>
      <c r="Y112" s="176" t="s">
        <v>145</v>
      </c>
      <c r="AE112" s="176"/>
      <c r="AF112" s="176" t="s">
        <v>904</v>
      </c>
      <c r="AU112" s="176"/>
      <c r="AV112" s="176" t="s">
        <v>929</v>
      </c>
    </row>
    <row r="113" spans="9:48" x14ac:dyDescent="0.15">
      <c r="I113" s="176" t="s">
        <v>174</v>
      </c>
      <c r="J113" s="176"/>
      <c r="P113" s="176" t="s">
        <v>174</v>
      </c>
      <c r="Q113" s="176"/>
      <c r="X113" s="176" t="s">
        <v>174</v>
      </c>
      <c r="AD113" s="674"/>
      <c r="AE113" s="176" t="s">
        <v>174</v>
      </c>
      <c r="AF113" s="675"/>
      <c r="AG113" s="675"/>
      <c r="AH113" s="675"/>
      <c r="AU113" s="176" t="s">
        <v>174</v>
      </c>
    </row>
    <row r="114" spans="9:48" ht="26" x14ac:dyDescent="0.15">
      <c r="I114" s="21" t="s">
        <v>754</v>
      </c>
      <c r="J114" s="192" t="s">
        <v>173</v>
      </c>
      <c r="K114" s="189" t="s">
        <v>161</v>
      </c>
      <c r="L114" s="189" t="s">
        <v>162</v>
      </c>
      <c r="M114" s="189" t="s">
        <v>163</v>
      </c>
      <c r="N114" s="189" t="s">
        <v>66</v>
      </c>
      <c r="P114" s="21" t="s">
        <v>754</v>
      </c>
      <c r="Q114" s="184" t="s">
        <v>164</v>
      </c>
      <c r="R114" s="184" t="s">
        <v>162</v>
      </c>
      <c r="S114" s="184" t="s">
        <v>165</v>
      </c>
      <c r="T114" s="184" t="s">
        <v>163</v>
      </c>
      <c r="U114" s="184" t="s">
        <v>166</v>
      </c>
      <c r="V114" s="189" t="s">
        <v>66</v>
      </c>
      <c r="X114" s="21" t="s">
        <v>754</v>
      </c>
      <c r="Y114" s="180" t="s">
        <v>167</v>
      </c>
      <c r="Z114" s="184" t="s">
        <v>168</v>
      </c>
      <c r="AA114" s="184" t="s">
        <v>169</v>
      </c>
      <c r="AB114" s="184" t="s">
        <v>170</v>
      </c>
      <c r="AC114" s="189" t="s">
        <v>66</v>
      </c>
      <c r="AE114" s="21" t="s">
        <v>754</v>
      </c>
      <c r="AF114" s="180" t="s">
        <v>760</v>
      </c>
      <c r="AG114" s="184" t="s">
        <v>813</v>
      </c>
      <c r="AH114" s="184" t="s">
        <v>905</v>
      </c>
      <c r="AI114" s="184" t="s">
        <v>906</v>
      </c>
      <c r="AJ114" s="180" t="s">
        <v>907</v>
      </c>
      <c r="AK114" s="184" t="s">
        <v>908</v>
      </c>
      <c r="AL114" s="184" t="s">
        <v>909</v>
      </c>
      <c r="AM114" s="184" t="s">
        <v>910</v>
      </c>
      <c r="AN114" s="184" t="s">
        <v>911</v>
      </c>
      <c r="AO114" s="180" t="s">
        <v>912</v>
      </c>
      <c r="AP114" s="184" t="s">
        <v>913</v>
      </c>
      <c r="AQ114" s="184" t="s">
        <v>914</v>
      </c>
      <c r="AR114" s="184" t="s">
        <v>915</v>
      </c>
      <c r="AS114" s="179" t="s">
        <v>66</v>
      </c>
      <c r="AU114" s="21" t="s">
        <v>754</v>
      </c>
      <c r="AV114" s="499" t="s">
        <v>929</v>
      </c>
    </row>
    <row r="115" spans="9:48" x14ac:dyDescent="0.15">
      <c r="I115" s="53" t="str">
        <f>I63</f>
        <v>2016-10</v>
      </c>
      <c r="J115" s="185">
        <v>3165</v>
      </c>
      <c r="K115" s="185">
        <v>833</v>
      </c>
      <c r="L115" s="185">
        <v>33</v>
      </c>
      <c r="M115" s="185">
        <v>52564</v>
      </c>
      <c r="N115" s="185">
        <f>SUM(J115:M115)</f>
        <v>56595</v>
      </c>
      <c r="P115" s="53" t="str">
        <f>$I115</f>
        <v>2016-10</v>
      </c>
      <c r="Q115" s="185">
        <v>9444</v>
      </c>
      <c r="R115" s="185">
        <v>120</v>
      </c>
      <c r="S115" s="185">
        <v>155</v>
      </c>
      <c r="T115" s="185">
        <v>61034</v>
      </c>
      <c r="U115" s="185">
        <v>70</v>
      </c>
      <c r="V115" s="185">
        <f>SUM(Q115:U115)</f>
        <v>70823</v>
      </c>
      <c r="X115" s="53" t="str">
        <f>$I115</f>
        <v>2016-10</v>
      </c>
      <c r="Y115" s="491">
        <v>70</v>
      </c>
      <c r="Z115" s="491">
        <v>495</v>
      </c>
      <c r="AA115" s="491">
        <v>1741</v>
      </c>
      <c r="AB115" s="491">
        <v>64</v>
      </c>
      <c r="AC115" s="491">
        <f>SUM(Y115:AB115)</f>
        <v>2370</v>
      </c>
      <c r="AE115" s="53" t="str">
        <f>$I115</f>
        <v>2016-10</v>
      </c>
      <c r="AF115" s="185">
        <v>235</v>
      </c>
      <c r="AG115" s="185">
        <v>30</v>
      </c>
      <c r="AH115" s="185">
        <v>12</v>
      </c>
      <c r="AI115" s="185">
        <v>136</v>
      </c>
      <c r="AJ115" s="185">
        <v>126</v>
      </c>
      <c r="AK115" s="185">
        <v>608</v>
      </c>
      <c r="AL115" s="185">
        <v>36</v>
      </c>
      <c r="AM115" s="185">
        <v>28</v>
      </c>
      <c r="AN115" s="185">
        <v>41</v>
      </c>
      <c r="AO115" s="185">
        <v>28</v>
      </c>
      <c r="AP115" s="185">
        <v>67</v>
      </c>
      <c r="AQ115" s="185">
        <v>32</v>
      </c>
      <c r="AR115" s="185">
        <v>30</v>
      </c>
      <c r="AS115" s="185">
        <f>SUM(AF115:AR115)</f>
        <v>1409</v>
      </c>
      <c r="AU115" s="53" t="str">
        <f>$I115</f>
        <v>2016-10</v>
      </c>
      <c r="AV115" s="185">
        <v>712</v>
      </c>
    </row>
    <row r="116" spans="9:48" x14ac:dyDescent="0.15">
      <c r="I116" s="53" t="str">
        <f t="shared" ref="I116:I126" si="77">I64</f>
        <v>2016-11</v>
      </c>
      <c r="J116" s="185">
        <v>3178</v>
      </c>
      <c r="K116" s="185">
        <v>656</v>
      </c>
      <c r="L116" s="185">
        <v>32</v>
      </c>
      <c r="M116" s="185">
        <v>30336</v>
      </c>
      <c r="N116" s="185">
        <f t="shared" ref="N116:N122" si="78">SUM(J116:M116)</f>
        <v>34202</v>
      </c>
      <c r="P116" s="53" t="str">
        <f t="shared" ref="P116:P126" si="79">$I116</f>
        <v>2016-11</v>
      </c>
      <c r="Q116" s="185">
        <v>9932</v>
      </c>
      <c r="R116" s="185">
        <v>134</v>
      </c>
      <c r="S116" s="185">
        <v>63</v>
      </c>
      <c r="T116" s="185">
        <v>47684</v>
      </c>
      <c r="U116" s="185">
        <v>29</v>
      </c>
      <c r="V116" s="185">
        <f t="shared" ref="V116:V126" si="80">SUM(Q116:U116)</f>
        <v>57842</v>
      </c>
      <c r="X116" s="53" t="str">
        <f t="shared" ref="X116:X126" si="81">$I116</f>
        <v>2016-11</v>
      </c>
      <c r="Y116" s="491">
        <v>54</v>
      </c>
      <c r="Z116" s="491">
        <v>517</v>
      </c>
      <c r="AA116" s="491">
        <v>1560</v>
      </c>
      <c r="AB116" s="491">
        <v>18</v>
      </c>
      <c r="AC116" s="491">
        <f t="shared" ref="AC116:AC122" si="82">SUM(Y116:AB116)</f>
        <v>2149</v>
      </c>
      <c r="AE116" s="53" t="str">
        <f t="shared" ref="AE116:AE126" si="83">$I116</f>
        <v>2016-11</v>
      </c>
      <c r="AF116" s="185">
        <v>272</v>
      </c>
      <c r="AG116" s="185">
        <v>25</v>
      </c>
      <c r="AH116" s="185">
        <v>9</v>
      </c>
      <c r="AI116" s="185">
        <v>167</v>
      </c>
      <c r="AJ116" s="185">
        <v>144</v>
      </c>
      <c r="AK116" s="185">
        <v>531</v>
      </c>
      <c r="AL116" s="185">
        <v>34</v>
      </c>
      <c r="AM116" s="185">
        <v>23</v>
      </c>
      <c r="AN116" s="185">
        <v>24</v>
      </c>
      <c r="AO116" s="185">
        <v>16</v>
      </c>
      <c r="AP116" s="185">
        <v>66</v>
      </c>
      <c r="AQ116" s="185">
        <v>21</v>
      </c>
      <c r="AR116" s="185">
        <v>24</v>
      </c>
      <c r="AS116" s="185">
        <f t="shared" ref="AS116:AS126" si="84">SUM(AF116:AR116)</f>
        <v>1356</v>
      </c>
      <c r="AU116" s="53" t="str">
        <f t="shared" ref="AU116:AU126" si="85">$I116</f>
        <v>2016-11</v>
      </c>
      <c r="AV116" s="185">
        <v>941</v>
      </c>
    </row>
    <row r="117" spans="9:48" x14ac:dyDescent="0.15">
      <c r="I117" s="53" t="str">
        <f t="shared" si="77"/>
        <v>2016-12</v>
      </c>
      <c r="J117" s="185">
        <v>2368</v>
      </c>
      <c r="K117" s="185">
        <v>440</v>
      </c>
      <c r="L117" s="185">
        <v>26</v>
      </c>
      <c r="M117" s="185">
        <v>29573</v>
      </c>
      <c r="N117" s="185">
        <f t="shared" si="78"/>
        <v>32407</v>
      </c>
      <c r="P117" s="53" t="str">
        <f t="shared" si="79"/>
        <v>2016-12</v>
      </c>
      <c r="Q117" s="185">
        <v>8052</v>
      </c>
      <c r="R117" s="185">
        <v>113</v>
      </c>
      <c r="S117" s="185">
        <v>90</v>
      </c>
      <c r="T117" s="185">
        <v>34597</v>
      </c>
      <c r="U117" s="185">
        <v>37</v>
      </c>
      <c r="V117" s="185">
        <f t="shared" si="80"/>
        <v>42889</v>
      </c>
      <c r="X117" s="53" t="str">
        <f t="shared" si="81"/>
        <v>2016-12</v>
      </c>
      <c r="Y117" s="491">
        <v>65</v>
      </c>
      <c r="Z117" s="491">
        <v>359</v>
      </c>
      <c r="AA117" s="491">
        <v>1306</v>
      </c>
      <c r="AB117" s="491">
        <v>42</v>
      </c>
      <c r="AC117" s="491">
        <f t="shared" si="82"/>
        <v>1772</v>
      </c>
      <c r="AE117" s="53" t="str">
        <f t="shared" si="83"/>
        <v>2016-12</v>
      </c>
      <c r="AF117" s="185">
        <v>239</v>
      </c>
      <c r="AG117" s="185">
        <v>25</v>
      </c>
      <c r="AH117" s="185">
        <v>24</v>
      </c>
      <c r="AI117" s="185">
        <v>121</v>
      </c>
      <c r="AJ117" s="185">
        <v>106</v>
      </c>
      <c r="AK117" s="185">
        <v>483</v>
      </c>
      <c r="AL117" s="185">
        <v>27</v>
      </c>
      <c r="AM117" s="185">
        <v>23</v>
      </c>
      <c r="AN117" s="185">
        <v>35</v>
      </c>
      <c r="AO117" s="185">
        <v>23</v>
      </c>
      <c r="AP117" s="185">
        <v>50</v>
      </c>
      <c r="AQ117" s="185">
        <v>30</v>
      </c>
      <c r="AR117" s="185">
        <v>27</v>
      </c>
      <c r="AS117" s="185">
        <f t="shared" si="84"/>
        <v>1213</v>
      </c>
      <c r="AU117" s="53" t="str">
        <f t="shared" si="85"/>
        <v>2016-12</v>
      </c>
      <c r="AV117" s="185">
        <v>592</v>
      </c>
    </row>
    <row r="118" spans="9:48" x14ac:dyDescent="0.15">
      <c r="I118" s="53" t="str">
        <f t="shared" si="77"/>
        <v>2017-01</v>
      </c>
      <c r="J118" s="185">
        <v>2580</v>
      </c>
      <c r="K118" s="185">
        <v>433</v>
      </c>
      <c r="L118" s="185">
        <v>25</v>
      </c>
      <c r="M118" s="185">
        <v>49441</v>
      </c>
      <c r="N118" s="185">
        <f t="shared" si="78"/>
        <v>52479</v>
      </c>
      <c r="P118" s="53" t="str">
        <f t="shared" si="79"/>
        <v>2017-01</v>
      </c>
      <c r="Q118" s="185">
        <v>8162</v>
      </c>
      <c r="R118" s="185">
        <v>119</v>
      </c>
      <c r="S118" s="185">
        <v>112</v>
      </c>
      <c r="T118" s="185">
        <v>47390</v>
      </c>
      <c r="U118" s="185">
        <v>70</v>
      </c>
      <c r="V118" s="185">
        <f t="shared" si="80"/>
        <v>55853</v>
      </c>
      <c r="X118" s="53" t="str">
        <f t="shared" si="81"/>
        <v>2017-01</v>
      </c>
      <c r="Y118" s="491">
        <v>71</v>
      </c>
      <c r="Z118" s="491">
        <v>530</v>
      </c>
      <c r="AA118" s="491">
        <v>1122</v>
      </c>
      <c r="AB118" s="491">
        <v>60</v>
      </c>
      <c r="AC118" s="491">
        <f t="shared" si="82"/>
        <v>1783</v>
      </c>
      <c r="AE118" s="53" t="str">
        <f t="shared" si="83"/>
        <v>2017-01</v>
      </c>
      <c r="AF118" s="185">
        <v>263</v>
      </c>
      <c r="AG118" s="185">
        <v>39</v>
      </c>
      <c r="AH118" s="185">
        <v>32</v>
      </c>
      <c r="AI118" s="185">
        <v>108</v>
      </c>
      <c r="AJ118" s="185">
        <v>103</v>
      </c>
      <c r="AK118" s="185">
        <v>536</v>
      </c>
      <c r="AL118" s="185">
        <v>32</v>
      </c>
      <c r="AM118" s="185">
        <v>30</v>
      </c>
      <c r="AN118" s="185">
        <v>38</v>
      </c>
      <c r="AO118" s="185">
        <v>38</v>
      </c>
      <c r="AP118" s="185">
        <v>56</v>
      </c>
      <c r="AQ118" s="185">
        <v>27</v>
      </c>
      <c r="AR118" s="185">
        <v>30</v>
      </c>
      <c r="AS118" s="185">
        <f t="shared" si="84"/>
        <v>1332</v>
      </c>
      <c r="AU118" s="53" t="str">
        <f t="shared" si="85"/>
        <v>2017-01</v>
      </c>
      <c r="AV118" s="185">
        <v>611</v>
      </c>
    </row>
    <row r="119" spans="9:48" x14ac:dyDescent="0.15">
      <c r="I119" s="53" t="str">
        <f t="shared" si="77"/>
        <v>2017-02</v>
      </c>
      <c r="J119" s="185">
        <v>2724</v>
      </c>
      <c r="K119" s="185">
        <v>499</v>
      </c>
      <c r="L119" s="185">
        <v>27</v>
      </c>
      <c r="M119" s="185">
        <v>32543</v>
      </c>
      <c r="N119" s="185">
        <f t="shared" si="78"/>
        <v>35793</v>
      </c>
      <c r="P119" s="53" t="str">
        <f t="shared" si="79"/>
        <v>2017-02</v>
      </c>
      <c r="Q119" s="185">
        <v>9038</v>
      </c>
      <c r="R119" s="185">
        <v>183</v>
      </c>
      <c r="S119" s="185">
        <v>120</v>
      </c>
      <c r="T119" s="185">
        <v>31083</v>
      </c>
      <c r="U119" s="185">
        <v>75</v>
      </c>
      <c r="V119" s="185">
        <f t="shared" si="80"/>
        <v>40499</v>
      </c>
      <c r="X119" s="53" t="str">
        <f t="shared" si="81"/>
        <v>2017-02</v>
      </c>
      <c r="Y119" s="491">
        <v>80</v>
      </c>
      <c r="Z119" s="491">
        <v>502</v>
      </c>
      <c r="AA119" s="491">
        <v>1355</v>
      </c>
      <c r="AB119" s="491">
        <v>66</v>
      </c>
      <c r="AC119" s="491">
        <f t="shared" si="82"/>
        <v>2003</v>
      </c>
      <c r="AE119" s="53" t="str">
        <f t="shared" si="83"/>
        <v>2017-02</v>
      </c>
      <c r="AF119" s="185">
        <v>472</v>
      </c>
      <c r="AG119" s="185">
        <v>146</v>
      </c>
      <c r="AH119" s="185">
        <v>74</v>
      </c>
      <c r="AI119" s="185">
        <v>258</v>
      </c>
      <c r="AJ119" s="185">
        <v>257</v>
      </c>
      <c r="AK119" s="185">
        <v>665</v>
      </c>
      <c r="AL119" s="185">
        <v>155</v>
      </c>
      <c r="AM119" s="185">
        <v>42</v>
      </c>
      <c r="AN119" s="185">
        <v>129</v>
      </c>
      <c r="AO119" s="185">
        <v>72</v>
      </c>
      <c r="AP119" s="185">
        <v>164</v>
      </c>
      <c r="AQ119" s="185">
        <v>70</v>
      </c>
      <c r="AR119" s="185">
        <v>26</v>
      </c>
      <c r="AS119" s="185">
        <f t="shared" si="84"/>
        <v>2530</v>
      </c>
      <c r="AU119" s="53" t="str">
        <f t="shared" si="85"/>
        <v>2017-02</v>
      </c>
      <c r="AV119" s="185">
        <v>420</v>
      </c>
    </row>
    <row r="120" spans="9:48" x14ac:dyDescent="0.15">
      <c r="I120" s="53" t="str">
        <f t="shared" si="77"/>
        <v>2017-03</v>
      </c>
      <c r="J120" s="185">
        <v>3282</v>
      </c>
      <c r="K120" s="185">
        <v>572</v>
      </c>
      <c r="L120" s="185">
        <v>43</v>
      </c>
      <c r="M120" s="185">
        <v>30880</v>
      </c>
      <c r="N120" s="185">
        <f t="shared" si="78"/>
        <v>34777</v>
      </c>
      <c r="P120" s="53" t="str">
        <f t="shared" si="79"/>
        <v>2017-03</v>
      </c>
      <c r="Q120" s="185">
        <v>11789</v>
      </c>
      <c r="R120" s="185">
        <v>207</v>
      </c>
      <c r="S120" s="185">
        <v>153</v>
      </c>
      <c r="T120" s="185">
        <v>39353</v>
      </c>
      <c r="U120" s="185">
        <v>62</v>
      </c>
      <c r="V120" s="185">
        <f t="shared" si="80"/>
        <v>51564</v>
      </c>
      <c r="X120" s="53" t="str">
        <f t="shared" si="81"/>
        <v>2017-03</v>
      </c>
      <c r="Y120" s="491">
        <v>87</v>
      </c>
      <c r="Z120" s="491">
        <v>700</v>
      </c>
      <c r="AA120" s="491">
        <v>1885</v>
      </c>
      <c r="AB120" s="491">
        <v>133</v>
      </c>
      <c r="AC120" s="491">
        <f t="shared" si="82"/>
        <v>2805</v>
      </c>
      <c r="AE120" s="53" t="str">
        <f t="shared" si="83"/>
        <v>2017-03</v>
      </c>
      <c r="AF120" s="185">
        <v>435</v>
      </c>
      <c r="AG120" s="185">
        <v>178</v>
      </c>
      <c r="AH120" s="185">
        <v>99</v>
      </c>
      <c r="AI120" s="185">
        <v>332</v>
      </c>
      <c r="AJ120" s="185">
        <v>296</v>
      </c>
      <c r="AK120" s="185">
        <v>768</v>
      </c>
      <c r="AL120" s="185">
        <v>40</v>
      </c>
      <c r="AM120" s="185">
        <v>39</v>
      </c>
      <c r="AN120" s="185">
        <v>181</v>
      </c>
      <c r="AO120" s="185">
        <v>37</v>
      </c>
      <c r="AP120" s="185">
        <v>225</v>
      </c>
      <c r="AQ120" s="185">
        <v>139</v>
      </c>
      <c r="AR120" s="185">
        <v>64</v>
      </c>
      <c r="AS120" s="185">
        <f t="shared" si="84"/>
        <v>2833</v>
      </c>
      <c r="AU120" s="53" t="str">
        <f t="shared" si="85"/>
        <v>2017-03</v>
      </c>
      <c r="AV120" s="185">
        <v>404</v>
      </c>
    </row>
    <row r="121" spans="9:48" x14ac:dyDescent="0.15">
      <c r="I121" s="53" t="str">
        <f t="shared" si="77"/>
        <v>2017-04</v>
      </c>
      <c r="J121" s="185">
        <v>3290</v>
      </c>
      <c r="K121" s="185">
        <v>487</v>
      </c>
      <c r="L121" s="185">
        <v>30</v>
      </c>
      <c r="M121" s="185">
        <v>29842</v>
      </c>
      <c r="N121" s="185">
        <f t="shared" si="78"/>
        <v>33649</v>
      </c>
      <c r="P121" s="53" t="str">
        <f t="shared" si="79"/>
        <v>2017-04</v>
      </c>
      <c r="Q121" s="185">
        <v>10971</v>
      </c>
      <c r="R121" s="185">
        <v>183</v>
      </c>
      <c r="S121" s="185">
        <v>216</v>
      </c>
      <c r="T121" s="185">
        <v>49201</v>
      </c>
      <c r="U121" s="185">
        <v>151</v>
      </c>
      <c r="V121" s="185">
        <f t="shared" si="80"/>
        <v>60722</v>
      </c>
      <c r="X121" s="53" t="str">
        <f t="shared" si="81"/>
        <v>2017-04</v>
      </c>
      <c r="Y121" s="491">
        <v>58</v>
      </c>
      <c r="Z121" s="491">
        <v>577</v>
      </c>
      <c r="AA121" s="491">
        <v>1609</v>
      </c>
      <c r="AB121" s="491">
        <v>128</v>
      </c>
      <c r="AC121" s="491">
        <f t="shared" si="82"/>
        <v>2372</v>
      </c>
      <c r="AE121" s="53" t="str">
        <f t="shared" si="83"/>
        <v>2017-04</v>
      </c>
      <c r="AF121" s="185">
        <v>358</v>
      </c>
      <c r="AG121" s="185">
        <v>165</v>
      </c>
      <c r="AH121" s="185">
        <v>103</v>
      </c>
      <c r="AI121" s="185">
        <v>326</v>
      </c>
      <c r="AJ121" s="185">
        <v>276</v>
      </c>
      <c r="AK121" s="185">
        <v>787</v>
      </c>
      <c r="AL121" s="185">
        <v>93</v>
      </c>
      <c r="AM121" s="185">
        <v>86</v>
      </c>
      <c r="AN121" s="185">
        <v>121</v>
      </c>
      <c r="AO121" s="185">
        <v>99</v>
      </c>
      <c r="AP121" s="185">
        <v>222</v>
      </c>
      <c r="AQ121" s="185">
        <v>105</v>
      </c>
      <c r="AR121" s="185">
        <v>139</v>
      </c>
      <c r="AS121" s="185">
        <f t="shared" si="84"/>
        <v>2880</v>
      </c>
      <c r="AU121" s="53" t="str">
        <f t="shared" si="85"/>
        <v>2017-04</v>
      </c>
      <c r="AV121" s="185">
        <v>494</v>
      </c>
    </row>
    <row r="122" spans="9:48" x14ac:dyDescent="0.15">
      <c r="I122" s="53" t="str">
        <f t="shared" si="77"/>
        <v>2017-05</v>
      </c>
      <c r="J122" s="185">
        <v>3451</v>
      </c>
      <c r="K122" s="185">
        <v>396</v>
      </c>
      <c r="L122" s="185">
        <v>33</v>
      </c>
      <c r="M122" s="185">
        <v>25209</v>
      </c>
      <c r="N122" s="185">
        <f t="shared" si="78"/>
        <v>29089</v>
      </c>
      <c r="P122" s="53" t="str">
        <f t="shared" si="79"/>
        <v>2017-05</v>
      </c>
      <c r="Q122" s="185">
        <v>10731</v>
      </c>
      <c r="R122" s="185">
        <v>175</v>
      </c>
      <c r="S122" s="185">
        <v>176</v>
      </c>
      <c r="T122" s="185">
        <v>46975</v>
      </c>
      <c r="U122" s="185">
        <v>98</v>
      </c>
      <c r="V122" s="185">
        <f t="shared" si="80"/>
        <v>58155</v>
      </c>
      <c r="X122" s="53" t="str">
        <f t="shared" si="81"/>
        <v>2017-05</v>
      </c>
      <c r="Y122" s="491">
        <v>61</v>
      </c>
      <c r="Z122" s="491">
        <v>534</v>
      </c>
      <c r="AA122" s="491">
        <v>1547</v>
      </c>
      <c r="AB122" s="491">
        <v>46</v>
      </c>
      <c r="AC122" s="491">
        <f t="shared" si="82"/>
        <v>2188</v>
      </c>
      <c r="AE122" s="53" t="str">
        <f t="shared" si="83"/>
        <v>2017-05</v>
      </c>
      <c r="AF122" s="185">
        <v>403</v>
      </c>
      <c r="AG122" s="185">
        <v>111</v>
      </c>
      <c r="AH122" s="185">
        <v>108</v>
      </c>
      <c r="AI122" s="185">
        <v>258</v>
      </c>
      <c r="AJ122" s="185">
        <v>242</v>
      </c>
      <c r="AK122" s="185">
        <v>603</v>
      </c>
      <c r="AL122" s="185">
        <v>38</v>
      </c>
      <c r="AM122" s="185">
        <v>36</v>
      </c>
      <c r="AN122" s="185">
        <v>132</v>
      </c>
      <c r="AO122" s="185">
        <v>115</v>
      </c>
      <c r="AP122" s="185">
        <v>227</v>
      </c>
      <c r="AQ122" s="185">
        <v>105</v>
      </c>
      <c r="AR122" s="185">
        <v>72</v>
      </c>
      <c r="AS122" s="185">
        <f t="shared" si="84"/>
        <v>2450</v>
      </c>
      <c r="AU122" s="53" t="str">
        <f t="shared" si="85"/>
        <v>2017-05</v>
      </c>
      <c r="AV122" s="185">
        <v>502</v>
      </c>
    </row>
    <row r="123" spans="9:48" x14ac:dyDescent="0.15">
      <c r="I123" s="53" t="str">
        <f t="shared" si="77"/>
        <v>2017-06</v>
      </c>
      <c r="J123" s="185">
        <v>3299</v>
      </c>
      <c r="K123" s="185">
        <v>347</v>
      </c>
      <c r="L123" s="185">
        <v>39</v>
      </c>
      <c r="M123" s="185">
        <v>11479</v>
      </c>
      <c r="N123" s="185">
        <f>SUM(J123:M123)</f>
        <v>15164</v>
      </c>
      <c r="P123" s="53" t="str">
        <f t="shared" si="79"/>
        <v>2017-06</v>
      </c>
      <c r="Q123" s="185">
        <v>8686</v>
      </c>
      <c r="R123" s="185">
        <v>177</v>
      </c>
      <c r="S123" s="185">
        <v>147</v>
      </c>
      <c r="T123" s="185">
        <v>16240</v>
      </c>
      <c r="U123" s="185">
        <v>97</v>
      </c>
      <c r="V123" s="185">
        <f t="shared" si="80"/>
        <v>25347</v>
      </c>
      <c r="X123" s="53" t="str">
        <f t="shared" si="81"/>
        <v>2017-06</v>
      </c>
      <c r="Y123" s="491">
        <v>126</v>
      </c>
      <c r="Z123" s="491">
        <v>763</v>
      </c>
      <c r="AA123" s="491">
        <v>1476</v>
      </c>
      <c r="AB123" s="491">
        <v>54</v>
      </c>
      <c r="AC123" s="491">
        <f>SUM(Y123:AB123)</f>
        <v>2419</v>
      </c>
      <c r="AE123" s="53" t="str">
        <f t="shared" si="83"/>
        <v>2017-06</v>
      </c>
      <c r="AF123" s="185">
        <v>439</v>
      </c>
      <c r="AG123" s="185">
        <v>182</v>
      </c>
      <c r="AH123" s="185">
        <v>155</v>
      </c>
      <c r="AI123" s="185">
        <v>314</v>
      </c>
      <c r="AJ123" s="185">
        <v>326</v>
      </c>
      <c r="AK123" s="185">
        <v>698</v>
      </c>
      <c r="AL123" s="185">
        <v>200</v>
      </c>
      <c r="AM123" s="185">
        <v>167</v>
      </c>
      <c r="AN123" s="185">
        <v>202</v>
      </c>
      <c r="AO123" s="185">
        <v>123</v>
      </c>
      <c r="AP123" s="185">
        <v>252</v>
      </c>
      <c r="AQ123" s="185">
        <v>168</v>
      </c>
      <c r="AR123" s="185">
        <v>175</v>
      </c>
      <c r="AS123" s="185">
        <f t="shared" si="84"/>
        <v>3401</v>
      </c>
      <c r="AU123" s="53" t="str">
        <f t="shared" si="85"/>
        <v>2017-06</v>
      </c>
      <c r="AV123" s="185">
        <v>321</v>
      </c>
    </row>
    <row r="124" spans="9:48" x14ac:dyDescent="0.15">
      <c r="I124" s="53" t="str">
        <f t="shared" si="77"/>
        <v>2017-07</v>
      </c>
      <c r="J124" s="185">
        <v>1969</v>
      </c>
      <c r="K124" s="185">
        <v>383</v>
      </c>
      <c r="L124" s="185">
        <v>32</v>
      </c>
      <c r="M124" s="185">
        <v>22920</v>
      </c>
      <c r="N124" s="185">
        <f>SUM(J124:M124)</f>
        <v>25304</v>
      </c>
      <c r="P124" s="53" t="str">
        <f t="shared" si="79"/>
        <v>2017-07</v>
      </c>
      <c r="Q124" s="185">
        <v>8196</v>
      </c>
      <c r="R124" s="185">
        <v>150</v>
      </c>
      <c r="S124" s="185">
        <v>126</v>
      </c>
      <c r="T124" s="185">
        <v>25259</v>
      </c>
      <c r="U124" s="185">
        <v>95</v>
      </c>
      <c r="V124" s="185">
        <f t="shared" si="80"/>
        <v>33826</v>
      </c>
      <c r="X124" s="53" t="str">
        <f t="shared" si="81"/>
        <v>2017-07</v>
      </c>
      <c r="Y124" s="491">
        <v>62</v>
      </c>
      <c r="Z124" s="491">
        <v>513</v>
      </c>
      <c r="AA124" s="491">
        <v>997</v>
      </c>
      <c r="AB124" s="491">
        <v>30</v>
      </c>
      <c r="AC124" s="491">
        <f>SUM(Y124:AB124)</f>
        <v>1602</v>
      </c>
      <c r="AE124" s="53" t="str">
        <f t="shared" si="83"/>
        <v>2017-07</v>
      </c>
      <c r="AF124" s="185">
        <v>294</v>
      </c>
      <c r="AG124" s="185">
        <v>151</v>
      </c>
      <c r="AH124" s="185">
        <v>147</v>
      </c>
      <c r="AI124" s="185">
        <v>283</v>
      </c>
      <c r="AJ124" s="185">
        <v>244</v>
      </c>
      <c r="AK124" s="185">
        <v>612</v>
      </c>
      <c r="AL124" s="185">
        <v>131</v>
      </c>
      <c r="AM124" s="185">
        <v>153</v>
      </c>
      <c r="AN124" s="185">
        <v>173</v>
      </c>
      <c r="AO124" s="185">
        <v>96</v>
      </c>
      <c r="AP124" s="185">
        <v>188</v>
      </c>
      <c r="AQ124" s="185">
        <v>172</v>
      </c>
      <c r="AR124" s="185">
        <v>111</v>
      </c>
      <c r="AS124" s="185">
        <f t="shared" si="84"/>
        <v>2755</v>
      </c>
      <c r="AU124" s="53" t="str">
        <f t="shared" si="85"/>
        <v>2017-07</v>
      </c>
      <c r="AV124" s="185">
        <v>196</v>
      </c>
    </row>
    <row r="125" spans="9:48" x14ac:dyDescent="0.15">
      <c r="I125" s="53" t="str">
        <f t="shared" si="77"/>
        <v>2017-08</v>
      </c>
      <c r="J125" s="185">
        <v>2115</v>
      </c>
      <c r="K125" s="185">
        <v>417</v>
      </c>
      <c r="L125" s="185">
        <v>21</v>
      </c>
      <c r="M125" s="185">
        <v>24978</v>
      </c>
      <c r="N125" s="185">
        <f>SUM(J125:M125)</f>
        <v>27531</v>
      </c>
      <c r="P125" s="53" t="str">
        <f t="shared" si="79"/>
        <v>2017-08</v>
      </c>
      <c r="Q125" s="185">
        <v>8906</v>
      </c>
      <c r="R125" s="185">
        <v>151</v>
      </c>
      <c r="S125" s="185">
        <v>135</v>
      </c>
      <c r="T125" s="185">
        <v>28390</v>
      </c>
      <c r="U125" s="185">
        <v>104</v>
      </c>
      <c r="V125" s="185">
        <f t="shared" si="80"/>
        <v>37686</v>
      </c>
      <c r="X125" s="53" t="str">
        <f t="shared" si="81"/>
        <v>2017-08</v>
      </c>
      <c r="Y125" s="491">
        <v>91</v>
      </c>
      <c r="Z125" s="491">
        <v>523</v>
      </c>
      <c r="AA125" s="491">
        <v>955</v>
      </c>
      <c r="AB125" s="491">
        <v>42</v>
      </c>
      <c r="AC125" s="491">
        <f>SUM(Y125:AB125)</f>
        <v>1611</v>
      </c>
      <c r="AE125" s="53" t="str">
        <f t="shared" si="83"/>
        <v>2017-08</v>
      </c>
      <c r="AF125" s="185">
        <v>400</v>
      </c>
      <c r="AG125" s="185">
        <v>176</v>
      </c>
      <c r="AH125" s="185">
        <v>75</v>
      </c>
      <c r="AI125" s="185">
        <v>253</v>
      </c>
      <c r="AJ125" s="185">
        <v>234</v>
      </c>
      <c r="AK125" s="185">
        <v>664</v>
      </c>
      <c r="AL125" s="185">
        <v>58</v>
      </c>
      <c r="AM125" s="185">
        <v>77</v>
      </c>
      <c r="AN125" s="185">
        <v>136</v>
      </c>
      <c r="AO125" s="185">
        <v>93</v>
      </c>
      <c r="AP125" s="185">
        <v>191</v>
      </c>
      <c r="AQ125" s="185">
        <v>140</v>
      </c>
      <c r="AR125" s="185">
        <v>126</v>
      </c>
      <c r="AS125" s="185">
        <f t="shared" si="84"/>
        <v>2623</v>
      </c>
      <c r="AU125" s="53" t="str">
        <f t="shared" si="85"/>
        <v>2017-08</v>
      </c>
      <c r="AV125" s="185">
        <v>298</v>
      </c>
    </row>
    <row r="126" spans="9:48" x14ac:dyDescent="0.15">
      <c r="I126" s="53" t="str">
        <f t="shared" si="77"/>
        <v>2017-09</v>
      </c>
      <c r="J126" s="185">
        <v>2341</v>
      </c>
      <c r="K126" s="185">
        <v>496</v>
      </c>
      <c r="L126" s="185">
        <v>26</v>
      </c>
      <c r="M126" s="185">
        <v>25303</v>
      </c>
      <c r="N126" s="185">
        <f>SUM(J126:M126)</f>
        <v>28166</v>
      </c>
      <c r="P126" s="53" t="str">
        <f t="shared" si="79"/>
        <v>2017-09</v>
      </c>
      <c r="Q126" s="185">
        <v>9414</v>
      </c>
      <c r="R126" s="185">
        <v>117</v>
      </c>
      <c r="S126" s="185">
        <v>96</v>
      </c>
      <c r="T126" s="185">
        <v>23121</v>
      </c>
      <c r="U126" s="185">
        <v>68</v>
      </c>
      <c r="V126" s="185">
        <f t="shared" si="80"/>
        <v>32816</v>
      </c>
      <c r="X126" s="53" t="str">
        <f t="shared" si="81"/>
        <v>2017-09</v>
      </c>
      <c r="Y126" s="491">
        <v>62</v>
      </c>
      <c r="Z126" s="491">
        <v>557</v>
      </c>
      <c r="AA126" s="491">
        <v>978</v>
      </c>
      <c r="AB126" s="491">
        <v>23</v>
      </c>
      <c r="AC126" s="491">
        <f>SUM(Y126:AB126)</f>
        <v>1620</v>
      </c>
      <c r="AE126" s="53" t="str">
        <f t="shared" si="83"/>
        <v>2017-09</v>
      </c>
      <c r="AF126" s="185">
        <v>443</v>
      </c>
      <c r="AG126" s="185">
        <v>189</v>
      </c>
      <c r="AH126" s="185">
        <v>166</v>
      </c>
      <c r="AI126" s="185">
        <v>244</v>
      </c>
      <c r="AJ126" s="185">
        <v>253</v>
      </c>
      <c r="AK126" s="185">
        <v>705</v>
      </c>
      <c r="AL126" s="185">
        <v>98</v>
      </c>
      <c r="AM126" s="185">
        <v>100</v>
      </c>
      <c r="AN126" s="185">
        <v>176</v>
      </c>
      <c r="AO126" s="185">
        <v>144</v>
      </c>
      <c r="AP126" s="185">
        <v>198</v>
      </c>
      <c r="AQ126" s="185">
        <v>179</v>
      </c>
      <c r="AR126" s="185">
        <v>159</v>
      </c>
      <c r="AS126" s="185">
        <f t="shared" si="84"/>
        <v>3054</v>
      </c>
      <c r="AU126" s="53" t="str">
        <f t="shared" si="85"/>
        <v>2017-09</v>
      </c>
      <c r="AV126" s="185">
        <v>357</v>
      </c>
    </row>
    <row r="127" spans="9:48" x14ac:dyDescent="0.15">
      <c r="I127" s="175" t="s">
        <v>66</v>
      </c>
      <c r="J127" s="193">
        <f>SUM(J115:J126)</f>
        <v>33762</v>
      </c>
      <c r="K127" s="193">
        <f>SUM(K115:K126)</f>
        <v>5959</v>
      </c>
      <c r="L127" s="193">
        <f>SUM(L115:L126)</f>
        <v>367</v>
      </c>
      <c r="M127" s="193">
        <f>SUM(M115:M126)</f>
        <v>365068</v>
      </c>
      <c r="N127" s="193">
        <f>SUM(N115:N126)</f>
        <v>405156</v>
      </c>
      <c r="P127" s="175" t="s">
        <v>66</v>
      </c>
      <c r="Q127" s="193">
        <f t="shared" ref="Q127:V127" si="86">SUM(Q115:Q126)</f>
        <v>113321</v>
      </c>
      <c r="R127" s="193">
        <f t="shared" si="86"/>
        <v>1829</v>
      </c>
      <c r="S127" s="193">
        <f t="shared" si="86"/>
        <v>1589</v>
      </c>
      <c r="T127" s="193">
        <f t="shared" si="86"/>
        <v>450327</v>
      </c>
      <c r="U127" s="193">
        <f t="shared" si="86"/>
        <v>956</v>
      </c>
      <c r="V127" s="193">
        <f t="shared" si="86"/>
        <v>568022</v>
      </c>
      <c r="X127" s="175" t="s">
        <v>66</v>
      </c>
      <c r="Y127" s="492">
        <f>SUM(Y115:Y126)</f>
        <v>887</v>
      </c>
      <c r="Z127" s="492">
        <f>SUM(Z115:Z126)</f>
        <v>6570</v>
      </c>
      <c r="AA127" s="492">
        <f>SUM(AA115:AA126)</f>
        <v>16531</v>
      </c>
      <c r="AB127" s="492">
        <f>SUM(AB115:AB126)</f>
        <v>706</v>
      </c>
      <c r="AC127" s="492">
        <f>SUM(AC115:AC126)</f>
        <v>24694</v>
      </c>
      <c r="AE127" s="182" t="s">
        <v>66</v>
      </c>
      <c r="AF127" s="186">
        <f t="shared" ref="AF127:AS127" si="87">SUM(AF115:AF126)</f>
        <v>4253</v>
      </c>
      <c r="AG127" s="186">
        <f t="shared" si="87"/>
        <v>1417</v>
      </c>
      <c r="AH127" s="186">
        <f t="shared" si="87"/>
        <v>1004</v>
      </c>
      <c r="AI127" s="186">
        <f t="shared" si="87"/>
        <v>2800</v>
      </c>
      <c r="AJ127" s="186">
        <f t="shared" si="87"/>
        <v>2607</v>
      </c>
      <c r="AK127" s="186">
        <f t="shared" si="87"/>
        <v>7660</v>
      </c>
      <c r="AL127" s="186">
        <f t="shared" si="87"/>
        <v>942</v>
      </c>
      <c r="AM127" s="186">
        <f t="shared" si="87"/>
        <v>804</v>
      </c>
      <c r="AN127" s="186">
        <f t="shared" si="87"/>
        <v>1388</v>
      </c>
      <c r="AO127" s="186">
        <f t="shared" si="87"/>
        <v>884</v>
      </c>
      <c r="AP127" s="186">
        <f t="shared" si="87"/>
        <v>1906</v>
      </c>
      <c r="AQ127" s="186">
        <f t="shared" si="87"/>
        <v>1188</v>
      </c>
      <c r="AR127" s="186">
        <f t="shared" si="87"/>
        <v>983</v>
      </c>
      <c r="AS127" s="186">
        <f t="shared" si="87"/>
        <v>27836</v>
      </c>
      <c r="AU127" s="182" t="s">
        <v>66</v>
      </c>
      <c r="AV127" s="186">
        <f>SUM(AV115:AV126)</f>
        <v>5848</v>
      </c>
    </row>
    <row r="129" spans="9:48" ht="26" x14ac:dyDescent="0.15">
      <c r="I129" s="21" t="s">
        <v>758</v>
      </c>
      <c r="J129" s="178" t="s">
        <v>147</v>
      </c>
      <c r="K129" s="179" t="s">
        <v>148</v>
      </c>
      <c r="L129" s="179" t="s">
        <v>149</v>
      </c>
      <c r="M129" s="179" t="s">
        <v>150</v>
      </c>
      <c r="N129" s="189" t="s">
        <v>66</v>
      </c>
      <c r="P129" s="21" t="s">
        <v>758</v>
      </c>
      <c r="Q129" s="180" t="s">
        <v>151</v>
      </c>
      <c r="R129" s="180" t="s">
        <v>152</v>
      </c>
      <c r="S129" s="180" t="s">
        <v>153</v>
      </c>
      <c r="T129" s="180" t="s">
        <v>154</v>
      </c>
      <c r="U129" s="180" t="s">
        <v>155</v>
      </c>
      <c r="V129" s="189" t="s">
        <v>66</v>
      </c>
      <c r="X129" s="21" t="s">
        <v>758</v>
      </c>
      <c r="Y129" s="180" t="s">
        <v>156</v>
      </c>
      <c r="Z129" s="180" t="s">
        <v>157</v>
      </c>
      <c r="AA129" s="180" t="s">
        <v>158</v>
      </c>
      <c r="AB129" s="180" t="s">
        <v>159</v>
      </c>
      <c r="AC129" s="189" t="s">
        <v>66</v>
      </c>
      <c r="AE129" s="21" t="s">
        <v>758</v>
      </c>
      <c r="AF129" s="499" t="s">
        <v>916</v>
      </c>
      <c r="AG129" s="499" t="s">
        <v>917</v>
      </c>
      <c r="AH129" s="499" t="s">
        <v>918</v>
      </c>
      <c r="AI129" s="499" t="s">
        <v>919</v>
      </c>
      <c r="AJ129" s="499" t="s">
        <v>920</v>
      </c>
      <c r="AK129" s="499" t="s">
        <v>921</v>
      </c>
      <c r="AL129" s="499" t="s">
        <v>922</v>
      </c>
      <c r="AM129" s="499" t="s">
        <v>923</v>
      </c>
      <c r="AN129" s="499" t="s">
        <v>924</v>
      </c>
      <c r="AO129" s="499" t="s">
        <v>925</v>
      </c>
      <c r="AP129" s="499" t="s">
        <v>926</v>
      </c>
      <c r="AQ129" s="499" t="s">
        <v>927</v>
      </c>
      <c r="AR129" s="499" t="s">
        <v>928</v>
      </c>
      <c r="AS129" s="179" t="s">
        <v>66</v>
      </c>
      <c r="AU129" s="21" t="s">
        <v>758</v>
      </c>
      <c r="AV129" s="499" t="s">
        <v>929</v>
      </c>
    </row>
    <row r="130" spans="9:48" x14ac:dyDescent="0.15">
      <c r="I130" s="76" t="s">
        <v>66</v>
      </c>
      <c r="J130" s="185">
        <v>24779</v>
      </c>
      <c r="K130" s="185">
        <v>4228</v>
      </c>
      <c r="L130" s="185">
        <v>247</v>
      </c>
      <c r="M130" s="185">
        <v>303887</v>
      </c>
      <c r="N130" s="185">
        <f>SUM(J130:M130)</f>
        <v>333141</v>
      </c>
      <c r="O130" s="193"/>
      <c r="P130" s="185" t="s">
        <v>66</v>
      </c>
      <c r="Q130" s="185">
        <v>98799</v>
      </c>
      <c r="R130" s="185">
        <v>1149</v>
      </c>
      <c r="S130" s="185">
        <v>941</v>
      </c>
      <c r="T130" s="185">
        <v>372671</v>
      </c>
      <c r="U130" s="185">
        <v>616</v>
      </c>
      <c r="V130" s="185">
        <f>SUM(Q130:U130)</f>
        <v>474176</v>
      </c>
      <c r="W130" s="193"/>
      <c r="X130" s="185" t="s">
        <v>66</v>
      </c>
      <c r="Y130" s="185">
        <v>619</v>
      </c>
      <c r="Z130" s="185">
        <v>3595</v>
      </c>
      <c r="AA130" s="185">
        <v>10930</v>
      </c>
      <c r="AB130" s="185">
        <v>419</v>
      </c>
      <c r="AC130" s="185">
        <f>SUM(Y130:AB130)</f>
        <v>15563</v>
      </c>
      <c r="AE130" s="53" t="str">
        <f>$I130</f>
        <v>Total</v>
      </c>
      <c r="AF130" s="185">
        <v>3065</v>
      </c>
      <c r="AG130" s="185">
        <v>672</v>
      </c>
      <c r="AH130" s="185">
        <v>566</v>
      </c>
      <c r="AI130" s="185">
        <v>1480</v>
      </c>
      <c r="AJ130" s="185">
        <v>1328</v>
      </c>
      <c r="AK130" s="185">
        <v>5601</v>
      </c>
      <c r="AL130" s="185">
        <v>572</v>
      </c>
      <c r="AM130" s="185">
        <v>573</v>
      </c>
      <c r="AN130" s="185">
        <v>709</v>
      </c>
      <c r="AO130" s="185">
        <v>571</v>
      </c>
      <c r="AP130" s="185">
        <v>810</v>
      </c>
      <c r="AQ130" s="185">
        <v>653</v>
      </c>
      <c r="AR130" s="185">
        <v>549</v>
      </c>
      <c r="AS130" s="185">
        <f>SUM(AF130:AR130)</f>
        <v>17149</v>
      </c>
      <c r="AU130" s="53" t="str">
        <f>$I130</f>
        <v>Total</v>
      </c>
      <c r="AV130" s="185">
        <v>3693</v>
      </c>
    </row>
    <row r="131" spans="9:48" x14ac:dyDescent="0.15">
      <c r="I131" s="510"/>
      <c r="J131" s="511"/>
      <c r="K131" s="511"/>
      <c r="L131" s="511"/>
      <c r="M131" s="511"/>
      <c r="N131" s="511"/>
      <c r="P131" s="191"/>
      <c r="W131" s="191"/>
      <c r="AE131" s="263"/>
      <c r="AF131" s="263"/>
      <c r="AG131" s="263"/>
      <c r="AH131" s="263"/>
      <c r="AI131" s="263"/>
    </row>
    <row r="132" spans="9:48" x14ac:dyDescent="0.15">
      <c r="I132" s="868" t="s">
        <v>1057</v>
      </c>
      <c r="J132" s="869"/>
      <c r="K132" s="869"/>
      <c r="L132" s="869"/>
      <c r="M132" s="869"/>
      <c r="N132" s="869"/>
      <c r="AE132" s="263"/>
      <c r="AF132" s="263"/>
      <c r="AG132" s="263"/>
      <c r="AH132" s="263"/>
      <c r="AI132" s="263"/>
    </row>
    <row r="133" spans="9:48" x14ac:dyDescent="0.15">
      <c r="I133" s="869"/>
      <c r="J133" s="869"/>
      <c r="K133" s="869"/>
      <c r="L133" s="869"/>
      <c r="M133" s="869"/>
      <c r="N133" s="869"/>
    </row>
    <row r="134" spans="9:48" x14ac:dyDescent="0.15">
      <c r="I134" s="597"/>
      <c r="J134" s="597"/>
      <c r="K134" s="597"/>
      <c r="L134" s="597"/>
      <c r="M134" s="597"/>
    </row>
    <row r="136" spans="9:48" x14ac:dyDescent="0.15">
      <c r="I136" s="862"/>
      <c r="J136" s="863"/>
      <c r="K136" s="863"/>
    </row>
  </sheetData>
  <mergeCells count="7">
    <mergeCell ref="I136:K136"/>
    <mergeCell ref="B26:B38"/>
    <mergeCell ref="B1:H1"/>
    <mergeCell ref="I132:N133"/>
    <mergeCell ref="B13:B16"/>
    <mergeCell ref="B17:B21"/>
    <mergeCell ref="B22:B25"/>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theme="0"/>
  </sheetPr>
  <dimension ref="B1:AV91"/>
  <sheetViews>
    <sheetView topLeftCell="A2" zoomScale="90" zoomScaleNormal="90" workbookViewId="0">
      <selection activeCell="M32" sqref="M32"/>
    </sheetView>
  </sheetViews>
  <sheetFormatPr baseColWidth="10" defaultColWidth="8.83203125" defaultRowHeight="13" x14ac:dyDescent="0.15"/>
  <cols>
    <col min="1" max="1" width="2.83203125" style="175" customWidth="1"/>
    <col min="2" max="2" width="11.33203125" style="175" customWidth="1"/>
    <col min="3" max="3" width="15.5" style="175" customWidth="1"/>
    <col min="4" max="4" width="15.1640625" style="175" customWidth="1"/>
    <col min="5" max="5" width="14" style="175" customWidth="1"/>
    <col min="6" max="6" width="13.83203125" style="175" customWidth="1"/>
    <col min="7" max="7" width="13" style="175" customWidth="1"/>
    <col min="8" max="8" width="11.83203125" style="175" customWidth="1"/>
    <col min="9" max="10" width="12.5" style="175" customWidth="1"/>
    <col min="11" max="11" width="12.6640625" style="175" customWidth="1"/>
    <col min="12" max="12" width="11.5" style="175" customWidth="1"/>
    <col min="13" max="14" width="12.6640625" style="175" customWidth="1"/>
    <col min="15" max="15" width="13" style="175" customWidth="1"/>
    <col min="16" max="16" width="11.33203125" style="175" customWidth="1"/>
    <col min="17" max="17" width="12.83203125" style="175" customWidth="1"/>
    <col min="18" max="18" width="11.6640625" style="175" customWidth="1"/>
    <col min="19" max="19" width="11.1640625" style="175" customWidth="1"/>
    <col min="20" max="20" width="13.5" style="175" customWidth="1"/>
    <col min="21" max="21" width="10.5" style="175" customWidth="1"/>
    <col min="22" max="22" width="12.6640625" style="175" customWidth="1"/>
    <col min="23" max="23" width="5.5" style="175" customWidth="1"/>
    <col min="24" max="24" width="11.1640625" style="175" customWidth="1"/>
    <col min="25" max="25" width="12.1640625" style="175" customWidth="1"/>
    <col min="26" max="26" width="10.5" style="175" customWidth="1"/>
    <col min="27" max="27" width="11.1640625" style="175" bestFit="1" customWidth="1"/>
    <col min="28" max="28" width="9.33203125" style="175" bestFit="1" customWidth="1"/>
    <col min="29" max="29" width="11.33203125" style="175" customWidth="1"/>
    <col min="30" max="30" width="4.83203125" style="175" customWidth="1"/>
    <col min="31" max="31" width="11" style="175" customWidth="1"/>
    <col min="32" max="32" width="11.1640625" style="175" bestFit="1" customWidth="1"/>
    <col min="33" max="34" width="9.33203125" style="175" bestFit="1" customWidth="1"/>
    <col min="35" max="35" width="11.1640625" style="175" bestFit="1" customWidth="1"/>
    <col min="36" max="36" width="10.33203125" style="175" bestFit="1" customWidth="1"/>
    <col min="37" max="37" width="11.1640625" style="175" bestFit="1" customWidth="1"/>
    <col min="38" max="38" width="9.5" style="175" bestFit="1" customWidth="1"/>
    <col min="39" max="39" width="11.5" style="175" bestFit="1" customWidth="1"/>
    <col min="40" max="40" width="10.33203125" style="175" bestFit="1" customWidth="1"/>
    <col min="41" max="42" width="9.5" style="175" bestFit="1" customWidth="1"/>
    <col min="43" max="43" width="11.5" style="175" bestFit="1" customWidth="1"/>
    <col min="44" max="44" width="9.5" style="175" bestFit="1" customWidth="1"/>
    <col min="45" max="45" width="12.1640625" style="175" bestFit="1" customWidth="1"/>
    <col min="46" max="46" width="5.1640625" style="175" customWidth="1"/>
    <col min="47" max="47" width="10.1640625" style="175" bestFit="1" customWidth="1"/>
    <col min="48" max="48" width="12" style="175" customWidth="1"/>
    <col min="49" max="262" width="8.83203125" style="175"/>
    <col min="263" max="263" width="3.33203125" style="175" customWidth="1"/>
    <col min="264" max="264" width="11.5" style="175" customWidth="1"/>
    <col min="265" max="265" width="15.5" style="175" customWidth="1"/>
    <col min="266" max="269" width="12.6640625" style="175" customWidth="1"/>
    <col min="270" max="270" width="2.6640625" style="175" customWidth="1"/>
    <col min="271" max="518" width="8.83203125" style="175"/>
    <col min="519" max="519" width="3.33203125" style="175" customWidth="1"/>
    <col min="520" max="520" width="11.5" style="175" customWidth="1"/>
    <col min="521" max="521" width="15.5" style="175" customWidth="1"/>
    <col min="522" max="525" width="12.6640625" style="175" customWidth="1"/>
    <col min="526" max="526" width="2.6640625" style="175" customWidth="1"/>
    <col min="527" max="774" width="8.83203125" style="175"/>
    <col min="775" max="775" width="3.33203125" style="175" customWidth="1"/>
    <col min="776" max="776" width="11.5" style="175" customWidth="1"/>
    <col min="777" max="777" width="15.5" style="175" customWidth="1"/>
    <col min="778" max="781" width="12.6640625" style="175" customWidth="1"/>
    <col min="782" max="782" width="2.6640625" style="175" customWidth="1"/>
    <col min="783" max="1030" width="8.83203125" style="175"/>
    <col min="1031" max="1031" width="3.33203125" style="175" customWidth="1"/>
    <col min="1032" max="1032" width="11.5" style="175" customWidth="1"/>
    <col min="1033" max="1033" width="15.5" style="175" customWidth="1"/>
    <col min="1034" max="1037" width="12.6640625" style="175" customWidth="1"/>
    <col min="1038" max="1038" width="2.6640625" style="175" customWidth="1"/>
    <col min="1039" max="1286" width="8.83203125" style="175"/>
    <col min="1287" max="1287" width="3.33203125" style="175" customWidth="1"/>
    <col min="1288" max="1288" width="11.5" style="175" customWidth="1"/>
    <col min="1289" max="1289" width="15.5" style="175" customWidth="1"/>
    <col min="1290" max="1293" width="12.6640625" style="175" customWidth="1"/>
    <col min="1294" max="1294" width="2.6640625" style="175" customWidth="1"/>
    <col min="1295" max="1542" width="8.83203125" style="175"/>
    <col min="1543" max="1543" width="3.33203125" style="175" customWidth="1"/>
    <col min="1544" max="1544" width="11.5" style="175" customWidth="1"/>
    <col min="1545" max="1545" width="15.5" style="175" customWidth="1"/>
    <col min="1546" max="1549" width="12.6640625" style="175" customWidth="1"/>
    <col min="1550" max="1550" width="2.6640625" style="175" customWidth="1"/>
    <col min="1551" max="1798" width="8.83203125" style="175"/>
    <col min="1799" max="1799" width="3.33203125" style="175" customWidth="1"/>
    <col min="1800" max="1800" width="11.5" style="175" customWidth="1"/>
    <col min="1801" max="1801" width="15.5" style="175" customWidth="1"/>
    <col min="1802" max="1805" width="12.6640625" style="175" customWidth="1"/>
    <col min="1806" max="1806" width="2.6640625" style="175" customWidth="1"/>
    <col min="1807" max="2054" width="8.83203125" style="175"/>
    <col min="2055" max="2055" width="3.33203125" style="175" customWidth="1"/>
    <col min="2056" max="2056" width="11.5" style="175" customWidth="1"/>
    <col min="2057" max="2057" width="15.5" style="175" customWidth="1"/>
    <col min="2058" max="2061" width="12.6640625" style="175" customWidth="1"/>
    <col min="2062" max="2062" width="2.6640625" style="175" customWidth="1"/>
    <col min="2063" max="2310" width="8.83203125" style="175"/>
    <col min="2311" max="2311" width="3.33203125" style="175" customWidth="1"/>
    <col min="2312" max="2312" width="11.5" style="175" customWidth="1"/>
    <col min="2313" max="2313" width="15.5" style="175" customWidth="1"/>
    <col min="2314" max="2317" width="12.6640625" style="175" customWidth="1"/>
    <col min="2318" max="2318" width="2.6640625" style="175" customWidth="1"/>
    <col min="2319" max="2566" width="8.83203125" style="175"/>
    <col min="2567" max="2567" width="3.33203125" style="175" customWidth="1"/>
    <col min="2568" max="2568" width="11.5" style="175" customWidth="1"/>
    <col min="2569" max="2569" width="15.5" style="175" customWidth="1"/>
    <col min="2570" max="2573" width="12.6640625" style="175" customWidth="1"/>
    <col min="2574" max="2574" width="2.6640625" style="175" customWidth="1"/>
    <col min="2575" max="2822" width="8.83203125" style="175"/>
    <col min="2823" max="2823" width="3.33203125" style="175" customWidth="1"/>
    <col min="2824" max="2824" width="11.5" style="175" customWidth="1"/>
    <col min="2825" max="2825" width="15.5" style="175" customWidth="1"/>
    <col min="2826" max="2829" width="12.6640625" style="175" customWidth="1"/>
    <col min="2830" max="2830" width="2.6640625" style="175" customWidth="1"/>
    <col min="2831" max="3078" width="8.83203125" style="175"/>
    <col min="3079" max="3079" width="3.33203125" style="175" customWidth="1"/>
    <col min="3080" max="3080" width="11.5" style="175" customWidth="1"/>
    <col min="3081" max="3081" width="15.5" style="175" customWidth="1"/>
    <col min="3082" max="3085" width="12.6640625" style="175" customWidth="1"/>
    <col min="3086" max="3086" width="2.6640625" style="175" customWidth="1"/>
    <col min="3087" max="3334" width="8.83203125" style="175"/>
    <col min="3335" max="3335" width="3.33203125" style="175" customWidth="1"/>
    <col min="3336" max="3336" width="11.5" style="175" customWidth="1"/>
    <col min="3337" max="3337" width="15.5" style="175" customWidth="1"/>
    <col min="3338" max="3341" width="12.6640625" style="175" customWidth="1"/>
    <col min="3342" max="3342" width="2.6640625" style="175" customWidth="1"/>
    <col min="3343" max="3590" width="8.83203125" style="175"/>
    <col min="3591" max="3591" width="3.33203125" style="175" customWidth="1"/>
    <col min="3592" max="3592" width="11.5" style="175" customWidth="1"/>
    <col min="3593" max="3593" width="15.5" style="175" customWidth="1"/>
    <col min="3594" max="3597" width="12.6640625" style="175" customWidth="1"/>
    <col min="3598" max="3598" width="2.6640625" style="175" customWidth="1"/>
    <col min="3599" max="3846" width="8.83203125" style="175"/>
    <col min="3847" max="3847" width="3.33203125" style="175" customWidth="1"/>
    <col min="3848" max="3848" width="11.5" style="175" customWidth="1"/>
    <col min="3849" max="3849" width="15.5" style="175" customWidth="1"/>
    <col min="3850" max="3853" width="12.6640625" style="175" customWidth="1"/>
    <col min="3854" max="3854" width="2.6640625" style="175" customWidth="1"/>
    <col min="3855" max="4102" width="8.83203125" style="175"/>
    <col min="4103" max="4103" width="3.33203125" style="175" customWidth="1"/>
    <col min="4104" max="4104" width="11.5" style="175" customWidth="1"/>
    <col min="4105" max="4105" width="15.5" style="175" customWidth="1"/>
    <col min="4106" max="4109" width="12.6640625" style="175" customWidth="1"/>
    <col min="4110" max="4110" width="2.6640625" style="175" customWidth="1"/>
    <col min="4111" max="4358" width="8.83203125" style="175"/>
    <col min="4359" max="4359" width="3.33203125" style="175" customWidth="1"/>
    <col min="4360" max="4360" width="11.5" style="175" customWidth="1"/>
    <col min="4361" max="4361" width="15.5" style="175" customWidth="1"/>
    <col min="4362" max="4365" width="12.6640625" style="175" customWidth="1"/>
    <col min="4366" max="4366" width="2.6640625" style="175" customWidth="1"/>
    <col min="4367" max="4614" width="8.83203125" style="175"/>
    <col min="4615" max="4615" width="3.33203125" style="175" customWidth="1"/>
    <col min="4616" max="4616" width="11.5" style="175" customWidth="1"/>
    <col min="4617" max="4617" width="15.5" style="175" customWidth="1"/>
    <col min="4618" max="4621" width="12.6640625" style="175" customWidth="1"/>
    <col min="4622" max="4622" width="2.6640625" style="175" customWidth="1"/>
    <col min="4623" max="4870" width="8.83203125" style="175"/>
    <col min="4871" max="4871" width="3.33203125" style="175" customWidth="1"/>
    <col min="4872" max="4872" width="11.5" style="175" customWidth="1"/>
    <col min="4873" max="4873" width="15.5" style="175" customWidth="1"/>
    <col min="4874" max="4877" width="12.6640625" style="175" customWidth="1"/>
    <col min="4878" max="4878" width="2.6640625" style="175" customWidth="1"/>
    <col min="4879" max="5126" width="8.83203125" style="175"/>
    <col min="5127" max="5127" width="3.33203125" style="175" customWidth="1"/>
    <col min="5128" max="5128" width="11.5" style="175" customWidth="1"/>
    <col min="5129" max="5129" width="15.5" style="175" customWidth="1"/>
    <col min="5130" max="5133" width="12.6640625" style="175" customWidth="1"/>
    <col min="5134" max="5134" width="2.6640625" style="175" customWidth="1"/>
    <col min="5135" max="5382" width="8.83203125" style="175"/>
    <col min="5383" max="5383" width="3.33203125" style="175" customWidth="1"/>
    <col min="5384" max="5384" width="11.5" style="175" customWidth="1"/>
    <col min="5385" max="5385" width="15.5" style="175" customWidth="1"/>
    <col min="5386" max="5389" width="12.6640625" style="175" customWidth="1"/>
    <col min="5390" max="5390" width="2.6640625" style="175" customWidth="1"/>
    <col min="5391" max="5638" width="8.83203125" style="175"/>
    <col min="5639" max="5639" width="3.33203125" style="175" customWidth="1"/>
    <col min="5640" max="5640" width="11.5" style="175" customWidth="1"/>
    <col min="5641" max="5641" width="15.5" style="175" customWidth="1"/>
    <col min="5642" max="5645" width="12.6640625" style="175" customWidth="1"/>
    <col min="5646" max="5646" width="2.6640625" style="175" customWidth="1"/>
    <col min="5647" max="5894" width="8.83203125" style="175"/>
    <col min="5895" max="5895" width="3.33203125" style="175" customWidth="1"/>
    <col min="5896" max="5896" width="11.5" style="175" customWidth="1"/>
    <col min="5897" max="5897" width="15.5" style="175" customWidth="1"/>
    <col min="5898" max="5901" width="12.6640625" style="175" customWidth="1"/>
    <col min="5902" max="5902" width="2.6640625" style="175" customWidth="1"/>
    <col min="5903" max="6150" width="8.83203125" style="175"/>
    <col min="6151" max="6151" width="3.33203125" style="175" customWidth="1"/>
    <col min="6152" max="6152" width="11.5" style="175" customWidth="1"/>
    <col min="6153" max="6153" width="15.5" style="175" customWidth="1"/>
    <col min="6154" max="6157" width="12.6640625" style="175" customWidth="1"/>
    <col min="6158" max="6158" width="2.6640625" style="175" customWidth="1"/>
    <col min="6159" max="6406" width="8.83203125" style="175"/>
    <col min="6407" max="6407" width="3.33203125" style="175" customWidth="1"/>
    <col min="6408" max="6408" width="11.5" style="175" customWidth="1"/>
    <col min="6409" max="6409" width="15.5" style="175" customWidth="1"/>
    <col min="6410" max="6413" width="12.6640625" style="175" customWidth="1"/>
    <col min="6414" max="6414" width="2.6640625" style="175" customWidth="1"/>
    <col min="6415" max="6662" width="8.83203125" style="175"/>
    <col min="6663" max="6663" width="3.33203125" style="175" customWidth="1"/>
    <col min="6664" max="6664" width="11.5" style="175" customWidth="1"/>
    <col min="6665" max="6665" width="15.5" style="175" customWidth="1"/>
    <col min="6666" max="6669" width="12.6640625" style="175" customWidth="1"/>
    <col min="6670" max="6670" width="2.6640625" style="175" customWidth="1"/>
    <col min="6671" max="6918" width="8.83203125" style="175"/>
    <col min="6919" max="6919" width="3.33203125" style="175" customWidth="1"/>
    <col min="6920" max="6920" width="11.5" style="175" customWidth="1"/>
    <col min="6921" max="6921" width="15.5" style="175" customWidth="1"/>
    <col min="6922" max="6925" width="12.6640625" style="175" customWidth="1"/>
    <col min="6926" max="6926" width="2.6640625" style="175" customWidth="1"/>
    <col min="6927" max="7174" width="8.83203125" style="175"/>
    <col min="7175" max="7175" width="3.33203125" style="175" customWidth="1"/>
    <col min="7176" max="7176" width="11.5" style="175" customWidth="1"/>
    <col min="7177" max="7177" width="15.5" style="175" customWidth="1"/>
    <col min="7178" max="7181" width="12.6640625" style="175" customWidth="1"/>
    <col min="7182" max="7182" width="2.6640625" style="175" customWidth="1"/>
    <col min="7183" max="7430" width="8.83203125" style="175"/>
    <col min="7431" max="7431" width="3.33203125" style="175" customWidth="1"/>
    <col min="7432" max="7432" width="11.5" style="175" customWidth="1"/>
    <col min="7433" max="7433" width="15.5" style="175" customWidth="1"/>
    <col min="7434" max="7437" width="12.6640625" style="175" customWidth="1"/>
    <col min="7438" max="7438" width="2.6640625" style="175" customWidth="1"/>
    <col min="7439" max="7686" width="8.83203125" style="175"/>
    <col min="7687" max="7687" width="3.33203125" style="175" customWidth="1"/>
    <col min="7688" max="7688" width="11.5" style="175" customWidth="1"/>
    <col min="7689" max="7689" width="15.5" style="175" customWidth="1"/>
    <col min="7690" max="7693" width="12.6640625" style="175" customWidth="1"/>
    <col min="7694" max="7694" width="2.6640625" style="175" customWidth="1"/>
    <col min="7695" max="7942" width="8.83203125" style="175"/>
    <col min="7943" max="7943" width="3.33203125" style="175" customWidth="1"/>
    <col min="7944" max="7944" width="11.5" style="175" customWidth="1"/>
    <col min="7945" max="7945" width="15.5" style="175" customWidth="1"/>
    <col min="7946" max="7949" width="12.6640625" style="175" customWidth="1"/>
    <col min="7950" max="7950" width="2.6640625" style="175" customWidth="1"/>
    <col min="7951" max="8198" width="8.83203125" style="175"/>
    <col min="8199" max="8199" width="3.33203125" style="175" customWidth="1"/>
    <col min="8200" max="8200" width="11.5" style="175" customWidth="1"/>
    <col min="8201" max="8201" width="15.5" style="175" customWidth="1"/>
    <col min="8202" max="8205" width="12.6640625" style="175" customWidth="1"/>
    <col min="8206" max="8206" width="2.6640625" style="175" customWidth="1"/>
    <col min="8207" max="8454" width="8.83203125" style="175"/>
    <col min="8455" max="8455" width="3.33203125" style="175" customWidth="1"/>
    <col min="8456" max="8456" width="11.5" style="175" customWidth="1"/>
    <col min="8457" max="8457" width="15.5" style="175" customWidth="1"/>
    <col min="8458" max="8461" width="12.6640625" style="175" customWidth="1"/>
    <col min="8462" max="8462" width="2.6640625" style="175" customWidth="1"/>
    <col min="8463" max="8710" width="8.83203125" style="175"/>
    <col min="8711" max="8711" width="3.33203125" style="175" customWidth="1"/>
    <col min="8712" max="8712" width="11.5" style="175" customWidth="1"/>
    <col min="8713" max="8713" width="15.5" style="175" customWidth="1"/>
    <col min="8714" max="8717" width="12.6640625" style="175" customWidth="1"/>
    <col min="8718" max="8718" width="2.6640625" style="175" customWidth="1"/>
    <col min="8719" max="8966" width="8.83203125" style="175"/>
    <col min="8967" max="8967" width="3.33203125" style="175" customWidth="1"/>
    <col min="8968" max="8968" width="11.5" style="175" customWidth="1"/>
    <col min="8969" max="8969" width="15.5" style="175" customWidth="1"/>
    <col min="8970" max="8973" width="12.6640625" style="175" customWidth="1"/>
    <col min="8974" max="8974" width="2.6640625" style="175" customWidth="1"/>
    <col min="8975" max="9222" width="8.83203125" style="175"/>
    <col min="9223" max="9223" width="3.33203125" style="175" customWidth="1"/>
    <col min="9224" max="9224" width="11.5" style="175" customWidth="1"/>
    <col min="9225" max="9225" width="15.5" style="175" customWidth="1"/>
    <col min="9226" max="9229" width="12.6640625" style="175" customWidth="1"/>
    <col min="9230" max="9230" width="2.6640625" style="175" customWidth="1"/>
    <col min="9231" max="9478" width="8.83203125" style="175"/>
    <col min="9479" max="9479" width="3.33203125" style="175" customWidth="1"/>
    <col min="9480" max="9480" width="11.5" style="175" customWidth="1"/>
    <col min="9481" max="9481" width="15.5" style="175" customWidth="1"/>
    <col min="9482" max="9485" width="12.6640625" style="175" customWidth="1"/>
    <col min="9486" max="9486" width="2.6640625" style="175" customWidth="1"/>
    <col min="9487" max="9734" width="8.83203125" style="175"/>
    <col min="9735" max="9735" width="3.33203125" style="175" customWidth="1"/>
    <col min="9736" max="9736" width="11.5" style="175" customWidth="1"/>
    <col min="9737" max="9737" width="15.5" style="175" customWidth="1"/>
    <col min="9738" max="9741" width="12.6640625" style="175" customWidth="1"/>
    <col min="9742" max="9742" width="2.6640625" style="175" customWidth="1"/>
    <col min="9743" max="9990" width="8.83203125" style="175"/>
    <col min="9991" max="9991" width="3.33203125" style="175" customWidth="1"/>
    <col min="9992" max="9992" width="11.5" style="175" customWidth="1"/>
    <col min="9993" max="9993" width="15.5" style="175" customWidth="1"/>
    <col min="9994" max="9997" width="12.6640625" style="175" customWidth="1"/>
    <col min="9998" max="9998" width="2.6640625" style="175" customWidth="1"/>
    <col min="9999" max="10246" width="8.83203125" style="175"/>
    <col min="10247" max="10247" width="3.33203125" style="175" customWidth="1"/>
    <col min="10248" max="10248" width="11.5" style="175" customWidth="1"/>
    <col min="10249" max="10249" width="15.5" style="175" customWidth="1"/>
    <col min="10250" max="10253" width="12.6640625" style="175" customWidth="1"/>
    <col min="10254" max="10254" width="2.6640625" style="175" customWidth="1"/>
    <col min="10255" max="10502" width="8.83203125" style="175"/>
    <col min="10503" max="10503" width="3.33203125" style="175" customWidth="1"/>
    <col min="10504" max="10504" width="11.5" style="175" customWidth="1"/>
    <col min="10505" max="10505" width="15.5" style="175" customWidth="1"/>
    <col min="10506" max="10509" width="12.6640625" style="175" customWidth="1"/>
    <col min="10510" max="10510" width="2.6640625" style="175" customWidth="1"/>
    <col min="10511" max="10758" width="8.83203125" style="175"/>
    <col min="10759" max="10759" width="3.33203125" style="175" customWidth="1"/>
    <col min="10760" max="10760" width="11.5" style="175" customWidth="1"/>
    <col min="10761" max="10761" width="15.5" style="175" customWidth="1"/>
    <col min="10762" max="10765" width="12.6640625" style="175" customWidth="1"/>
    <col min="10766" max="10766" width="2.6640625" style="175" customWidth="1"/>
    <col min="10767" max="11014" width="8.83203125" style="175"/>
    <col min="11015" max="11015" width="3.33203125" style="175" customWidth="1"/>
    <col min="11016" max="11016" width="11.5" style="175" customWidth="1"/>
    <col min="11017" max="11017" width="15.5" style="175" customWidth="1"/>
    <col min="11018" max="11021" width="12.6640625" style="175" customWidth="1"/>
    <col min="11022" max="11022" width="2.6640625" style="175" customWidth="1"/>
    <col min="11023" max="11270" width="8.83203125" style="175"/>
    <col min="11271" max="11271" width="3.33203125" style="175" customWidth="1"/>
    <col min="11272" max="11272" width="11.5" style="175" customWidth="1"/>
    <col min="11273" max="11273" width="15.5" style="175" customWidth="1"/>
    <col min="11274" max="11277" width="12.6640625" style="175" customWidth="1"/>
    <col min="11278" max="11278" width="2.6640625" style="175" customWidth="1"/>
    <col min="11279" max="11526" width="8.83203125" style="175"/>
    <col min="11527" max="11527" width="3.33203125" style="175" customWidth="1"/>
    <col min="11528" max="11528" width="11.5" style="175" customWidth="1"/>
    <col min="11529" max="11529" width="15.5" style="175" customWidth="1"/>
    <col min="11530" max="11533" width="12.6640625" style="175" customWidth="1"/>
    <col min="11534" max="11534" width="2.6640625" style="175" customWidth="1"/>
    <col min="11535" max="11782" width="8.83203125" style="175"/>
    <col min="11783" max="11783" width="3.33203125" style="175" customWidth="1"/>
    <col min="11784" max="11784" width="11.5" style="175" customWidth="1"/>
    <col min="11785" max="11785" width="15.5" style="175" customWidth="1"/>
    <col min="11786" max="11789" width="12.6640625" style="175" customWidth="1"/>
    <col min="11790" max="11790" width="2.6640625" style="175" customWidth="1"/>
    <col min="11791" max="12038" width="8.83203125" style="175"/>
    <col min="12039" max="12039" width="3.33203125" style="175" customWidth="1"/>
    <col min="12040" max="12040" width="11.5" style="175" customWidth="1"/>
    <col min="12041" max="12041" width="15.5" style="175" customWidth="1"/>
    <col min="12042" max="12045" width="12.6640625" style="175" customWidth="1"/>
    <col min="12046" max="12046" width="2.6640625" style="175" customWidth="1"/>
    <col min="12047" max="12294" width="8.83203125" style="175"/>
    <col min="12295" max="12295" width="3.33203125" style="175" customWidth="1"/>
    <col min="12296" max="12296" width="11.5" style="175" customWidth="1"/>
    <col min="12297" max="12297" width="15.5" style="175" customWidth="1"/>
    <col min="12298" max="12301" width="12.6640625" style="175" customWidth="1"/>
    <col min="12302" max="12302" width="2.6640625" style="175" customWidth="1"/>
    <col min="12303" max="12550" width="8.83203125" style="175"/>
    <col min="12551" max="12551" width="3.33203125" style="175" customWidth="1"/>
    <col min="12552" max="12552" width="11.5" style="175" customWidth="1"/>
    <col min="12553" max="12553" width="15.5" style="175" customWidth="1"/>
    <col min="12554" max="12557" width="12.6640625" style="175" customWidth="1"/>
    <col min="12558" max="12558" width="2.6640625" style="175" customWidth="1"/>
    <col min="12559" max="12806" width="8.83203125" style="175"/>
    <col min="12807" max="12807" width="3.33203125" style="175" customWidth="1"/>
    <col min="12808" max="12808" width="11.5" style="175" customWidth="1"/>
    <col min="12809" max="12809" width="15.5" style="175" customWidth="1"/>
    <col min="12810" max="12813" width="12.6640625" style="175" customWidth="1"/>
    <col min="12814" max="12814" width="2.6640625" style="175" customWidth="1"/>
    <col min="12815" max="13062" width="8.83203125" style="175"/>
    <col min="13063" max="13063" width="3.33203125" style="175" customWidth="1"/>
    <col min="13064" max="13064" width="11.5" style="175" customWidth="1"/>
    <col min="13065" max="13065" width="15.5" style="175" customWidth="1"/>
    <col min="13066" max="13069" width="12.6640625" style="175" customWidth="1"/>
    <col min="13070" max="13070" width="2.6640625" style="175" customWidth="1"/>
    <col min="13071" max="13318" width="8.83203125" style="175"/>
    <col min="13319" max="13319" width="3.33203125" style="175" customWidth="1"/>
    <col min="13320" max="13320" width="11.5" style="175" customWidth="1"/>
    <col min="13321" max="13321" width="15.5" style="175" customWidth="1"/>
    <col min="13322" max="13325" width="12.6640625" style="175" customWidth="1"/>
    <col min="13326" max="13326" width="2.6640625" style="175" customWidth="1"/>
    <col min="13327" max="13574" width="8.83203125" style="175"/>
    <col min="13575" max="13575" width="3.33203125" style="175" customWidth="1"/>
    <col min="13576" max="13576" width="11.5" style="175" customWidth="1"/>
    <col min="13577" max="13577" width="15.5" style="175" customWidth="1"/>
    <col min="13578" max="13581" width="12.6640625" style="175" customWidth="1"/>
    <col min="13582" max="13582" width="2.6640625" style="175" customWidth="1"/>
    <col min="13583" max="13830" width="8.83203125" style="175"/>
    <col min="13831" max="13831" width="3.33203125" style="175" customWidth="1"/>
    <col min="13832" max="13832" width="11.5" style="175" customWidth="1"/>
    <col min="13833" max="13833" width="15.5" style="175" customWidth="1"/>
    <col min="13834" max="13837" width="12.6640625" style="175" customWidth="1"/>
    <col min="13838" max="13838" width="2.6640625" style="175" customWidth="1"/>
    <col min="13839" max="14086" width="8.83203125" style="175"/>
    <col min="14087" max="14087" width="3.33203125" style="175" customWidth="1"/>
    <col min="14088" max="14088" width="11.5" style="175" customWidth="1"/>
    <col min="14089" max="14089" width="15.5" style="175" customWidth="1"/>
    <col min="14090" max="14093" width="12.6640625" style="175" customWidth="1"/>
    <col min="14094" max="14094" width="2.6640625" style="175" customWidth="1"/>
    <col min="14095" max="14342" width="8.83203125" style="175"/>
    <col min="14343" max="14343" width="3.33203125" style="175" customWidth="1"/>
    <col min="14344" max="14344" width="11.5" style="175" customWidth="1"/>
    <col min="14345" max="14345" width="15.5" style="175" customWidth="1"/>
    <col min="14346" max="14349" width="12.6640625" style="175" customWidth="1"/>
    <col min="14350" max="14350" width="2.6640625" style="175" customWidth="1"/>
    <col min="14351" max="14598" width="8.83203125" style="175"/>
    <col min="14599" max="14599" width="3.33203125" style="175" customWidth="1"/>
    <col min="14600" max="14600" width="11.5" style="175" customWidth="1"/>
    <col min="14601" max="14601" width="15.5" style="175" customWidth="1"/>
    <col min="14602" max="14605" width="12.6640625" style="175" customWidth="1"/>
    <col min="14606" max="14606" width="2.6640625" style="175" customWidth="1"/>
    <col min="14607" max="14854" width="8.83203125" style="175"/>
    <col min="14855" max="14855" width="3.33203125" style="175" customWidth="1"/>
    <col min="14856" max="14856" width="11.5" style="175" customWidth="1"/>
    <col min="14857" max="14857" width="15.5" style="175" customWidth="1"/>
    <col min="14858" max="14861" width="12.6640625" style="175" customWidth="1"/>
    <col min="14862" max="14862" width="2.6640625" style="175" customWidth="1"/>
    <col min="14863" max="15110" width="8.83203125" style="175"/>
    <col min="15111" max="15111" width="3.33203125" style="175" customWidth="1"/>
    <col min="15112" max="15112" width="11.5" style="175" customWidth="1"/>
    <col min="15113" max="15113" width="15.5" style="175" customWidth="1"/>
    <col min="15114" max="15117" width="12.6640625" style="175" customWidth="1"/>
    <col min="15118" max="15118" width="2.6640625" style="175" customWidth="1"/>
    <col min="15119" max="15366" width="8.83203125" style="175"/>
    <col min="15367" max="15367" width="3.33203125" style="175" customWidth="1"/>
    <col min="15368" max="15368" width="11.5" style="175" customWidth="1"/>
    <col min="15369" max="15369" width="15.5" style="175" customWidth="1"/>
    <col min="15370" max="15373" width="12.6640625" style="175" customWidth="1"/>
    <col min="15374" max="15374" width="2.6640625" style="175" customWidth="1"/>
    <col min="15375" max="15622" width="8.83203125" style="175"/>
    <col min="15623" max="15623" width="3.33203125" style="175" customWidth="1"/>
    <col min="15624" max="15624" width="11.5" style="175" customWidth="1"/>
    <col min="15625" max="15625" width="15.5" style="175" customWidth="1"/>
    <col min="15626" max="15629" width="12.6640625" style="175" customWidth="1"/>
    <col min="15630" max="15630" width="2.6640625" style="175" customWidth="1"/>
    <col min="15631" max="15878" width="8.83203125" style="175"/>
    <col min="15879" max="15879" width="3.33203125" style="175" customWidth="1"/>
    <col min="15880" max="15880" width="11.5" style="175" customWidth="1"/>
    <col min="15881" max="15881" width="15.5" style="175" customWidth="1"/>
    <col min="15882" max="15885" width="12.6640625" style="175" customWidth="1"/>
    <col min="15886" max="15886" width="2.6640625" style="175" customWidth="1"/>
    <col min="15887" max="16134" width="8.83203125" style="175"/>
    <col min="16135" max="16135" width="3.33203125" style="175" customWidth="1"/>
    <col min="16136" max="16136" width="11.5" style="175" customWidth="1"/>
    <col min="16137" max="16137" width="15.5" style="175" customWidth="1"/>
    <col min="16138" max="16141" width="12.6640625" style="175" customWidth="1"/>
    <col min="16142" max="16142" width="2.6640625" style="175" customWidth="1"/>
    <col min="16143" max="16384" width="8.83203125" style="175"/>
  </cols>
  <sheetData>
    <row r="1" spans="2:17" ht="41.25" customHeight="1" x14ac:dyDescent="0.15">
      <c r="B1" s="866" t="s">
        <v>930</v>
      </c>
      <c r="C1" s="867"/>
      <c r="D1" s="867"/>
      <c r="E1" s="867"/>
      <c r="F1" s="867"/>
      <c r="G1" s="867"/>
      <c r="H1" s="867"/>
    </row>
    <row r="2" spans="2:17" ht="14.25" customHeight="1" x14ac:dyDescent="0.15">
      <c r="B2" s="591"/>
      <c r="C2" s="591"/>
      <c r="D2" s="591"/>
      <c r="E2" s="591"/>
      <c r="F2" s="591"/>
      <c r="G2" s="591"/>
      <c r="H2" s="591"/>
    </row>
    <row r="3" spans="2:17" x14ac:dyDescent="0.15">
      <c r="B3" s="873" t="s">
        <v>184</v>
      </c>
      <c r="C3" s="870" t="s">
        <v>932</v>
      </c>
      <c r="D3" s="871"/>
      <c r="E3" s="871"/>
      <c r="F3" s="871"/>
      <c r="G3" s="872"/>
      <c r="H3" s="870" t="s">
        <v>756</v>
      </c>
      <c r="I3" s="871"/>
      <c r="J3" s="871"/>
      <c r="K3" s="871"/>
      <c r="L3" s="872"/>
      <c r="M3" s="870" t="s">
        <v>757</v>
      </c>
      <c r="N3" s="871"/>
      <c r="O3" s="871"/>
      <c r="P3" s="871"/>
      <c r="Q3" s="872"/>
    </row>
    <row r="4" spans="2:17" x14ac:dyDescent="0.15">
      <c r="B4" s="859"/>
      <c r="C4" s="494" t="s">
        <v>143</v>
      </c>
      <c r="D4" s="494" t="s">
        <v>144</v>
      </c>
      <c r="E4" s="494" t="s">
        <v>145</v>
      </c>
      <c r="F4" s="494" t="s">
        <v>904</v>
      </c>
      <c r="G4" s="494" t="s">
        <v>929</v>
      </c>
      <c r="H4" s="494" t="s">
        <v>143</v>
      </c>
      <c r="I4" s="494" t="s">
        <v>144</v>
      </c>
      <c r="J4" s="494" t="s">
        <v>145</v>
      </c>
      <c r="K4" s="494" t="s">
        <v>904</v>
      </c>
      <c r="L4" s="494" t="s">
        <v>929</v>
      </c>
      <c r="M4" s="494" t="s">
        <v>143</v>
      </c>
      <c r="N4" s="494" t="s">
        <v>144</v>
      </c>
      <c r="O4" s="494" t="s">
        <v>145</v>
      </c>
      <c r="P4" s="494" t="s">
        <v>904</v>
      </c>
      <c r="Q4" s="494" t="s">
        <v>929</v>
      </c>
    </row>
    <row r="5" spans="2:17" x14ac:dyDescent="0.15">
      <c r="B5" s="49" t="s">
        <v>121</v>
      </c>
      <c r="C5" s="697">
        <f>N23</f>
        <v>104.293165</v>
      </c>
      <c r="D5" s="697">
        <f>V23</f>
        <v>110.26133799999999</v>
      </c>
      <c r="E5" s="697">
        <f>AC23</f>
        <v>21.30829</v>
      </c>
      <c r="F5" s="697">
        <f>AS23</f>
        <v>8.0436390000000006</v>
      </c>
      <c r="G5" s="697">
        <f>AV23</f>
        <v>2.539113</v>
      </c>
      <c r="H5" s="489">
        <f t="shared" ref="H5:H11" si="0">N47</f>
        <v>1612.5138384654686</v>
      </c>
      <c r="I5" s="489">
        <f t="shared" ref="I5:I11" si="1">V47</f>
        <v>2046.7285211060719</v>
      </c>
      <c r="J5" s="489">
        <f t="shared" ref="J5:J11" si="2">AC47</f>
        <v>235.95995901498546</v>
      </c>
      <c r="K5" s="489">
        <f>AS47</f>
        <v>103.96444278720256</v>
      </c>
      <c r="L5" s="489">
        <f>AV47</f>
        <v>6.7444682639779687</v>
      </c>
      <c r="M5" s="516">
        <f t="shared" ref="M5:M11" si="3">N71</f>
        <v>261368</v>
      </c>
      <c r="N5" s="491">
        <f t="shared" ref="N5:N11" si="4">V71</f>
        <v>410793</v>
      </c>
      <c r="O5" s="491">
        <f t="shared" ref="O5:O11" si="5">AC71</f>
        <v>10979</v>
      </c>
      <c r="P5" s="491">
        <f>AS71</f>
        <v>11068</v>
      </c>
      <c r="Q5" s="491">
        <f>AV71</f>
        <v>1892</v>
      </c>
    </row>
    <row r="6" spans="2:17" x14ac:dyDescent="0.15">
      <c r="B6" s="49" t="s">
        <v>122</v>
      </c>
      <c r="C6" s="697">
        <f t="shared" ref="C6:C11" si="6">N24</f>
        <v>32.385912000000005</v>
      </c>
      <c r="D6" s="697">
        <f t="shared" ref="D6:D11" si="7">V24</f>
        <v>30.987652000000001</v>
      </c>
      <c r="E6" s="697">
        <f t="shared" ref="E6:E11" si="8">AC24</f>
        <v>0.55120999999999998</v>
      </c>
      <c r="F6" s="697">
        <f t="shared" ref="F6:F11" si="9">AS24</f>
        <v>4.5305350000000004</v>
      </c>
      <c r="G6" s="697">
        <f t="shared" ref="G6:G11" si="10">AV24</f>
        <v>2.0668799999999998</v>
      </c>
      <c r="H6" s="489">
        <f t="shared" si="0"/>
        <v>612.00962123057991</v>
      </c>
      <c r="I6" s="489">
        <f t="shared" si="1"/>
        <v>1022.1616197005221</v>
      </c>
      <c r="J6" s="489">
        <f t="shared" si="2"/>
        <v>1.238905992242501</v>
      </c>
      <c r="K6" s="489">
        <f t="shared" ref="K6:K11" si="11">AS48</f>
        <v>16.824616229230671</v>
      </c>
      <c r="L6" s="489">
        <f t="shared" ref="L6:L11" si="12">AV48</f>
        <v>6.2957376725635159</v>
      </c>
      <c r="M6" s="516">
        <f t="shared" si="3"/>
        <v>36092</v>
      </c>
      <c r="N6" s="491">
        <f t="shared" si="4"/>
        <v>25136</v>
      </c>
      <c r="O6" s="491">
        <f t="shared" si="5"/>
        <v>2380</v>
      </c>
      <c r="P6" s="491">
        <f t="shared" ref="P6:P11" si="13">AS72</f>
        <v>4375</v>
      </c>
      <c r="Q6" s="491">
        <f t="shared" ref="Q6:Q11" si="14">AV72</f>
        <v>925</v>
      </c>
    </row>
    <row r="7" spans="2:17" x14ac:dyDescent="0.15">
      <c r="B7" s="49" t="s">
        <v>625</v>
      </c>
      <c r="C7" s="697">
        <f t="shared" si="6"/>
        <v>40.920785000000002</v>
      </c>
      <c r="D7" s="697">
        <f t="shared" si="7"/>
        <v>50.292814</v>
      </c>
      <c r="E7" s="697">
        <f t="shared" si="8"/>
        <v>3.0315439999999998</v>
      </c>
      <c r="F7" s="697">
        <f t="shared" si="9"/>
        <v>2.3363030000000005</v>
      </c>
      <c r="G7" s="697">
        <f t="shared" si="10"/>
        <v>0.50361599999999995</v>
      </c>
      <c r="H7" s="489">
        <f t="shared" si="0"/>
        <v>697.63976998737508</v>
      </c>
      <c r="I7" s="489">
        <f t="shared" si="1"/>
        <v>970.78538237703197</v>
      </c>
      <c r="J7" s="489">
        <f t="shared" si="2"/>
        <v>76.86518514521498</v>
      </c>
      <c r="K7" s="489">
        <f t="shared" si="11"/>
        <v>86.82512075406332</v>
      </c>
      <c r="L7" s="489">
        <f t="shared" si="12"/>
        <v>1.6597134083185645</v>
      </c>
      <c r="M7" s="516">
        <f t="shared" si="3"/>
        <v>5524</v>
      </c>
      <c r="N7" s="491">
        <f t="shared" si="4"/>
        <v>9812</v>
      </c>
      <c r="O7" s="491">
        <f t="shared" si="5"/>
        <v>714</v>
      </c>
      <c r="P7" s="491">
        <f t="shared" si="13"/>
        <v>550</v>
      </c>
      <c r="Q7" s="491">
        <f t="shared" si="14"/>
        <v>196</v>
      </c>
    </row>
    <row r="8" spans="2:17" x14ac:dyDescent="0.15">
      <c r="B8" s="49" t="s">
        <v>626</v>
      </c>
      <c r="C8" s="697">
        <f t="shared" si="6"/>
        <v>60.270409000000001</v>
      </c>
      <c r="D8" s="697">
        <f t="shared" si="7"/>
        <v>36.339478999999997</v>
      </c>
      <c r="E8" s="697">
        <f t="shared" si="8"/>
        <v>49.086094999999993</v>
      </c>
      <c r="F8" s="697">
        <f t="shared" si="9"/>
        <v>0.29040199999999994</v>
      </c>
      <c r="G8" s="697">
        <f t="shared" si="10"/>
        <v>1.057455</v>
      </c>
      <c r="H8" s="489">
        <f t="shared" si="0"/>
        <v>875.95625206164755</v>
      </c>
      <c r="I8" s="489">
        <f t="shared" si="1"/>
        <v>624.6684387180261</v>
      </c>
      <c r="J8" s="489">
        <f t="shared" si="2"/>
        <v>29.362748038440106</v>
      </c>
      <c r="K8" s="489">
        <f t="shared" si="11"/>
        <v>4.2151296634092326</v>
      </c>
      <c r="L8" s="489">
        <f t="shared" si="12"/>
        <v>5.6224972080335647</v>
      </c>
      <c r="M8" s="516">
        <f t="shared" si="3"/>
        <v>3247</v>
      </c>
      <c r="N8" s="491">
        <f t="shared" si="4"/>
        <v>3971</v>
      </c>
      <c r="O8" s="491">
        <f t="shared" si="5"/>
        <v>484</v>
      </c>
      <c r="P8" s="491">
        <f t="shared" si="13"/>
        <v>347</v>
      </c>
      <c r="Q8" s="491">
        <f t="shared" si="14"/>
        <v>136</v>
      </c>
    </row>
    <row r="9" spans="2:17" x14ac:dyDescent="0.15">
      <c r="B9" s="49" t="s">
        <v>627</v>
      </c>
      <c r="C9" s="697">
        <f t="shared" si="6"/>
        <v>8.2773579999999995</v>
      </c>
      <c r="D9" s="697">
        <f t="shared" si="7"/>
        <v>0.44015900000000002</v>
      </c>
      <c r="E9" s="697">
        <f t="shared" si="8"/>
        <v>0.184638</v>
      </c>
      <c r="F9" s="697">
        <f t="shared" si="9"/>
        <v>3.3822000000000005E-2</v>
      </c>
      <c r="G9" s="697">
        <f t="shared" si="10"/>
        <v>0.34760999999999997</v>
      </c>
      <c r="H9" s="489">
        <f t="shared" si="0"/>
        <v>26.817398857865498</v>
      </c>
      <c r="I9" s="489">
        <f t="shared" si="1"/>
        <v>8.9961551685028063</v>
      </c>
      <c r="J9" s="489">
        <f t="shared" si="2"/>
        <v>4.5945353689057695</v>
      </c>
      <c r="K9" s="489">
        <f t="shared" si="11"/>
        <v>2.5326721554138114</v>
      </c>
      <c r="L9" s="489">
        <f t="shared" si="12"/>
        <v>2.3731349294230273</v>
      </c>
      <c r="M9" s="516">
        <f t="shared" si="3"/>
        <v>474</v>
      </c>
      <c r="N9" s="491">
        <f t="shared" si="4"/>
        <v>394</v>
      </c>
      <c r="O9" s="491">
        <f t="shared" si="5"/>
        <v>31</v>
      </c>
      <c r="P9" s="491">
        <f t="shared" si="13"/>
        <v>47</v>
      </c>
      <c r="Q9" s="491">
        <f t="shared" si="14"/>
        <v>12</v>
      </c>
    </row>
    <row r="10" spans="2:17" x14ac:dyDescent="0.15">
      <c r="B10" s="49" t="s">
        <v>126</v>
      </c>
      <c r="C10" s="697">
        <f t="shared" si="6"/>
        <v>15.922684</v>
      </c>
      <c r="D10" s="697">
        <f t="shared" si="7"/>
        <v>24.909410000000001</v>
      </c>
      <c r="E10" s="697">
        <f t="shared" si="8"/>
        <v>0.30751899999999999</v>
      </c>
      <c r="F10" s="697">
        <f t="shared" si="9"/>
        <v>0.19833000000000003</v>
      </c>
      <c r="G10" s="697">
        <f t="shared" si="10"/>
        <v>0.66947000000000001</v>
      </c>
      <c r="H10" s="489">
        <f t="shared" si="0"/>
        <v>250.49312729565816</v>
      </c>
      <c r="I10" s="489">
        <f t="shared" si="1"/>
        <v>522.63896433556613</v>
      </c>
      <c r="J10" s="489">
        <f t="shared" si="2"/>
        <v>18.696473410222062</v>
      </c>
      <c r="K10" s="489">
        <f t="shared" si="11"/>
        <v>0.64116807776554097</v>
      </c>
      <c r="L10" s="489">
        <f t="shared" si="12"/>
        <v>1.6075521234306445</v>
      </c>
      <c r="M10" s="516">
        <f t="shared" si="3"/>
        <v>18374</v>
      </c>
      <c r="N10" s="491">
        <f t="shared" si="4"/>
        <v>16466</v>
      </c>
      <c r="O10" s="491">
        <f t="shared" si="5"/>
        <v>659</v>
      </c>
      <c r="P10" s="491">
        <f t="shared" si="13"/>
        <v>759</v>
      </c>
      <c r="Q10" s="491">
        <f t="shared" si="14"/>
        <v>188</v>
      </c>
    </row>
    <row r="11" spans="2:17" x14ac:dyDescent="0.15">
      <c r="B11" s="49" t="s">
        <v>127</v>
      </c>
      <c r="C11" s="697">
        <f t="shared" si="6"/>
        <v>0.119856</v>
      </c>
      <c r="D11" s="697">
        <f t="shared" si="7"/>
        <v>7.8216000000000008E-2</v>
      </c>
      <c r="E11" s="697">
        <f t="shared" si="8"/>
        <v>1.3100000000000001E-4</v>
      </c>
      <c r="F11" s="697">
        <f t="shared" si="9"/>
        <v>1.0000000000000001E-5</v>
      </c>
      <c r="G11" s="697">
        <f t="shared" si="10"/>
        <v>3.9709999999999997E-3</v>
      </c>
      <c r="H11" s="489">
        <f t="shared" si="0"/>
        <v>2.3777659567549527</v>
      </c>
      <c r="I11" s="489">
        <f t="shared" si="1"/>
        <v>1.0571574674231661</v>
      </c>
      <c r="J11" s="489">
        <f t="shared" si="2"/>
        <v>7.0297201091307139E-6</v>
      </c>
      <c r="K11" s="489">
        <f t="shared" si="11"/>
        <v>1.6920967027544917E-7</v>
      </c>
      <c r="L11" s="489">
        <f t="shared" si="12"/>
        <v>2.6846618333365723E-2</v>
      </c>
      <c r="M11" s="516">
        <f t="shared" si="3"/>
        <v>542</v>
      </c>
      <c r="N11" s="491">
        <f t="shared" si="4"/>
        <v>326</v>
      </c>
      <c r="O11" s="491">
        <f t="shared" si="5"/>
        <v>42</v>
      </c>
      <c r="P11" s="491">
        <f t="shared" si="13"/>
        <v>7</v>
      </c>
      <c r="Q11" s="491">
        <f t="shared" si="14"/>
        <v>21</v>
      </c>
    </row>
    <row r="12" spans="2:17" x14ac:dyDescent="0.15">
      <c r="B12" s="496" t="s">
        <v>66</v>
      </c>
      <c r="C12" s="698">
        <f t="shared" ref="C12:O12" si="15">SUM(C5:C11)</f>
        <v>262.19016900000003</v>
      </c>
      <c r="D12" s="699">
        <f t="shared" si="15"/>
        <v>253.309068</v>
      </c>
      <c r="E12" s="699">
        <f t="shared" si="15"/>
        <v>74.469426999999996</v>
      </c>
      <c r="F12" s="699">
        <f>SUM(F5:F11)</f>
        <v>15.433041000000003</v>
      </c>
      <c r="G12" s="699">
        <f>SUM(G5:G11)</f>
        <v>7.1881149999999998</v>
      </c>
      <c r="H12" s="490">
        <f t="shared" si="15"/>
        <v>4077.8077738553502</v>
      </c>
      <c r="I12" s="490">
        <f t="shared" si="15"/>
        <v>5197.0362388731437</v>
      </c>
      <c r="J12" s="490">
        <f t="shared" si="15"/>
        <v>366.71781399973099</v>
      </c>
      <c r="K12" s="490">
        <f t="shared" si="15"/>
        <v>215.00314983629482</v>
      </c>
      <c r="L12" s="490">
        <f t="shared" si="15"/>
        <v>24.329950224080651</v>
      </c>
      <c r="M12" s="492">
        <f t="shared" si="15"/>
        <v>325621</v>
      </c>
      <c r="N12" s="492">
        <f t="shared" si="15"/>
        <v>466898</v>
      </c>
      <c r="O12" s="492">
        <f t="shared" si="15"/>
        <v>15289</v>
      </c>
      <c r="P12" s="492">
        <f>SUM(P5:P11)</f>
        <v>17153</v>
      </c>
      <c r="Q12" s="492">
        <f>SUM(Q5:Q11)</f>
        <v>3370</v>
      </c>
    </row>
    <row r="13" spans="2:17" x14ac:dyDescent="0.15">
      <c r="B13" s="478"/>
      <c r="C13" s="190"/>
      <c r="D13" s="193"/>
      <c r="E13" s="193"/>
    </row>
    <row r="14" spans="2:17" x14ac:dyDescent="0.15">
      <c r="B14" s="478"/>
      <c r="C14" s="190"/>
      <c r="D14" s="193"/>
      <c r="E14" s="193"/>
    </row>
    <row r="15" spans="2:17" x14ac:dyDescent="0.15">
      <c r="B15" s="478"/>
      <c r="C15" s="190"/>
      <c r="D15" s="193"/>
      <c r="E15" s="193"/>
    </row>
    <row r="16" spans="2:17" x14ac:dyDescent="0.15">
      <c r="B16" s="478"/>
      <c r="C16" s="190"/>
      <c r="D16" s="193"/>
      <c r="E16" s="193"/>
    </row>
    <row r="17" spans="2:48" x14ac:dyDescent="0.15">
      <c r="B17" s="478"/>
      <c r="C17" s="190"/>
      <c r="D17" s="193"/>
      <c r="E17" s="193"/>
    </row>
    <row r="18" spans="2:48" x14ac:dyDescent="0.15">
      <c r="B18" s="478"/>
      <c r="C18" s="190"/>
      <c r="D18" s="193"/>
      <c r="E18" s="193"/>
    </row>
    <row r="20" spans="2:48" ht="16" x14ac:dyDescent="0.2">
      <c r="J20" s="500" t="s">
        <v>143</v>
      </c>
      <c r="Q20" s="500" t="s">
        <v>144</v>
      </c>
      <c r="X20" s="176"/>
      <c r="Y20" s="500" t="s">
        <v>145</v>
      </c>
      <c r="AF20" s="500" t="s">
        <v>904</v>
      </c>
      <c r="AV20" s="500" t="s">
        <v>929</v>
      </c>
    </row>
    <row r="21" spans="2:48" x14ac:dyDescent="0.15">
      <c r="I21" s="177"/>
      <c r="J21" s="176" t="s">
        <v>146</v>
      </c>
      <c r="P21" s="176" t="s">
        <v>146</v>
      </c>
      <c r="Q21" s="176"/>
      <c r="X21" s="176" t="s">
        <v>146</v>
      </c>
      <c r="Y21" s="176"/>
      <c r="AE21" s="176" t="s">
        <v>146</v>
      </c>
      <c r="AU21" s="176" t="s">
        <v>146</v>
      </c>
    </row>
    <row r="22" spans="2:48" ht="26" x14ac:dyDescent="0.15">
      <c r="I22" s="21" t="s">
        <v>781</v>
      </c>
      <c r="J22" s="178" t="s">
        <v>147</v>
      </c>
      <c r="K22" s="179" t="s">
        <v>148</v>
      </c>
      <c r="L22" s="179" t="s">
        <v>149</v>
      </c>
      <c r="M22" s="179" t="s">
        <v>150</v>
      </c>
      <c r="N22" s="179" t="s">
        <v>66</v>
      </c>
      <c r="P22" s="21" t="s">
        <v>781</v>
      </c>
      <c r="Q22" s="180" t="s">
        <v>151</v>
      </c>
      <c r="R22" s="180" t="s">
        <v>152</v>
      </c>
      <c r="S22" s="180" t="s">
        <v>153</v>
      </c>
      <c r="T22" s="180" t="s">
        <v>154</v>
      </c>
      <c r="U22" s="180" t="s">
        <v>155</v>
      </c>
      <c r="V22" s="179" t="s">
        <v>66</v>
      </c>
      <c r="X22" s="21" t="s">
        <v>781</v>
      </c>
      <c r="Y22" s="180" t="s">
        <v>156</v>
      </c>
      <c r="Z22" s="180" t="s">
        <v>157</v>
      </c>
      <c r="AA22" s="180" t="s">
        <v>158</v>
      </c>
      <c r="AB22" s="180" t="s">
        <v>159</v>
      </c>
      <c r="AC22" s="498" t="s">
        <v>145</v>
      </c>
      <c r="AE22" s="21" t="s">
        <v>781</v>
      </c>
      <c r="AF22" s="499" t="s">
        <v>916</v>
      </c>
      <c r="AG22" s="499" t="s">
        <v>917</v>
      </c>
      <c r="AH22" s="499" t="s">
        <v>918</v>
      </c>
      <c r="AI22" s="499" t="s">
        <v>919</v>
      </c>
      <c r="AJ22" s="499" t="s">
        <v>920</v>
      </c>
      <c r="AK22" s="499" t="s">
        <v>921</v>
      </c>
      <c r="AL22" s="499" t="s">
        <v>922</v>
      </c>
      <c r="AM22" s="499" t="s">
        <v>923</v>
      </c>
      <c r="AN22" s="499" t="s">
        <v>924</v>
      </c>
      <c r="AO22" s="499" t="s">
        <v>925</v>
      </c>
      <c r="AP22" s="499" t="s">
        <v>926</v>
      </c>
      <c r="AQ22" s="499" t="s">
        <v>927</v>
      </c>
      <c r="AR22" s="499" t="s">
        <v>928</v>
      </c>
      <c r="AS22" s="179" t="s">
        <v>66</v>
      </c>
      <c r="AU22" s="21" t="s">
        <v>781</v>
      </c>
      <c r="AV22" s="499" t="s">
        <v>929</v>
      </c>
    </row>
    <row r="23" spans="2:48" x14ac:dyDescent="0.15">
      <c r="I23" s="50" t="s">
        <v>121</v>
      </c>
      <c r="J23" s="74">
        <f t="shared" ref="J23:M29" si="16">J34/1000000</f>
        <v>18.366153000000001</v>
      </c>
      <c r="K23" s="74">
        <f t="shared" si="16"/>
        <v>3.419991</v>
      </c>
      <c r="L23" s="74">
        <f t="shared" si="16"/>
        <v>1.4082809999999999</v>
      </c>
      <c r="M23" s="74">
        <f t="shared" si="16"/>
        <v>81.098740000000006</v>
      </c>
      <c r="N23" s="74">
        <f>SUM(J23:M23)</f>
        <v>104.293165</v>
      </c>
      <c r="P23" s="50" t="s">
        <v>121</v>
      </c>
      <c r="Q23" s="74">
        <f t="shared" ref="Q23:U29" si="17">Q34/1000000</f>
        <v>9.1640350000000002</v>
      </c>
      <c r="R23" s="74">
        <f t="shared" si="17"/>
        <v>1.6924170000000001</v>
      </c>
      <c r="S23" s="74">
        <f t="shared" si="17"/>
        <v>0.27704899999999999</v>
      </c>
      <c r="T23" s="74">
        <f t="shared" si="17"/>
        <v>99.063536999999997</v>
      </c>
      <c r="U23" s="74">
        <f t="shared" si="17"/>
        <v>6.4299999999999996E-2</v>
      </c>
      <c r="V23" s="74">
        <f>SUM(Q23:U23)</f>
        <v>110.26133799999999</v>
      </c>
      <c r="X23" s="50" t="s">
        <v>121</v>
      </c>
      <c r="Y23" s="74">
        <f t="shared" ref="Y23:AB29" si="18">Y34/1000000</f>
        <v>1.1939E-2</v>
      </c>
      <c r="Z23" s="74">
        <f t="shared" si="18"/>
        <v>14.637593000000001</v>
      </c>
      <c r="AA23" s="74">
        <f t="shared" si="18"/>
        <v>6.6105099999999997</v>
      </c>
      <c r="AB23" s="74">
        <f t="shared" si="18"/>
        <v>4.8247999999999999E-2</v>
      </c>
      <c r="AC23" s="74">
        <f>SUM(Y23:AB23)</f>
        <v>21.30829</v>
      </c>
      <c r="AE23" s="50" t="s">
        <v>121</v>
      </c>
      <c r="AF23" s="74">
        <f t="shared" ref="AF23:AR23" si="19">AF34/1000000</f>
        <v>0.31948100000000001</v>
      </c>
      <c r="AG23" s="74">
        <f t="shared" si="19"/>
        <v>1.0567E-2</v>
      </c>
      <c r="AH23" s="74">
        <f t="shared" si="19"/>
        <v>1.305E-3</v>
      </c>
      <c r="AI23" s="74">
        <f t="shared" si="19"/>
        <v>0.207316</v>
      </c>
      <c r="AJ23" s="74">
        <f t="shared" si="19"/>
        <v>0.131661</v>
      </c>
      <c r="AK23" s="74">
        <f t="shared" si="19"/>
        <v>7.2332270000000003</v>
      </c>
      <c r="AL23" s="74">
        <f t="shared" si="19"/>
        <v>8.0800000000000002E-4</v>
      </c>
      <c r="AM23" s="74">
        <f t="shared" si="19"/>
        <v>5.9800000000000001E-4</v>
      </c>
      <c r="AN23" s="74">
        <f t="shared" si="19"/>
        <v>2.6249000000000001E-2</v>
      </c>
      <c r="AO23" s="74">
        <f t="shared" si="19"/>
        <v>2.5609999999999999E-3</v>
      </c>
      <c r="AP23" s="74">
        <f t="shared" si="19"/>
        <v>5.5882000000000001E-2</v>
      </c>
      <c r="AQ23" s="74">
        <f t="shared" si="19"/>
        <v>5.3928999999999998E-2</v>
      </c>
      <c r="AR23" s="74">
        <f t="shared" si="19"/>
        <v>5.5000000000000002E-5</v>
      </c>
      <c r="AS23" s="489">
        <f>SUM(AF23:AR23)</f>
        <v>8.0436390000000006</v>
      </c>
      <c r="AU23" s="50" t="s">
        <v>121</v>
      </c>
      <c r="AV23" s="74">
        <f t="shared" ref="AV23:AV29" si="20">AV34/1000000</f>
        <v>2.539113</v>
      </c>
    </row>
    <row r="24" spans="2:48" x14ac:dyDescent="0.15">
      <c r="I24" s="50" t="s">
        <v>122</v>
      </c>
      <c r="J24" s="74">
        <f t="shared" si="16"/>
        <v>1.3961669999999999</v>
      </c>
      <c r="K24" s="74">
        <f t="shared" si="16"/>
        <v>0.56837800000000005</v>
      </c>
      <c r="L24" s="74">
        <f t="shared" si="16"/>
        <v>2.7872000000000001E-2</v>
      </c>
      <c r="M24" s="74">
        <f t="shared" si="16"/>
        <v>30.393495000000001</v>
      </c>
      <c r="N24" s="74">
        <f t="shared" ref="N24:N29" si="21">SUM(J24:M24)</f>
        <v>32.385912000000005</v>
      </c>
      <c r="P24" s="50" t="s">
        <v>122</v>
      </c>
      <c r="Q24" s="74">
        <f t="shared" si="17"/>
        <v>2.2334909999999999</v>
      </c>
      <c r="R24" s="74">
        <f t="shared" si="17"/>
        <v>7.4921000000000001E-2</v>
      </c>
      <c r="S24" s="74">
        <f t="shared" si="17"/>
        <v>0.39424399999999998</v>
      </c>
      <c r="T24" s="74">
        <f t="shared" si="17"/>
        <v>27.496756999999999</v>
      </c>
      <c r="U24" s="74">
        <f t="shared" si="17"/>
        <v>0.78823900000000002</v>
      </c>
      <c r="V24" s="74">
        <f t="shared" ref="V24:V29" si="22">SUM(Q24:U24)</f>
        <v>30.987652000000001</v>
      </c>
      <c r="X24" s="50" t="s">
        <v>122</v>
      </c>
      <c r="Y24" s="74">
        <f t="shared" si="18"/>
        <v>1.92E-4</v>
      </c>
      <c r="Z24" s="74">
        <f t="shared" si="18"/>
        <v>2.0094999999999998E-2</v>
      </c>
      <c r="AA24" s="74">
        <f t="shared" si="18"/>
        <v>2.8017E-2</v>
      </c>
      <c r="AB24" s="74">
        <f t="shared" si="18"/>
        <v>0.50290599999999996</v>
      </c>
      <c r="AC24" s="74">
        <f t="shared" ref="AC24:AC29" si="23">SUM(Y24:AB24)</f>
        <v>0.55120999999999998</v>
      </c>
      <c r="AE24" s="50" t="s">
        <v>122</v>
      </c>
      <c r="AF24" s="74">
        <f t="shared" ref="AF24:AR24" si="24">AF35/1000000</f>
        <v>2.6459999999999999E-3</v>
      </c>
      <c r="AG24" s="74">
        <f t="shared" si="24"/>
        <v>1.7699999999999999E-4</v>
      </c>
      <c r="AH24" s="74">
        <f t="shared" si="24"/>
        <v>1.5699999999999999E-4</v>
      </c>
      <c r="AI24" s="74">
        <f t="shared" si="24"/>
        <v>7.5940000000000001E-3</v>
      </c>
      <c r="AJ24" s="74">
        <f t="shared" si="24"/>
        <v>1.8657E-2</v>
      </c>
      <c r="AK24" s="74">
        <f t="shared" si="24"/>
        <v>4.5007760000000001</v>
      </c>
      <c r="AL24" s="74">
        <f t="shared" si="24"/>
        <v>0</v>
      </c>
      <c r="AM24" s="74">
        <f t="shared" si="24"/>
        <v>0</v>
      </c>
      <c r="AN24" s="74">
        <f t="shared" si="24"/>
        <v>0</v>
      </c>
      <c r="AO24" s="74">
        <f t="shared" si="24"/>
        <v>0</v>
      </c>
      <c r="AP24" s="74">
        <f t="shared" si="24"/>
        <v>0</v>
      </c>
      <c r="AQ24" s="74">
        <f t="shared" si="24"/>
        <v>5.2800000000000004E-4</v>
      </c>
      <c r="AR24" s="74">
        <f t="shared" si="24"/>
        <v>0</v>
      </c>
      <c r="AS24" s="489">
        <f t="shared" ref="AS24:AS29" si="25">SUM(AF24:AR24)</f>
        <v>4.5305350000000004</v>
      </c>
      <c r="AU24" s="50" t="s">
        <v>122</v>
      </c>
      <c r="AV24" s="74">
        <f t="shared" si="20"/>
        <v>2.0668799999999998</v>
      </c>
    </row>
    <row r="25" spans="2:48" x14ac:dyDescent="0.15">
      <c r="I25" s="50" t="s">
        <v>625</v>
      </c>
      <c r="J25" s="74">
        <f t="shared" si="16"/>
        <v>9.1450030000000009</v>
      </c>
      <c r="K25" s="74">
        <f t="shared" si="16"/>
        <v>1.0601480000000001</v>
      </c>
      <c r="L25" s="74">
        <f t="shared" si="16"/>
        <v>0.799427</v>
      </c>
      <c r="M25" s="74">
        <f t="shared" si="16"/>
        <v>29.916207</v>
      </c>
      <c r="N25" s="74">
        <f t="shared" si="21"/>
        <v>40.920785000000002</v>
      </c>
      <c r="P25" s="50" t="s">
        <v>625</v>
      </c>
      <c r="Q25" s="74">
        <f t="shared" si="17"/>
        <v>3.75949</v>
      </c>
      <c r="R25" s="74">
        <f t="shared" si="17"/>
        <v>1.708607</v>
      </c>
      <c r="S25" s="74">
        <f t="shared" si="17"/>
        <v>0.66607700000000003</v>
      </c>
      <c r="T25" s="74">
        <f t="shared" si="17"/>
        <v>44.137706999999999</v>
      </c>
      <c r="U25" s="74">
        <f t="shared" si="17"/>
        <v>2.0933E-2</v>
      </c>
      <c r="V25" s="74">
        <f t="shared" si="22"/>
        <v>50.292814</v>
      </c>
      <c r="X25" s="50" t="s">
        <v>625</v>
      </c>
      <c r="Y25" s="74">
        <f t="shared" si="18"/>
        <v>8.3100000000000003E-4</v>
      </c>
      <c r="Z25" s="74">
        <f t="shared" si="18"/>
        <v>0.23518600000000001</v>
      </c>
      <c r="AA25" s="74">
        <f t="shared" si="18"/>
        <v>2.787398</v>
      </c>
      <c r="AB25" s="74">
        <f t="shared" si="18"/>
        <v>8.1290000000000008E-3</v>
      </c>
      <c r="AC25" s="74">
        <f t="shared" si="23"/>
        <v>3.0315439999999998</v>
      </c>
      <c r="AE25" s="50" t="s">
        <v>625</v>
      </c>
      <c r="AF25" s="74">
        <f t="shared" ref="AF25:AR25" si="26">AF36/1000000</f>
        <v>5.5410000000000001E-2</v>
      </c>
      <c r="AG25" s="74">
        <f t="shared" si="26"/>
        <v>3.8999999999999999E-5</v>
      </c>
      <c r="AH25" s="74">
        <f t="shared" si="26"/>
        <v>9.6000000000000002E-5</v>
      </c>
      <c r="AI25" s="74">
        <f t="shared" si="26"/>
        <v>0.29542600000000002</v>
      </c>
      <c r="AJ25" s="74">
        <f t="shared" si="26"/>
        <v>0.13300699999999999</v>
      </c>
      <c r="AK25" s="74">
        <f t="shared" si="26"/>
        <v>1.79139</v>
      </c>
      <c r="AL25" s="74">
        <f t="shared" si="26"/>
        <v>1.9000000000000001E-5</v>
      </c>
      <c r="AM25" s="74">
        <f t="shared" si="26"/>
        <v>6.3199999999999997E-4</v>
      </c>
      <c r="AN25" s="74">
        <f t="shared" si="26"/>
        <v>9.9999999999999995E-7</v>
      </c>
      <c r="AO25" s="74">
        <f t="shared" si="26"/>
        <v>9.9999999999999995E-7</v>
      </c>
      <c r="AP25" s="74">
        <f t="shared" si="26"/>
        <v>5.6094999999999999E-2</v>
      </c>
      <c r="AQ25" s="74">
        <f t="shared" si="26"/>
        <v>4.1850000000000004E-3</v>
      </c>
      <c r="AR25" s="74">
        <f t="shared" si="26"/>
        <v>1.9999999999999999E-6</v>
      </c>
      <c r="AS25" s="489">
        <f t="shared" si="25"/>
        <v>2.3363030000000005</v>
      </c>
      <c r="AU25" s="50" t="s">
        <v>625</v>
      </c>
      <c r="AV25" s="74">
        <f t="shared" si="20"/>
        <v>0.50361599999999995</v>
      </c>
    </row>
    <row r="26" spans="2:48" x14ac:dyDescent="0.15">
      <c r="I26" s="50" t="s">
        <v>626</v>
      </c>
      <c r="J26" s="74">
        <f t="shared" si="16"/>
        <v>20.483816000000001</v>
      </c>
      <c r="K26" s="74">
        <f t="shared" si="16"/>
        <v>0.26920500000000003</v>
      </c>
      <c r="L26" s="74">
        <f t="shared" si="16"/>
        <v>0.28115800000000002</v>
      </c>
      <c r="M26" s="74">
        <f t="shared" si="16"/>
        <v>39.236229999999999</v>
      </c>
      <c r="N26" s="74">
        <f t="shared" si="21"/>
        <v>60.270409000000001</v>
      </c>
      <c r="P26" s="50" t="s">
        <v>626</v>
      </c>
      <c r="Q26" s="74">
        <f t="shared" si="17"/>
        <v>0.53345600000000004</v>
      </c>
      <c r="R26" s="74">
        <f t="shared" si="17"/>
        <v>0.285551</v>
      </c>
      <c r="S26" s="74">
        <f t="shared" si="17"/>
        <v>0.71213599999999999</v>
      </c>
      <c r="T26" s="74">
        <f t="shared" si="17"/>
        <v>34.724074999999999</v>
      </c>
      <c r="U26" s="74">
        <f t="shared" si="17"/>
        <v>8.4261000000000003E-2</v>
      </c>
      <c r="V26" s="74">
        <f t="shared" si="22"/>
        <v>36.339478999999997</v>
      </c>
      <c r="X26" s="50" t="s">
        <v>626</v>
      </c>
      <c r="Y26" s="74">
        <f t="shared" si="18"/>
        <v>3.1000000000000001E-5</v>
      </c>
      <c r="Z26" s="74">
        <f t="shared" si="18"/>
        <v>48.329650999999998</v>
      </c>
      <c r="AA26" s="74">
        <f t="shared" si="18"/>
        <v>0.75409899999999996</v>
      </c>
      <c r="AB26" s="74">
        <f t="shared" si="18"/>
        <v>2.3140000000000001E-3</v>
      </c>
      <c r="AC26" s="74">
        <f t="shared" si="23"/>
        <v>49.086094999999993</v>
      </c>
      <c r="AE26" s="50" t="s">
        <v>626</v>
      </c>
      <c r="AF26" s="74">
        <f t="shared" ref="AF26:AR26" si="27">AF37/1000000</f>
        <v>6.9699999999999996E-3</v>
      </c>
      <c r="AG26" s="74">
        <f t="shared" si="27"/>
        <v>1.2780000000000001E-3</v>
      </c>
      <c r="AH26" s="74">
        <f t="shared" si="27"/>
        <v>1.5E-5</v>
      </c>
      <c r="AI26" s="74">
        <f t="shared" si="27"/>
        <v>1.9774E-2</v>
      </c>
      <c r="AJ26" s="74">
        <f t="shared" si="27"/>
        <v>2.3248000000000001E-2</v>
      </c>
      <c r="AK26" s="74">
        <f t="shared" si="27"/>
        <v>0.238478</v>
      </c>
      <c r="AL26" s="74">
        <f t="shared" si="27"/>
        <v>6.9999999999999999E-6</v>
      </c>
      <c r="AM26" s="74">
        <f t="shared" si="27"/>
        <v>3.0000000000000001E-6</v>
      </c>
      <c r="AN26" s="74">
        <f t="shared" si="27"/>
        <v>6.2E-4</v>
      </c>
      <c r="AO26" s="74">
        <f t="shared" si="27"/>
        <v>9.9999999999999995E-7</v>
      </c>
      <c r="AP26" s="74">
        <f t="shared" si="27"/>
        <v>6.0000000000000002E-6</v>
      </c>
      <c r="AQ26" s="74">
        <f t="shared" si="27"/>
        <v>1.9999999999999999E-6</v>
      </c>
      <c r="AR26" s="74">
        <f t="shared" si="27"/>
        <v>0</v>
      </c>
      <c r="AS26" s="489">
        <f t="shared" si="25"/>
        <v>0.29040199999999994</v>
      </c>
      <c r="AU26" s="50" t="s">
        <v>626</v>
      </c>
      <c r="AV26" s="74">
        <f t="shared" si="20"/>
        <v>1.057455</v>
      </c>
    </row>
    <row r="27" spans="2:48" x14ac:dyDescent="0.15">
      <c r="I27" s="50" t="s">
        <v>627</v>
      </c>
      <c r="J27" s="74">
        <f t="shared" si="16"/>
        <v>1.5705</v>
      </c>
      <c r="K27" s="74">
        <f t="shared" si="16"/>
        <v>2.2179999999999999E-3</v>
      </c>
      <c r="L27" s="74">
        <f t="shared" si="16"/>
        <v>0.319382</v>
      </c>
      <c r="M27" s="74">
        <f t="shared" si="16"/>
        <v>6.3852580000000003</v>
      </c>
      <c r="N27" s="74">
        <f t="shared" si="21"/>
        <v>8.2773579999999995</v>
      </c>
      <c r="P27" s="50" t="s">
        <v>627</v>
      </c>
      <c r="Q27" s="74">
        <f t="shared" si="17"/>
        <v>5.9200999999999997E-2</v>
      </c>
      <c r="R27" s="74">
        <f t="shared" si="17"/>
        <v>2.5892999999999999E-2</v>
      </c>
      <c r="S27" s="74">
        <f t="shared" si="17"/>
        <v>1.2E-5</v>
      </c>
      <c r="T27" s="74">
        <f t="shared" si="17"/>
        <v>0.35505300000000001</v>
      </c>
      <c r="U27" s="74">
        <f t="shared" si="17"/>
        <v>0</v>
      </c>
      <c r="V27" s="74">
        <f t="shared" si="22"/>
        <v>0.44015900000000002</v>
      </c>
      <c r="X27" s="50" t="s">
        <v>627</v>
      </c>
      <c r="Y27" s="74">
        <f t="shared" si="18"/>
        <v>6.9999999999999999E-6</v>
      </c>
      <c r="Z27" s="74">
        <f t="shared" si="18"/>
        <v>0.143454</v>
      </c>
      <c r="AA27" s="74">
        <f t="shared" si="18"/>
        <v>4.1175999999999997E-2</v>
      </c>
      <c r="AB27" s="74">
        <f t="shared" si="18"/>
        <v>9.9999999999999995E-7</v>
      </c>
      <c r="AC27" s="74">
        <f t="shared" si="23"/>
        <v>0.184638</v>
      </c>
      <c r="AE27" s="50" t="s">
        <v>627</v>
      </c>
      <c r="AF27" s="74">
        <f t="shared" ref="AF27:AR27" si="28">AF38/1000000</f>
        <v>2.5660000000000001E-3</v>
      </c>
      <c r="AG27" s="74">
        <f t="shared" si="28"/>
        <v>3.0000000000000001E-6</v>
      </c>
      <c r="AH27" s="74">
        <f t="shared" si="28"/>
        <v>1.9999999999999999E-6</v>
      </c>
      <c r="AI27" s="74">
        <f t="shared" si="28"/>
        <v>3.7009999999999999E-3</v>
      </c>
      <c r="AJ27" s="74">
        <f t="shared" si="28"/>
        <v>6.6280000000000002E-3</v>
      </c>
      <c r="AK27" s="74">
        <f t="shared" si="28"/>
        <v>2.0847999999999998E-2</v>
      </c>
      <c r="AL27" s="74">
        <f t="shared" si="28"/>
        <v>3.4E-5</v>
      </c>
      <c r="AM27" s="74">
        <f t="shared" si="28"/>
        <v>3.4E-5</v>
      </c>
      <c r="AN27" s="74">
        <f t="shared" si="28"/>
        <v>3.0000000000000001E-6</v>
      </c>
      <c r="AO27" s="74">
        <f t="shared" si="28"/>
        <v>9.9999999999999995E-7</v>
      </c>
      <c r="AP27" s="74">
        <f t="shared" si="28"/>
        <v>1.9999999999999999E-6</v>
      </c>
      <c r="AQ27" s="74">
        <f t="shared" si="28"/>
        <v>0</v>
      </c>
      <c r="AR27" s="74">
        <f t="shared" si="28"/>
        <v>0</v>
      </c>
      <c r="AS27" s="489">
        <f t="shared" si="25"/>
        <v>3.3822000000000005E-2</v>
      </c>
      <c r="AU27" s="50" t="s">
        <v>627</v>
      </c>
      <c r="AV27" s="74">
        <f t="shared" si="20"/>
        <v>0.34760999999999997</v>
      </c>
    </row>
    <row r="28" spans="2:48" x14ac:dyDescent="0.15">
      <c r="I28" s="50" t="s">
        <v>126</v>
      </c>
      <c r="J28" s="74">
        <f t="shared" si="16"/>
        <v>0.19931199999999999</v>
      </c>
      <c r="K28" s="74">
        <f t="shared" si="16"/>
        <v>0.86478299999999997</v>
      </c>
      <c r="L28" s="74">
        <f t="shared" si="16"/>
        <v>0</v>
      </c>
      <c r="M28" s="74">
        <f t="shared" si="16"/>
        <v>14.858589</v>
      </c>
      <c r="N28" s="74">
        <f t="shared" si="21"/>
        <v>15.922684</v>
      </c>
      <c r="P28" s="50" t="s">
        <v>126</v>
      </c>
      <c r="Q28" s="74">
        <f t="shared" si="17"/>
        <v>0.69425000000000003</v>
      </c>
      <c r="R28" s="74">
        <f t="shared" si="17"/>
        <v>9.0980000000000005E-2</v>
      </c>
      <c r="S28" s="74">
        <f t="shared" si="17"/>
        <v>0.14383799999999999</v>
      </c>
      <c r="T28" s="74">
        <f t="shared" si="17"/>
        <v>23.712233000000001</v>
      </c>
      <c r="U28" s="74">
        <f t="shared" si="17"/>
        <v>0.26810899999999999</v>
      </c>
      <c r="V28" s="74">
        <f t="shared" si="22"/>
        <v>24.909410000000001</v>
      </c>
      <c r="X28" s="50" t="s">
        <v>126</v>
      </c>
      <c r="Y28" s="74">
        <f t="shared" si="18"/>
        <v>1.9999999999999999E-6</v>
      </c>
      <c r="Z28" s="74">
        <f t="shared" si="18"/>
        <v>9.9430000000000004E-3</v>
      </c>
      <c r="AA28" s="74">
        <f t="shared" si="18"/>
        <v>0.233733</v>
      </c>
      <c r="AB28" s="74">
        <f t="shared" si="18"/>
        <v>6.3840999999999995E-2</v>
      </c>
      <c r="AC28" s="74">
        <f t="shared" si="23"/>
        <v>0.30751899999999999</v>
      </c>
      <c r="AE28" s="50" t="s">
        <v>126</v>
      </c>
      <c r="AF28" s="74">
        <f t="shared" ref="AF28:AR28" si="29">AF39/1000000</f>
        <v>3.8040000000000001E-3</v>
      </c>
      <c r="AG28" s="74">
        <f t="shared" si="29"/>
        <v>9.9999999999999995E-7</v>
      </c>
      <c r="AH28" s="74">
        <f t="shared" si="29"/>
        <v>3.9999999999999998E-6</v>
      </c>
      <c r="AI28" s="74">
        <f t="shared" si="29"/>
        <v>5.0000000000000002E-5</v>
      </c>
      <c r="AJ28" s="74">
        <f t="shared" si="29"/>
        <v>3.8000000000000002E-5</v>
      </c>
      <c r="AK28" s="74">
        <f t="shared" si="29"/>
        <v>0.19438800000000001</v>
      </c>
      <c r="AL28" s="74">
        <f t="shared" si="29"/>
        <v>0</v>
      </c>
      <c r="AM28" s="74">
        <f t="shared" si="29"/>
        <v>0</v>
      </c>
      <c r="AN28" s="74">
        <f t="shared" si="29"/>
        <v>1.2E-5</v>
      </c>
      <c r="AO28" s="74">
        <f t="shared" si="29"/>
        <v>0</v>
      </c>
      <c r="AP28" s="74">
        <f t="shared" si="29"/>
        <v>1.2999999999999999E-5</v>
      </c>
      <c r="AQ28" s="74">
        <f t="shared" si="29"/>
        <v>0</v>
      </c>
      <c r="AR28" s="74">
        <f t="shared" si="29"/>
        <v>2.0000000000000002E-5</v>
      </c>
      <c r="AS28" s="489">
        <f t="shared" si="25"/>
        <v>0.19833000000000003</v>
      </c>
      <c r="AU28" s="50" t="s">
        <v>126</v>
      </c>
      <c r="AV28" s="74">
        <f t="shared" si="20"/>
        <v>0.66947000000000001</v>
      </c>
    </row>
    <row r="29" spans="2:48" x14ac:dyDescent="0.15">
      <c r="I29" s="50" t="s">
        <v>127</v>
      </c>
      <c r="J29" s="74">
        <f t="shared" si="16"/>
        <v>3.9150000000000001E-3</v>
      </c>
      <c r="K29" s="74">
        <f t="shared" si="16"/>
        <v>5.1999999999999997E-5</v>
      </c>
      <c r="L29" s="74">
        <f t="shared" si="16"/>
        <v>0</v>
      </c>
      <c r="M29" s="74">
        <f t="shared" si="16"/>
        <v>0.11588900000000001</v>
      </c>
      <c r="N29" s="74">
        <f t="shared" si="21"/>
        <v>0.119856</v>
      </c>
      <c r="P29" s="50" t="s">
        <v>127</v>
      </c>
      <c r="Q29" s="74">
        <f t="shared" si="17"/>
        <v>4.5690000000000001E-2</v>
      </c>
      <c r="R29" s="74">
        <f t="shared" si="17"/>
        <v>1.0000000000000001E-5</v>
      </c>
      <c r="S29" s="74">
        <f t="shared" si="17"/>
        <v>3.0000000000000001E-6</v>
      </c>
      <c r="T29" s="74">
        <f t="shared" si="17"/>
        <v>3.2513E-2</v>
      </c>
      <c r="U29" s="74">
        <f t="shared" si="17"/>
        <v>0</v>
      </c>
      <c r="V29" s="74">
        <f t="shared" si="22"/>
        <v>7.8216000000000008E-2</v>
      </c>
      <c r="X29" s="50" t="s">
        <v>127</v>
      </c>
      <c r="Y29" s="74">
        <f t="shared" si="18"/>
        <v>0</v>
      </c>
      <c r="Z29" s="74">
        <f t="shared" si="18"/>
        <v>0</v>
      </c>
      <c r="AA29" s="74">
        <f t="shared" si="18"/>
        <v>1.3100000000000001E-4</v>
      </c>
      <c r="AB29" s="74">
        <f t="shared" si="18"/>
        <v>0</v>
      </c>
      <c r="AC29" s="74">
        <f t="shared" si="23"/>
        <v>1.3100000000000001E-4</v>
      </c>
      <c r="AE29" s="50" t="s">
        <v>127</v>
      </c>
      <c r="AF29" s="74">
        <f t="shared" ref="AF29:AR29" si="30">AF40/1000000</f>
        <v>0</v>
      </c>
      <c r="AG29" s="74">
        <f t="shared" si="30"/>
        <v>0</v>
      </c>
      <c r="AH29" s="74">
        <f t="shared" si="30"/>
        <v>0</v>
      </c>
      <c r="AI29" s="74">
        <f t="shared" si="30"/>
        <v>0</v>
      </c>
      <c r="AJ29" s="74">
        <f t="shared" si="30"/>
        <v>0</v>
      </c>
      <c r="AK29" s="74">
        <f t="shared" si="30"/>
        <v>1.0000000000000001E-5</v>
      </c>
      <c r="AL29" s="74">
        <f t="shared" si="30"/>
        <v>0</v>
      </c>
      <c r="AM29" s="74">
        <f t="shared" si="30"/>
        <v>0</v>
      </c>
      <c r="AN29" s="74">
        <f t="shared" si="30"/>
        <v>0</v>
      </c>
      <c r="AO29" s="74">
        <f t="shared" si="30"/>
        <v>0</v>
      </c>
      <c r="AP29" s="74">
        <f t="shared" si="30"/>
        <v>0</v>
      </c>
      <c r="AQ29" s="74">
        <f t="shared" si="30"/>
        <v>0</v>
      </c>
      <c r="AR29" s="74">
        <f t="shared" si="30"/>
        <v>0</v>
      </c>
      <c r="AS29" s="489">
        <f t="shared" si="25"/>
        <v>1.0000000000000001E-5</v>
      </c>
      <c r="AU29" s="50" t="s">
        <v>127</v>
      </c>
      <c r="AV29" s="74">
        <f t="shared" si="20"/>
        <v>3.9709999999999997E-3</v>
      </c>
    </row>
    <row r="30" spans="2:48" x14ac:dyDescent="0.15">
      <c r="H30" s="181"/>
      <c r="I30" s="182" t="s">
        <v>66</v>
      </c>
      <c r="J30" s="183">
        <f>SUM(J23:J29)</f>
        <v>51.164865999999996</v>
      </c>
      <c r="K30" s="183">
        <f>SUM(K23:K29)</f>
        <v>6.184775000000001</v>
      </c>
      <c r="L30" s="183">
        <f>SUM(L23:L29)</f>
        <v>2.8361199999999998</v>
      </c>
      <c r="M30" s="183">
        <f>SUM(M23:M29)</f>
        <v>202.00440800000001</v>
      </c>
      <c r="N30" s="183">
        <f>SUM(N23:N29)</f>
        <v>262.19016900000003</v>
      </c>
      <c r="P30" s="182" t="s">
        <v>66</v>
      </c>
      <c r="Q30" s="183">
        <f t="shared" ref="Q30:V30" si="31">SUM(Q23:Q29)</f>
        <v>16.489612999999999</v>
      </c>
      <c r="R30" s="183">
        <f t="shared" si="31"/>
        <v>3.8783790000000002</v>
      </c>
      <c r="S30" s="183">
        <f t="shared" si="31"/>
        <v>2.1933590000000001</v>
      </c>
      <c r="T30" s="183">
        <f t="shared" si="31"/>
        <v>229.52187499999999</v>
      </c>
      <c r="U30" s="183">
        <f t="shared" si="31"/>
        <v>1.2258420000000001</v>
      </c>
      <c r="V30" s="183">
        <f t="shared" si="31"/>
        <v>253.309068</v>
      </c>
      <c r="X30" s="182" t="s">
        <v>66</v>
      </c>
      <c r="Y30" s="183">
        <f>SUM(Y23:Y29)</f>
        <v>1.3002E-2</v>
      </c>
      <c r="Z30" s="183">
        <f>SUM(Z23:Z29)</f>
        <v>63.375921999999996</v>
      </c>
      <c r="AA30" s="183">
        <f>SUM(AA23:AA29)</f>
        <v>10.455064</v>
      </c>
      <c r="AB30" s="183">
        <f>SUM(AB23:AB29)</f>
        <v>0.62543900000000008</v>
      </c>
      <c r="AC30" s="183">
        <f>SUM(AC23:AC29)</f>
        <v>74.469426999999996</v>
      </c>
      <c r="AE30" s="182" t="s">
        <v>66</v>
      </c>
      <c r="AF30" s="183">
        <f t="shared" ref="AF30:AS30" si="32">SUM(AF23:AF29)</f>
        <v>0.39087699999999997</v>
      </c>
      <c r="AG30" s="183">
        <f t="shared" si="32"/>
        <v>1.2064999999999999E-2</v>
      </c>
      <c r="AH30" s="183">
        <f t="shared" si="32"/>
        <v>1.5790000000000001E-3</v>
      </c>
      <c r="AI30" s="183">
        <f t="shared" si="32"/>
        <v>0.53386099999999992</v>
      </c>
      <c r="AJ30" s="183">
        <f t="shared" si="32"/>
        <v>0.31323899999999999</v>
      </c>
      <c r="AK30" s="183">
        <f t="shared" si="32"/>
        <v>13.979117000000002</v>
      </c>
      <c r="AL30" s="183">
        <f t="shared" si="32"/>
        <v>8.6799999999999996E-4</v>
      </c>
      <c r="AM30" s="183">
        <f t="shared" si="32"/>
        <v>1.2669999999999999E-3</v>
      </c>
      <c r="AN30" s="183">
        <f t="shared" si="32"/>
        <v>2.6885000000000003E-2</v>
      </c>
      <c r="AO30" s="183">
        <f t="shared" si="32"/>
        <v>2.5640000000000003E-3</v>
      </c>
      <c r="AP30" s="183">
        <f t="shared" si="32"/>
        <v>0.111998</v>
      </c>
      <c r="AQ30" s="183">
        <f t="shared" si="32"/>
        <v>5.8644000000000002E-2</v>
      </c>
      <c r="AR30" s="183">
        <f t="shared" si="32"/>
        <v>7.7000000000000001E-5</v>
      </c>
      <c r="AS30" s="183">
        <f t="shared" si="32"/>
        <v>15.433041000000003</v>
      </c>
      <c r="AU30" s="182" t="s">
        <v>66</v>
      </c>
      <c r="AV30" s="183">
        <f>SUM(AV23:AV29)</f>
        <v>7.1881149999999998</v>
      </c>
    </row>
    <row r="31" spans="2:48" x14ac:dyDescent="0.15">
      <c r="H31" s="181"/>
      <c r="J31" s="176"/>
      <c r="Q31" s="176"/>
      <c r="X31" s="176"/>
    </row>
    <row r="32" spans="2:48" x14ac:dyDescent="0.15">
      <c r="H32" s="181"/>
      <c r="J32" s="176" t="s">
        <v>160</v>
      </c>
      <c r="P32" s="176" t="s">
        <v>160</v>
      </c>
      <c r="Q32" s="176"/>
      <c r="X32" s="176" t="s">
        <v>160</v>
      </c>
      <c r="AE32" s="176" t="s">
        <v>160</v>
      </c>
      <c r="AU32" s="176" t="s">
        <v>160</v>
      </c>
    </row>
    <row r="33" spans="8:48" ht="26" x14ac:dyDescent="0.15">
      <c r="H33" s="181"/>
      <c r="I33" s="21" t="s">
        <v>781</v>
      </c>
      <c r="J33" s="178" t="s">
        <v>173</v>
      </c>
      <c r="K33" s="179" t="s">
        <v>161</v>
      </c>
      <c r="L33" s="179" t="s">
        <v>162</v>
      </c>
      <c r="M33" s="179" t="s">
        <v>163</v>
      </c>
      <c r="N33" s="179" t="s">
        <v>66</v>
      </c>
      <c r="P33" s="21" t="s">
        <v>781</v>
      </c>
      <c r="Q33" s="184" t="s">
        <v>164</v>
      </c>
      <c r="R33" s="184" t="s">
        <v>162</v>
      </c>
      <c r="S33" s="184" t="s">
        <v>165</v>
      </c>
      <c r="T33" s="184" t="s">
        <v>163</v>
      </c>
      <c r="U33" s="184" t="s">
        <v>166</v>
      </c>
      <c r="V33" s="179" t="s">
        <v>66</v>
      </c>
      <c r="X33" s="21" t="s">
        <v>781</v>
      </c>
      <c r="Y33" s="180" t="s">
        <v>167</v>
      </c>
      <c r="Z33" s="184" t="s">
        <v>168</v>
      </c>
      <c r="AA33" s="184" t="s">
        <v>169</v>
      </c>
      <c r="AB33" s="184" t="s">
        <v>170</v>
      </c>
      <c r="AC33" s="179" t="s">
        <v>66</v>
      </c>
      <c r="AE33" s="21" t="s">
        <v>781</v>
      </c>
      <c r="AF33" s="180" t="s">
        <v>760</v>
      </c>
      <c r="AG33" s="184" t="s">
        <v>813</v>
      </c>
      <c r="AH33" s="184" t="s">
        <v>905</v>
      </c>
      <c r="AI33" s="184" t="s">
        <v>906</v>
      </c>
      <c r="AJ33" s="180" t="s">
        <v>907</v>
      </c>
      <c r="AK33" s="184" t="s">
        <v>908</v>
      </c>
      <c r="AL33" s="184" t="s">
        <v>909</v>
      </c>
      <c r="AM33" s="184" t="s">
        <v>910</v>
      </c>
      <c r="AN33" s="184" t="s">
        <v>911</v>
      </c>
      <c r="AO33" s="180" t="s">
        <v>912</v>
      </c>
      <c r="AP33" s="184" t="s">
        <v>913</v>
      </c>
      <c r="AQ33" s="184" t="s">
        <v>914</v>
      </c>
      <c r="AR33" s="184" t="s">
        <v>915</v>
      </c>
      <c r="AS33" s="179" t="s">
        <v>66</v>
      </c>
      <c r="AU33" s="21" t="s">
        <v>781</v>
      </c>
      <c r="AV33" s="499" t="s">
        <v>929</v>
      </c>
    </row>
    <row r="34" spans="8:48" x14ac:dyDescent="0.15">
      <c r="I34" s="50" t="s">
        <v>121</v>
      </c>
      <c r="J34" s="185">
        <v>18366153</v>
      </c>
      <c r="K34" s="185">
        <v>3419991</v>
      </c>
      <c r="L34" s="185">
        <v>1408281</v>
      </c>
      <c r="M34" s="185">
        <v>81098740</v>
      </c>
      <c r="N34" s="185">
        <f>SUM(J34:M34)</f>
        <v>104293165</v>
      </c>
      <c r="P34" s="50" t="s">
        <v>121</v>
      </c>
      <c r="Q34" s="185">
        <v>9164035</v>
      </c>
      <c r="R34" s="185">
        <v>1692417</v>
      </c>
      <c r="S34" s="185">
        <v>277049</v>
      </c>
      <c r="T34" s="185">
        <v>99063537</v>
      </c>
      <c r="U34" s="185">
        <v>64300</v>
      </c>
      <c r="V34" s="185">
        <f t="shared" ref="V34:V40" si="33">SUM(Q34:U34)</f>
        <v>110261338</v>
      </c>
      <c r="X34" s="50" t="s">
        <v>121</v>
      </c>
      <c r="Y34" s="185">
        <v>11939</v>
      </c>
      <c r="Z34" s="185">
        <v>14637593</v>
      </c>
      <c r="AA34" s="185">
        <v>6610510</v>
      </c>
      <c r="AB34" s="185">
        <v>48248</v>
      </c>
      <c r="AC34" s="185">
        <f>SUM(Y34:AB34)</f>
        <v>21308290</v>
      </c>
      <c r="AE34" s="50" t="s">
        <v>121</v>
      </c>
      <c r="AF34" s="185">
        <v>319481</v>
      </c>
      <c r="AG34" s="185">
        <v>10567</v>
      </c>
      <c r="AH34" s="185">
        <v>1305</v>
      </c>
      <c r="AI34" s="185">
        <v>207316</v>
      </c>
      <c r="AJ34" s="185">
        <v>131661</v>
      </c>
      <c r="AK34" s="185">
        <v>7233227</v>
      </c>
      <c r="AL34" s="185">
        <v>808</v>
      </c>
      <c r="AM34" s="185">
        <v>598</v>
      </c>
      <c r="AN34" s="185">
        <v>26249</v>
      </c>
      <c r="AO34" s="185">
        <v>2561</v>
      </c>
      <c r="AP34" s="185">
        <v>55882</v>
      </c>
      <c r="AQ34" s="185">
        <v>53929</v>
      </c>
      <c r="AR34" s="185">
        <v>55</v>
      </c>
      <c r="AS34" s="185">
        <f t="shared" ref="AS34:AS40" si="34">SUM(AF34:AR34)</f>
        <v>8043639</v>
      </c>
      <c r="AU34" s="50" t="s">
        <v>121</v>
      </c>
      <c r="AV34" s="185">
        <v>2539113</v>
      </c>
    </row>
    <row r="35" spans="8:48" x14ac:dyDescent="0.15">
      <c r="I35" s="50" t="s">
        <v>122</v>
      </c>
      <c r="J35" s="185">
        <v>1396167</v>
      </c>
      <c r="K35" s="185">
        <v>568378</v>
      </c>
      <c r="L35" s="185">
        <v>27872</v>
      </c>
      <c r="M35" s="185">
        <v>30393495</v>
      </c>
      <c r="N35" s="185">
        <f t="shared" ref="N35:N40" si="35">SUM(J35:M35)</f>
        <v>32385912</v>
      </c>
      <c r="P35" s="50" t="s">
        <v>122</v>
      </c>
      <c r="Q35" s="185">
        <v>2233491</v>
      </c>
      <c r="R35" s="185">
        <v>74921</v>
      </c>
      <c r="S35" s="185">
        <v>394244</v>
      </c>
      <c r="T35" s="185">
        <v>27496757</v>
      </c>
      <c r="U35" s="185">
        <v>788239</v>
      </c>
      <c r="V35" s="185">
        <f t="shared" si="33"/>
        <v>30987652</v>
      </c>
      <c r="X35" s="50" t="s">
        <v>122</v>
      </c>
      <c r="Y35" s="185">
        <v>192</v>
      </c>
      <c r="Z35" s="185">
        <v>20095</v>
      </c>
      <c r="AA35" s="185">
        <v>28017</v>
      </c>
      <c r="AB35" s="185">
        <v>502906</v>
      </c>
      <c r="AC35" s="185">
        <f t="shared" ref="AC35:AC40" si="36">SUM(Y35:AB35)</f>
        <v>551210</v>
      </c>
      <c r="AE35" s="50" t="s">
        <v>122</v>
      </c>
      <c r="AF35" s="185">
        <v>2646</v>
      </c>
      <c r="AG35" s="185">
        <v>177</v>
      </c>
      <c r="AH35" s="185">
        <v>157</v>
      </c>
      <c r="AI35" s="185">
        <v>7594</v>
      </c>
      <c r="AJ35" s="185">
        <v>18657</v>
      </c>
      <c r="AK35" s="185">
        <v>4500776</v>
      </c>
      <c r="AL35" s="185">
        <v>0</v>
      </c>
      <c r="AM35" s="185">
        <v>0</v>
      </c>
      <c r="AN35" s="185">
        <v>0</v>
      </c>
      <c r="AO35" s="185">
        <v>0</v>
      </c>
      <c r="AP35" s="185">
        <v>0</v>
      </c>
      <c r="AQ35" s="185">
        <v>528</v>
      </c>
      <c r="AR35" s="185">
        <v>0</v>
      </c>
      <c r="AS35" s="185">
        <f t="shared" si="34"/>
        <v>4530535</v>
      </c>
      <c r="AU35" s="50" t="s">
        <v>122</v>
      </c>
      <c r="AV35" s="185">
        <v>2066880</v>
      </c>
    </row>
    <row r="36" spans="8:48" x14ac:dyDescent="0.15">
      <c r="I36" s="50" t="s">
        <v>625</v>
      </c>
      <c r="J36" s="185">
        <v>9145003</v>
      </c>
      <c r="K36" s="185">
        <v>1060148</v>
      </c>
      <c r="L36" s="185">
        <v>799427</v>
      </c>
      <c r="M36" s="185">
        <v>29916207</v>
      </c>
      <c r="N36" s="185">
        <f t="shared" si="35"/>
        <v>40920785</v>
      </c>
      <c r="P36" s="50" t="s">
        <v>625</v>
      </c>
      <c r="Q36" s="185">
        <v>3759490</v>
      </c>
      <c r="R36" s="185">
        <v>1708607</v>
      </c>
      <c r="S36" s="185">
        <v>666077</v>
      </c>
      <c r="T36" s="185">
        <v>44137707</v>
      </c>
      <c r="U36" s="185">
        <v>20933</v>
      </c>
      <c r="V36" s="185">
        <f t="shared" si="33"/>
        <v>50292814</v>
      </c>
      <c r="X36" s="50" t="s">
        <v>625</v>
      </c>
      <c r="Y36" s="185">
        <v>831</v>
      </c>
      <c r="Z36" s="185">
        <v>235186</v>
      </c>
      <c r="AA36" s="185">
        <v>2787398</v>
      </c>
      <c r="AB36" s="185">
        <v>8129</v>
      </c>
      <c r="AC36" s="185">
        <f t="shared" si="36"/>
        <v>3031544</v>
      </c>
      <c r="AE36" s="50" t="s">
        <v>625</v>
      </c>
      <c r="AF36" s="185">
        <v>55410</v>
      </c>
      <c r="AG36" s="185">
        <v>39</v>
      </c>
      <c r="AH36" s="185">
        <v>96</v>
      </c>
      <c r="AI36" s="185">
        <v>295426</v>
      </c>
      <c r="AJ36" s="185">
        <v>133007</v>
      </c>
      <c r="AK36" s="185">
        <v>1791390</v>
      </c>
      <c r="AL36" s="185">
        <v>19</v>
      </c>
      <c r="AM36" s="185">
        <v>632</v>
      </c>
      <c r="AN36" s="185">
        <v>1</v>
      </c>
      <c r="AO36" s="185">
        <v>1</v>
      </c>
      <c r="AP36" s="185">
        <v>56095</v>
      </c>
      <c r="AQ36" s="185">
        <v>4185</v>
      </c>
      <c r="AR36" s="185">
        <v>2</v>
      </c>
      <c r="AS36" s="185">
        <f t="shared" si="34"/>
        <v>2336303</v>
      </c>
      <c r="AU36" s="50" t="s">
        <v>625</v>
      </c>
      <c r="AV36" s="185">
        <v>503616</v>
      </c>
    </row>
    <row r="37" spans="8:48" x14ac:dyDescent="0.15">
      <c r="I37" s="50" t="s">
        <v>626</v>
      </c>
      <c r="J37" s="185">
        <v>20483816</v>
      </c>
      <c r="K37" s="185">
        <v>269205</v>
      </c>
      <c r="L37" s="185">
        <v>281158</v>
      </c>
      <c r="M37" s="185">
        <v>39236230</v>
      </c>
      <c r="N37" s="185">
        <f t="shared" si="35"/>
        <v>60270409</v>
      </c>
      <c r="P37" s="50" t="s">
        <v>626</v>
      </c>
      <c r="Q37" s="185">
        <v>533456</v>
      </c>
      <c r="R37" s="185">
        <v>285551</v>
      </c>
      <c r="S37" s="185">
        <v>712136</v>
      </c>
      <c r="T37" s="185">
        <v>34724075</v>
      </c>
      <c r="U37" s="185">
        <v>84261</v>
      </c>
      <c r="V37" s="185">
        <f t="shared" si="33"/>
        <v>36339479</v>
      </c>
      <c r="X37" s="50" t="s">
        <v>626</v>
      </c>
      <c r="Y37" s="185">
        <v>31</v>
      </c>
      <c r="Z37" s="185">
        <v>48329651</v>
      </c>
      <c r="AA37" s="185">
        <v>754099</v>
      </c>
      <c r="AB37" s="185">
        <v>2314</v>
      </c>
      <c r="AC37" s="185">
        <f t="shared" si="36"/>
        <v>49086095</v>
      </c>
      <c r="AE37" s="50" t="s">
        <v>626</v>
      </c>
      <c r="AF37" s="185">
        <v>6970</v>
      </c>
      <c r="AG37" s="185">
        <v>1278</v>
      </c>
      <c r="AH37" s="185">
        <v>15</v>
      </c>
      <c r="AI37" s="185">
        <v>19774</v>
      </c>
      <c r="AJ37" s="185">
        <v>23248</v>
      </c>
      <c r="AK37" s="185">
        <v>238478</v>
      </c>
      <c r="AL37" s="185">
        <v>7</v>
      </c>
      <c r="AM37" s="185">
        <v>3</v>
      </c>
      <c r="AN37" s="185">
        <v>620</v>
      </c>
      <c r="AO37" s="185">
        <v>1</v>
      </c>
      <c r="AP37" s="185">
        <v>6</v>
      </c>
      <c r="AQ37" s="185">
        <v>2</v>
      </c>
      <c r="AR37" s="185">
        <v>0</v>
      </c>
      <c r="AS37" s="185">
        <f t="shared" si="34"/>
        <v>290402</v>
      </c>
      <c r="AU37" s="50" t="s">
        <v>626</v>
      </c>
      <c r="AV37" s="185">
        <v>1057455</v>
      </c>
    </row>
    <row r="38" spans="8:48" x14ac:dyDescent="0.15">
      <c r="I38" s="50" t="s">
        <v>627</v>
      </c>
      <c r="J38" s="185">
        <v>1570500</v>
      </c>
      <c r="K38" s="185">
        <v>2218</v>
      </c>
      <c r="L38" s="185">
        <v>319382</v>
      </c>
      <c r="M38" s="185">
        <v>6385258</v>
      </c>
      <c r="N38" s="185">
        <f t="shared" si="35"/>
        <v>8277358</v>
      </c>
      <c r="P38" s="50" t="s">
        <v>627</v>
      </c>
      <c r="Q38" s="185">
        <v>59201</v>
      </c>
      <c r="R38" s="185">
        <v>25893</v>
      </c>
      <c r="S38" s="185">
        <v>12</v>
      </c>
      <c r="T38" s="185">
        <v>355053</v>
      </c>
      <c r="U38" s="185"/>
      <c r="V38" s="185">
        <f t="shared" si="33"/>
        <v>440159</v>
      </c>
      <c r="X38" s="50" t="s">
        <v>627</v>
      </c>
      <c r="Y38" s="185">
        <v>7</v>
      </c>
      <c r="Z38" s="185">
        <v>143454</v>
      </c>
      <c r="AA38" s="185">
        <v>41176</v>
      </c>
      <c r="AB38" s="185">
        <v>1</v>
      </c>
      <c r="AC38" s="185">
        <f t="shared" si="36"/>
        <v>184638</v>
      </c>
      <c r="AE38" s="50" t="s">
        <v>627</v>
      </c>
      <c r="AF38" s="185">
        <v>2566</v>
      </c>
      <c r="AG38" s="185">
        <v>3</v>
      </c>
      <c r="AH38" s="185">
        <v>2</v>
      </c>
      <c r="AI38" s="185">
        <v>3701</v>
      </c>
      <c r="AJ38" s="185">
        <v>6628</v>
      </c>
      <c r="AK38" s="185">
        <v>20848</v>
      </c>
      <c r="AL38" s="185">
        <v>34</v>
      </c>
      <c r="AM38" s="185">
        <v>34</v>
      </c>
      <c r="AN38" s="185">
        <v>3</v>
      </c>
      <c r="AO38" s="185">
        <v>1</v>
      </c>
      <c r="AP38" s="185">
        <v>2</v>
      </c>
      <c r="AQ38" s="185"/>
      <c r="AR38" s="185"/>
      <c r="AS38" s="185">
        <f t="shared" si="34"/>
        <v>33822</v>
      </c>
      <c r="AU38" s="50" t="s">
        <v>627</v>
      </c>
      <c r="AV38" s="185">
        <v>347610</v>
      </c>
    </row>
    <row r="39" spans="8:48" x14ac:dyDescent="0.15">
      <c r="I39" s="50" t="s">
        <v>126</v>
      </c>
      <c r="J39" s="185">
        <v>199312</v>
      </c>
      <c r="K39" s="185">
        <v>864783</v>
      </c>
      <c r="L39" s="185"/>
      <c r="M39" s="185">
        <v>14858589</v>
      </c>
      <c r="N39" s="185">
        <f t="shared" si="35"/>
        <v>15922684</v>
      </c>
      <c r="P39" s="50" t="s">
        <v>126</v>
      </c>
      <c r="Q39" s="185">
        <v>694250</v>
      </c>
      <c r="R39" s="185">
        <v>90980</v>
      </c>
      <c r="S39" s="185">
        <v>143838</v>
      </c>
      <c r="T39" s="185">
        <v>23712233</v>
      </c>
      <c r="U39" s="185">
        <v>268109</v>
      </c>
      <c r="V39" s="185">
        <f t="shared" si="33"/>
        <v>24909410</v>
      </c>
      <c r="X39" s="50" t="s">
        <v>126</v>
      </c>
      <c r="Y39" s="185">
        <v>2</v>
      </c>
      <c r="Z39" s="185">
        <v>9943</v>
      </c>
      <c r="AA39" s="185">
        <v>233733</v>
      </c>
      <c r="AB39" s="185">
        <v>63841</v>
      </c>
      <c r="AC39" s="185">
        <f t="shared" si="36"/>
        <v>307519</v>
      </c>
      <c r="AE39" s="50" t="s">
        <v>126</v>
      </c>
      <c r="AF39" s="185">
        <v>3804</v>
      </c>
      <c r="AG39" s="185">
        <v>1</v>
      </c>
      <c r="AH39" s="185">
        <v>4</v>
      </c>
      <c r="AI39" s="185">
        <v>50</v>
      </c>
      <c r="AJ39" s="185">
        <v>38</v>
      </c>
      <c r="AK39" s="185">
        <v>194388</v>
      </c>
      <c r="AL39" s="185">
        <v>0</v>
      </c>
      <c r="AM39" s="185">
        <v>0</v>
      </c>
      <c r="AN39" s="185">
        <v>12</v>
      </c>
      <c r="AO39" s="185">
        <v>0</v>
      </c>
      <c r="AP39" s="185">
        <v>13</v>
      </c>
      <c r="AQ39" s="185">
        <v>0</v>
      </c>
      <c r="AR39" s="185">
        <v>20</v>
      </c>
      <c r="AS39" s="185">
        <f t="shared" si="34"/>
        <v>198330</v>
      </c>
      <c r="AU39" s="50" t="s">
        <v>126</v>
      </c>
      <c r="AV39" s="185">
        <v>669470</v>
      </c>
    </row>
    <row r="40" spans="8:48" x14ac:dyDescent="0.15">
      <c r="I40" s="50" t="s">
        <v>127</v>
      </c>
      <c r="J40" s="185">
        <v>3915</v>
      </c>
      <c r="K40" s="185">
        <v>52</v>
      </c>
      <c r="L40" s="185"/>
      <c r="M40" s="185">
        <v>115889</v>
      </c>
      <c r="N40" s="185">
        <f t="shared" si="35"/>
        <v>119856</v>
      </c>
      <c r="P40" s="50" t="s">
        <v>127</v>
      </c>
      <c r="Q40" s="185">
        <v>45690</v>
      </c>
      <c r="R40" s="185">
        <v>10</v>
      </c>
      <c r="S40" s="185">
        <v>3</v>
      </c>
      <c r="T40" s="185">
        <v>32513</v>
      </c>
      <c r="U40" s="185"/>
      <c r="V40" s="185">
        <f t="shared" si="33"/>
        <v>78216</v>
      </c>
      <c r="X40" s="50" t="s">
        <v>127</v>
      </c>
      <c r="Y40" s="185">
        <v>0</v>
      </c>
      <c r="Z40" s="185">
        <v>0</v>
      </c>
      <c r="AA40" s="185">
        <v>131</v>
      </c>
      <c r="AB40" s="185"/>
      <c r="AC40" s="185">
        <f t="shared" si="36"/>
        <v>131</v>
      </c>
      <c r="AE40" s="50" t="s">
        <v>127</v>
      </c>
      <c r="AF40" s="185">
        <v>0</v>
      </c>
      <c r="AG40" s="185"/>
      <c r="AH40" s="185"/>
      <c r="AI40" s="185"/>
      <c r="AJ40" s="185"/>
      <c r="AK40" s="185">
        <v>10</v>
      </c>
      <c r="AL40" s="185"/>
      <c r="AM40" s="185"/>
      <c r="AN40" s="185"/>
      <c r="AO40" s="185"/>
      <c r="AP40" s="185"/>
      <c r="AQ40" s="185"/>
      <c r="AR40" s="185"/>
      <c r="AS40" s="185">
        <f t="shared" si="34"/>
        <v>10</v>
      </c>
      <c r="AU40" s="50" t="s">
        <v>127</v>
      </c>
      <c r="AV40" s="185">
        <v>3971</v>
      </c>
    </row>
    <row r="41" spans="8:48" x14ac:dyDescent="0.15">
      <c r="I41" s="182" t="s">
        <v>66</v>
      </c>
      <c r="J41" s="186">
        <f>SUM(J34:J40)</f>
        <v>51164866</v>
      </c>
      <c r="K41" s="186">
        <f>SUM(K34:K40)</f>
        <v>6184775</v>
      </c>
      <c r="L41" s="186">
        <f>SUM(L34:L40)</f>
        <v>2836120</v>
      </c>
      <c r="M41" s="186">
        <f>SUM(M34:M40)</f>
        <v>202004408</v>
      </c>
      <c r="N41" s="186">
        <f>SUM(N34:N40)</f>
        <v>262190169</v>
      </c>
      <c r="P41" s="182" t="s">
        <v>66</v>
      </c>
      <c r="Q41" s="186">
        <f t="shared" ref="Q41:V41" si="37">SUM(Q34:Q40)</f>
        <v>16489613</v>
      </c>
      <c r="R41" s="186">
        <f t="shared" si="37"/>
        <v>3878379</v>
      </c>
      <c r="S41" s="186">
        <f t="shared" si="37"/>
        <v>2193359</v>
      </c>
      <c r="T41" s="186">
        <f t="shared" si="37"/>
        <v>229521875</v>
      </c>
      <c r="U41" s="186">
        <f t="shared" si="37"/>
        <v>1225842</v>
      </c>
      <c r="V41" s="186">
        <f t="shared" si="37"/>
        <v>253309068</v>
      </c>
      <c r="X41" s="182" t="s">
        <v>66</v>
      </c>
      <c r="Y41" s="186">
        <f>SUM(Y34:Y40)</f>
        <v>13002</v>
      </c>
      <c r="Z41" s="186">
        <f>SUM(Z34:Z40)</f>
        <v>63375922</v>
      </c>
      <c r="AA41" s="186">
        <f>SUM(AA34:AA40)</f>
        <v>10455064</v>
      </c>
      <c r="AB41" s="186">
        <f>SUM(AB34:AB40)</f>
        <v>625439</v>
      </c>
      <c r="AC41" s="186">
        <f>SUM(AC34:AC40)</f>
        <v>74469427</v>
      </c>
      <c r="AE41" s="182" t="s">
        <v>66</v>
      </c>
      <c r="AF41" s="186">
        <f t="shared" ref="AF41:AS41" si="38">SUM(AF34:AF40)</f>
        <v>390877</v>
      </c>
      <c r="AG41" s="186">
        <f t="shared" si="38"/>
        <v>12065</v>
      </c>
      <c r="AH41" s="186">
        <f t="shared" si="38"/>
        <v>1579</v>
      </c>
      <c r="AI41" s="186">
        <f t="shared" si="38"/>
        <v>533861</v>
      </c>
      <c r="AJ41" s="186">
        <f t="shared" si="38"/>
        <v>313239</v>
      </c>
      <c r="AK41" s="186">
        <f t="shared" si="38"/>
        <v>13979117</v>
      </c>
      <c r="AL41" s="186">
        <f t="shared" si="38"/>
        <v>868</v>
      </c>
      <c r="AM41" s="186">
        <f t="shared" si="38"/>
        <v>1267</v>
      </c>
      <c r="AN41" s="186">
        <f t="shared" si="38"/>
        <v>26885</v>
      </c>
      <c r="AO41" s="186">
        <f t="shared" si="38"/>
        <v>2564</v>
      </c>
      <c r="AP41" s="186">
        <f t="shared" si="38"/>
        <v>111998</v>
      </c>
      <c r="AQ41" s="186">
        <f t="shared" si="38"/>
        <v>58644</v>
      </c>
      <c r="AR41" s="186">
        <f t="shared" si="38"/>
        <v>77</v>
      </c>
      <c r="AS41" s="186">
        <f t="shared" si="38"/>
        <v>15433041</v>
      </c>
      <c r="AU41" s="182" t="s">
        <v>66</v>
      </c>
      <c r="AV41" s="186">
        <f>SUM(AV34:AV40)</f>
        <v>7188115</v>
      </c>
    </row>
    <row r="42" spans="8:48" x14ac:dyDescent="0.15">
      <c r="I42" s="187"/>
      <c r="J42" s="188"/>
      <c r="K42" s="188"/>
      <c r="L42" s="188"/>
      <c r="M42" s="188"/>
      <c r="N42" s="188"/>
    </row>
    <row r="43" spans="8:48" x14ac:dyDescent="0.15">
      <c r="I43" s="187"/>
      <c r="J43" s="188"/>
      <c r="K43" s="188"/>
      <c r="L43" s="188"/>
      <c r="M43" s="188"/>
      <c r="N43" s="188"/>
    </row>
    <row r="44" spans="8:48" ht="16" x14ac:dyDescent="0.2">
      <c r="I44" s="177"/>
      <c r="J44" s="500" t="s">
        <v>143</v>
      </c>
      <c r="Q44" s="500" t="s">
        <v>144</v>
      </c>
      <c r="Y44" s="500" t="s">
        <v>145</v>
      </c>
      <c r="AF44" s="500" t="s">
        <v>904</v>
      </c>
      <c r="AV44" s="500" t="s">
        <v>929</v>
      </c>
    </row>
    <row r="45" spans="8:48" x14ac:dyDescent="0.15">
      <c r="J45" s="176" t="s">
        <v>171</v>
      </c>
      <c r="P45" s="176" t="s">
        <v>171</v>
      </c>
      <c r="Q45" s="176"/>
      <c r="X45" s="176" t="s">
        <v>171</v>
      </c>
      <c r="AE45" s="176" t="s">
        <v>171</v>
      </c>
      <c r="AU45" s="176" t="s">
        <v>171</v>
      </c>
    </row>
    <row r="46" spans="8:48" ht="26" x14ac:dyDescent="0.15">
      <c r="I46" s="21" t="s">
        <v>782</v>
      </c>
      <c r="J46" s="178" t="s">
        <v>147</v>
      </c>
      <c r="K46" s="179" t="s">
        <v>148</v>
      </c>
      <c r="L46" s="179" t="s">
        <v>149</v>
      </c>
      <c r="M46" s="179" t="s">
        <v>150</v>
      </c>
      <c r="N46" s="179" t="s">
        <v>66</v>
      </c>
      <c r="P46" s="21" t="s">
        <v>782</v>
      </c>
      <c r="Q46" s="180" t="s">
        <v>151</v>
      </c>
      <c r="R46" s="180" t="s">
        <v>152</v>
      </c>
      <c r="S46" s="180" t="s">
        <v>153</v>
      </c>
      <c r="T46" s="180" t="s">
        <v>154</v>
      </c>
      <c r="U46" s="180" t="s">
        <v>155</v>
      </c>
      <c r="V46" s="179" t="s">
        <v>66</v>
      </c>
      <c r="X46" s="21" t="s">
        <v>782</v>
      </c>
      <c r="Y46" s="180" t="s">
        <v>156</v>
      </c>
      <c r="Z46" s="180" t="s">
        <v>157</v>
      </c>
      <c r="AA46" s="180" t="s">
        <v>158</v>
      </c>
      <c r="AB46" s="180" t="s">
        <v>159</v>
      </c>
      <c r="AC46" s="179" t="s">
        <v>66</v>
      </c>
      <c r="AE46" s="21" t="s">
        <v>782</v>
      </c>
      <c r="AF46" s="499" t="s">
        <v>916</v>
      </c>
      <c r="AG46" s="499" t="s">
        <v>917</v>
      </c>
      <c r="AH46" s="499" t="s">
        <v>918</v>
      </c>
      <c r="AI46" s="499" t="s">
        <v>919</v>
      </c>
      <c r="AJ46" s="499" t="s">
        <v>920</v>
      </c>
      <c r="AK46" s="499" t="s">
        <v>921</v>
      </c>
      <c r="AL46" s="499" t="s">
        <v>922</v>
      </c>
      <c r="AM46" s="499" t="s">
        <v>923</v>
      </c>
      <c r="AN46" s="499" t="s">
        <v>924</v>
      </c>
      <c r="AO46" s="499" t="s">
        <v>925</v>
      </c>
      <c r="AP46" s="499" t="s">
        <v>926</v>
      </c>
      <c r="AQ46" s="499" t="s">
        <v>927</v>
      </c>
      <c r="AR46" s="499" t="s">
        <v>928</v>
      </c>
      <c r="AS46" s="179" t="s">
        <v>66</v>
      </c>
      <c r="AU46" s="21" t="s">
        <v>782</v>
      </c>
      <c r="AV46" s="499" t="s">
        <v>929</v>
      </c>
    </row>
    <row r="47" spans="8:48" x14ac:dyDescent="0.15">
      <c r="I47" s="50" t="s">
        <v>121</v>
      </c>
      <c r="J47" s="74">
        <f t="shared" ref="J47:M53" si="39">J58/1024</f>
        <v>237.80785642960157</v>
      </c>
      <c r="K47" s="74">
        <f t="shared" si="39"/>
        <v>18.649924156907129</v>
      </c>
      <c r="L47" s="74">
        <f t="shared" si="39"/>
        <v>79.378836594106346</v>
      </c>
      <c r="M47" s="74">
        <f t="shared" si="39"/>
        <v>1276.6772212848534</v>
      </c>
      <c r="N47" s="74">
        <f>SUM(J47:M47)</f>
        <v>1612.5138384654686</v>
      </c>
      <c r="P47" s="50" t="s">
        <v>121</v>
      </c>
      <c r="Q47" s="74">
        <f t="shared" ref="Q47:U53" si="40">Q58/1024</f>
        <v>324.60330889250196</v>
      </c>
      <c r="R47" s="74">
        <f t="shared" si="40"/>
        <v>163.18488309539063</v>
      </c>
      <c r="S47" s="74">
        <f t="shared" si="40"/>
        <v>19.001178223253124</v>
      </c>
      <c r="T47" s="74">
        <f t="shared" si="40"/>
        <v>1529.7540676893946</v>
      </c>
      <c r="U47" s="74">
        <f t="shared" si="40"/>
        <v>10.185083205531543</v>
      </c>
      <c r="V47" s="74">
        <f>SUM(Q47:U47)</f>
        <v>2046.7285211060719</v>
      </c>
      <c r="X47" s="50" t="s">
        <v>121</v>
      </c>
      <c r="Y47" s="74">
        <f t="shared" ref="Y47:AB53" si="41">Y58/1024</f>
        <v>0.61371257797236423</v>
      </c>
      <c r="Z47" s="74">
        <f t="shared" si="41"/>
        <v>36.119647619794627</v>
      </c>
      <c r="AA47" s="74">
        <f t="shared" si="41"/>
        <v>195.76918470968849</v>
      </c>
      <c r="AB47" s="74">
        <f t="shared" si="41"/>
        <v>3.4574141075299805</v>
      </c>
      <c r="AC47" s="74">
        <f>SUM(Y47:AB47)</f>
        <v>235.95995901498546</v>
      </c>
      <c r="AE47" s="50" t="s">
        <v>121</v>
      </c>
      <c r="AF47" s="74">
        <f>AF58/1024</f>
        <v>3.9478280840030471</v>
      </c>
      <c r="AG47" s="74">
        <f t="shared" ref="AG47:AR47" si="42">AG58/1024</f>
        <v>0.53709374167920021</v>
      </c>
      <c r="AH47" s="74">
        <f t="shared" si="42"/>
        <v>1.7205584721523243E-2</v>
      </c>
      <c r="AI47" s="74">
        <f t="shared" si="42"/>
        <v>53.405879251661624</v>
      </c>
      <c r="AJ47" s="74">
        <f t="shared" si="42"/>
        <v>5.6290495499706541</v>
      </c>
      <c r="AK47" s="74">
        <f t="shared" si="42"/>
        <v>37.738132291477932</v>
      </c>
      <c r="AL47" s="74">
        <f t="shared" si="42"/>
        <v>0.30114089371818359</v>
      </c>
      <c r="AM47" s="74">
        <f t="shared" si="42"/>
        <v>0.25768675530707619</v>
      </c>
      <c r="AN47" s="74">
        <f t="shared" si="42"/>
        <v>3.703150319051924E-2</v>
      </c>
      <c r="AO47" s="74">
        <f t="shared" si="42"/>
        <v>6.1215029254526564E-3</v>
      </c>
      <c r="AP47" s="74">
        <f t="shared" si="42"/>
        <v>0.77514219709973931</v>
      </c>
      <c r="AQ47" s="74">
        <f t="shared" si="42"/>
        <v>1.3066356714543848</v>
      </c>
      <c r="AR47" s="74">
        <f t="shared" si="42"/>
        <v>5.4957599932095019E-3</v>
      </c>
      <c r="AS47" s="489">
        <f>SUM(AF47:AR47)</f>
        <v>103.96444278720256</v>
      </c>
      <c r="AU47" s="50" t="s">
        <v>121</v>
      </c>
      <c r="AV47" s="74">
        <f t="shared" ref="AV47:AV53" si="43">AV58/1024</f>
        <v>6.7444682639779687</v>
      </c>
    </row>
    <row r="48" spans="8:48" x14ac:dyDescent="0.15">
      <c r="I48" s="50" t="s">
        <v>122</v>
      </c>
      <c r="J48" s="74">
        <f t="shared" si="39"/>
        <v>8.2153328280583011</v>
      </c>
      <c r="K48" s="74">
        <f t="shared" si="39"/>
        <v>2.1887847961452245</v>
      </c>
      <c r="L48" s="74">
        <f t="shared" si="39"/>
        <v>2.3476391602962305</v>
      </c>
      <c r="M48" s="74">
        <f t="shared" si="39"/>
        <v>599.25786444608013</v>
      </c>
      <c r="N48" s="74">
        <f t="shared" ref="N48:N53" si="44">SUM(J48:M48)</f>
        <v>612.00962123057991</v>
      </c>
      <c r="P48" s="50" t="s">
        <v>122</v>
      </c>
      <c r="Q48" s="74">
        <f t="shared" si="40"/>
        <v>180.57386084546778</v>
      </c>
      <c r="R48" s="74">
        <f t="shared" si="40"/>
        <v>6.8551054998788379</v>
      </c>
      <c r="S48" s="74">
        <f t="shared" si="40"/>
        <v>48.102751212224511</v>
      </c>
      <c r="T48" s="74">
        <f t="shared" si="40"/>
        <v>786.3271010822051</v>
      </c>
      <c r="U48" s="74">
        <f t="shared" si="40"/>
        <v>0.30280106074587793</v>
      </c>
      <c r="V48" s="74">
        <f t="shared" ref="V48:V53" si="45">SUM(Q48:U48)</f>
        <v>1022.1616197005221</v>
      </c>
      <c r="X48" s="50" t="s">
        <v>122</v>
      </c>
      <c r="Y48" s="74">
        <f t="shared" si="41"/>
        <v>1.0612508117446778E-2</v>
      </c>
      <c r="Z48" s="74">
        <f t="shared" si="41"/>
        <v>2.1164380223126465E-2</v>
      </c>
      <c r="AA48" s="74">
        <f t="shared" si="41"/>
        <v>1.0593367923420312</v>
      </c>
      <c r="AB48" s="74">
        <f t="shared" si="41"/>
        <v>0.14779231155989647</v>
      </c>
      <c r="AC48" s="74">
        <f t="shared" ref="AC48:AC53" si="46">SUM(Y48:AB48)</f>
        <v>1.238905992242501</v>
      </c>
      <c r="AE48" s="50" t="s">
        <v>122</v>
      </c>
      <c r="AF48" s="74">
        <f t="shared" ref="AF48:AR48" si="47">AF59/1024</f>
        <v>2.4529705880922754E-2</v>
      </c>
      <c r="AG48" s="74">
        <f t="shared" si="47"/>
        <v>4.0860195568711719E-2</v>
      </c>
      <c r="AH48" s="74">
        <f t="shared" si="47"/>
        <v>3.4637968131391896E-2</v>
      </c>
      <c r="AI48" s="74">
        <f t="shared" si="47"/>
        <v>0.16836720029459668</v>
      </c>
      <c r="AJ48" s="74">
        <f t="shared" si="47"/>
        <v>1.2746521126245995</v>
      </c>
      <c r="AK48" s="74">
        <f t="shared" si="47"/>
        <v>15.146445987276758</v>
      </c>
      <c r="AL48" s="74">
        <f t="shared" si="47"/>
        <v>9.5314604186569341E-4</v>
      </c>
      <c r="AM48" s="74">
        <f t="shared" si="47"/>
        <v>9.6086042867682322E-4</v>
      </c>
      <c r="AN48" s="74">
        <f t="shared" si="47"/>
        <v>3.4838546825994824E-3</v>
      </c>
      <c r="AO48" s="74">
        <f t="shared" si="47"/>
        <v>5.6961450263770508E-4</v>
      </c>
      <c r="AP48" s="74">
        <f t="shared" si="47"/>
        <v>5.3388864898806735E-3</v>
      </c>
      <c r="AQ48" s="74">
        <f t="shared" si="47"/>
        <v>0.12335027239441797</v>
      </c>
      <c r="AR48" s="74">
        <f t="shared" si="47"/>
        <v>4.6642491361126271E-4</v>
      </c>
      <c r="AS48" s="489">
        <f t="shared" ref="AS48:AS53" si="48">SUM(AF48:AR48)</f>
        <v>16.824616229230671</v>
      </c>
      <c r="AU48" s="50" t="s">
        <v>122</v>
      </c>
      <c r="AV48" s="74">
        <f t="shared" si="43"/>
        <v>6.2957376725635159</v>
      </c>
    </row>
    <row r="49" spans="9:48" x14ac:dyDescent="0.15">
      <c r="I49" s="50" t="s">
        <v>625</v>
      </c>
      <c r="J49" s="74">
        <f t="shared" si="39"/>
        <v>290.49420883223047</v>
      </c>
      <c r="K49" s="74">
        <f t="shared" si="39"/>
        <v>17.323199581864159</v>
      </c>
      <c r="L49" s="74">
        <f t="shared" si="39"/>
        <v>47.148777309555861</v>
      </c>
      <c r="M49" s="74">
        <f t="shared" si="39"/>
        <v>342.67358426372459</v>
      </c>
      <c r="N49" s="74">
        <f t="shared" si="44"/>
        <v>697.63976998737508</v>
      </c>
      <c r="P49" s="50" t="s">
        <v>625</v>
      </c>
      <c r="Q49" s="74">
        <f t="shared" si="40"/>
        <v>286.71207153752931</v>
      </c>
      <c r="R49" s="74">
        <f t="shared" si="40"/>
        <v>181.64501982218457</v>
      </c>
      <c r="S49" s="74">
        <f t="shared" si="40"/>
        <v>64.473432772210742</v>
      </c>
      <c r="T49" s="74">
        <f t="shared" si="40"/>
        <v>431.7999749137627</v>
      </c>
      <c r="U49" s="74">
        <f t="shared" si="40"/>
        <v>6.1548833313445312</v>
      </c>
      <c r="V49" s="74">
        <f t="shared" si="45"/>
        <v>970.78538237703197</v>
      </c>
      <c r="X49" s="50" t="s">
        <v>625</v>
      </c>
      <c r="Y49" s="74">
        <f t="shared" si="41"/>
        <v>7.0527765371480172E-2</v>
      </c>
      <c r="Z49" s="74">
        <f t="shared" si="41"/>
        <v>0.44187903576494042</v>
      </c>
      <c r="AA49" s="74">
        <f t="shared" si="41"/>
        <v>76.278518931054293</v>
      </c>
      <c r="AB49" s="74">
        <f t="shared" si="41"/>
        <v>7.4259413024265045E-2</v>
      </c>
      <c r="AC49" s="74">
        <f t="shared" si="46"/>
        <v>76.86518514521498</v>
      </c>
      <c r="AE49" s="50" t="s">
        <v>625</v>
      </c>
      <c r="AF49" s="74">
        <f t="shared" ref="AF49:AR49" si="49">AF60/1024</f>
        <v>0.79744853604188382</v>
      </c>
      <c r="AG49" s="74">
        <f t="shared" si="49"/>
        <v>1.3554769737311231E-2</v>
      </c>
      <c r="AH49" s="74">
        <f t="shared" si="49"/>
        <v>1.4397217209079785E-2</v>
      </c>
      <c r="AI49" s="74">
        <f t="shared" si="49"/>
        <v>66.511657821954884</v>
      </c>
      <c r="AJ49" s="74">
        <f t="shared" si="49"/>
        <v>5.4145247395990719</v>
      </c>
      <c r="AK49" s="74">
        <f t="shared" si="49"/>
        <v>12.206562879016015</v>
      </c>
      <c r="AL49" s="74">
        <f t="shared" si="49"/>
        <v>1.9326464644109278E-3</v>
      </c>
      <c r="AM49" s="74">
        <f t="shared" si="49"/>
        <v>8.709130648276181E-2</v>
      </c>
      <c r="AN49" s="74">
        <f t="shared" si="49"/>
        <v>2.269953347422412E-5</v>
      </c>
      <c r="AO49" s="74">
        <f t="shared" si="49"/>
        <v>7.0569576564594138E-6</v>
      </c>
      <c r="AP49" s="74">
        <f t="shared" si="49"/>
        <v>1.1129331456695508</v>
      </c>
      <c r="AQ49" s="74">
        <f t="shared" si="49"/>
        <v>0.66494028016040818</v>
      </c>
      <c r="AR49" s="74">
        <f t="shared" si="49"/>
        <v>4.7655236812715823E-5</v>
      </c>
      <c r="AS49" s="489">
        <f t="shared" si="48"/>
        <v>86.82512075406332</v>
      </c>
      <c r="AU49" s="50" t="s">
        <v>625</v>
      </c>
      <c r="AV49" s="74">
        <f t="shared" si="43"/>
        <v>1.6597134083185645</v>
      </c>
    </row>
    <row r="50" spans="9:48" x14ac:dyDescent="0.15">
      <c r="I50" s="50" t="s">
        <v>626</v>
      </c>
      <c r="J50" s="74">
        <f t="shared" si="39"/>
        <v>162.84805478305859</v>
      </c>
      <c r="K50" s="74">
        <f t="shared" si="39"/>
        <v>0.79838488374934957</v>
      </c>
      <c r="L50" s="74">
        <f t="shared" si="39"/>
        <v>19.623566311519337</v>
      </c>
      <c r="M50" s="74">
        <f t="shared" si="39"/>
        <v>692.68624608332027</v>
      </c>
      <c r="N50" s="74">
        <f t="shared" si="44"/>
        <v>875.95625206164755</v>
      </c>
      <c r="P50" s="50" t="s">
        <v>626</v>
      </c>
      <c r="Q50" s="74">
        <f t="shared" si="40"/>
        <v>4.4706694367632718</v>
      </c>
      <c r="R50" s="74">
        <f t="shared" si="40"/>
        <v>48.696285935181542</v>
      </c>
      <c r="S50" s="74">
        <f t="shared" si="40"/>
        <v>77.097168261852829</v>
      </c>
      <c r="T50" s="74">
        <f t="shared" si="40"/>
        <v>490.43375722362305</v>
      </c>
      <c r="U50" s="74">
        <f t="shared" si="40"/>
        <v>3.9705578606053615</v>
      </c>
      <c r="V50" s="74">
        <f t="shared" si="45"/>
        <v>624.6684387180261</v>
      </c>
      <c r="X50" s="50" t="s">
        <v>626</v>
      </c>
      <c r="Y50" s="74">
        <f t="shared" si="41"/>
        <v>1.1078973811891016E-3</v>
      </c>
      <c r="Z50" s="74">
        <f t="shared" si="41"/>
        <v>13.170543779664452</v>
      </c>
      <c r="AA50" s="74">
        <f t="shared" si="41"/>
        <v>16.188582249829686</v>
      </c>
      <c r="AB50" s="74">
        <f t="shared" si="41"/>
        <v>2.5141115647784279E-3</v>
      </c>
      <c r="AC50" s="74">
        <f t="shared" si="46"/>
        <v>29.362748038440106</v>
      </c>
      <c r="AE50" s="50" t="s">
        <v>626</v>
      </c>
      <c r="AF50" s="74">
        <f t="shared" ref="AF50:AR50" si="50">AF61/1024</f>
        <v>8.3719111042228123E-2</v>
      </c>
      <c r="AG50" s="74">
        <f t="shared" si="50"/>
        <v>9.6987571867430178E-2</v>
      </c>
      <c r="AH50" s="74">
        <f t="shared" si="50"/>
        <v>4.4575942147275782E-3</v>
      </c>
      <c r="AI50" s="74">
        <f t="shared" si="50"/>
        <v>0.14950358851910939</v>
      </c>
      <c r="AJ50" s="74">
        <f t="shared" si="50"/>
        <v>0.63125053994826852</v>
      </c>
      <c r="AK50" s="74">
        <f t="shared" si="50"/>
        <v>3.2435237589552246</v>
      </c>
      <c r="AL50" s="74">
        <f t="shared" si="50"/>
        <v>6.2413429441221481E-4</v>
      </c>
      <c r="AM50" s="74">
        <f t="shared" si="50"/>
        <v>3.5384691273065917E-4</v>
      </c>
      <c r="AN50" s="74">
        <f t="shared" si="50"/>
        <v>3.8973477967374414E-3</v>
      </c>
      <c r="AO50" s="74">
        <f t="shared" si="50"/>
        <v>5.0076878324034573E-6</v>
      </c>
      <c r="AP50" s="74">
        <f t="shared" si="50"/>
        <v>9.5773252724029495E-5</v>
      </c>
      <c r="AQ50" s="74">
        <f t="shared" si="50"/>
        <v>7.1130312517197949E-4</v>
      </c>
      <c r="AR50" s="74">
        <f t="shared" si="50"/>
        <v>8.5792635218240228E-8</v>
      </c>
      <c r="AS50" s="489">
        <f t="shared" si="48"/>
        <v>4.2151296634092326</v>
      </c>
      <c r="AU50" s="50" t="s">
        <v>626</v>
      </c>
      <c r="AV50" s="74">
        <f t="shared" si="43"/>
        <v>5.6224972080335647</v>
      </c>
    </row>
    <row r="51" spans="9:48" x14ac:dyDescent="0.15">
      <c r="I51" s="50" t="s">
        <v>627</v>
      </c>
      <c r="J51" s="74">
        <f t="shared" si="39"/>
        <v>1.4403260414583106</v>
      </c>
      <c r="K51" s="74">
        <f t="shared" si="39"/>
        <v>2.9738351368905565E-2</v>
      </c>
      <c r="L51" s="74">
        <f t="shared" si="39"/>
        <v>18.536991765840821</v>
      </c>
      <c r="M51" s="74">
        <f t="shared" si="39"/>
        <v>6.8103426991974612</v>
      </c>
      <c r="N51" s="74">
        <f t="shared" si="44"/>
        <v>26.817398857865498</v>
      </c>
      <c r="P51" s="50" t="s">
        <v>627</v>
      </c>
      <c r="Q51" s="74">
        <f t="shared" si="40"/>
        <v>0.71424290122286038</v>
      </c>
      <c r="R51" s="74">
        <f t="shared" si="40"/>
        <v>6.4170033368363866</v>
      </c>
      <c r="S51" s="74">
        <f t="shared" si="40"/>
        <v>4.5841885785193846E-3</v>
      </c>
      <c r="T51" s="74">
        <f t="shared" si="40"/>
        <v>1.860324741865039</v>
      </c>
      <c r="U51" s="74">
        <f t="shared" si="40"/>
        <v>0</v>
      </c>
      <c r="V51" s="74">
        <f t="shared" si="45"/>
        <v>8.9961551685028063</v>
      </c>
      <c r="X51" s="50" t="s">
        <v>627</v>
      </c>
      <c r="Y51" s="74">
        <f t="shared" si="41"/>
        <v>6.8561364569177342E-3</v>
      </c>
      <c r="Z51" s="74">
        <f t="shared" si="41"/>
        <v>3.5708313082031933</v>
      </c>
      <c r="AA51" s="74">
        <f t="shared" si="41"/>
        <v>1.0168192489045313</v>
      </c>
      <c r="AB51" s="74">
        <f t="shared" si="41"/>
        <v>2.8675341127382031E-5</v>
      </c>
      <c r="AC51" s="74">
        <f t="shared" si="46"/>
        <v>4.5945353689057695</v>
      </c>
      <c r="AE51" s="50" t="s">
        <v>627</v>
      </c>
      <c r="AF51" s="74">
        <f t="shared" ref="AF51:AR51" si="51">AF62/1024</f>
        <v>0.12294967180332519</v>
      </c>
      <c r="AG51" s="74">
        <f t="shared" si="51"/>
        <v>2.3894853984529591E-4</v>
      </c>
      <c r="AH51" s="74">
        <f t="shared" si="51"/>
        <v>2.0648162717407032E-5</v>
      </c>
      <c r="AI51" s="74">
        <f t="shared" si="51"/>
        <v>0.8631936018746269</v>
      </c>
      <c r="AJ51" s="74">
        <f t="shared" si="51"/>
        <v>0.26606164749864453</v>
      </c>
      <c r="AK51" s="74">
        <f t="shared" si="51"/>
        <v>1.2727350080594921</v>
      </c>
      <c r="AL51" s="74">
        <f t="shared" si="51"/>
        <v>3.4391449162285352E-3</v>
      </c>
      <c r="AM51" s="74">
        <f t="shared" si="51"/>
        <v>3.9703326383460063E-3</v>
      </c>
      <c r="AN51" s="74">
        <f t="shared" si="51"/>
        <v>1.3561866580857812E-5</v>
      </c>
      <c r="AO51" s="74">
        <f t="shared" si="51"/>
        <v>9.7536885732551952E-6</v>
      </c>
      <c r="AP51" s="74">
        <f t="shared" si="51"/>
        <v>3.9836365431256052E-5</v>
      </c>
      <c r="AQ51" s="74">
        <f t="shared" si="51"/>
        <v>0</v>
      </c>
      <c r="AR51" s="74">
        <f t="shared" si="51"/>
        <v>0</v>
      </c>
      <c r="AS51" s="489">
        <f t="shared" si="48"/>
        <v>2.5326721554138114</v>
      </c>
      <c r="AU51" s="50" t="s">
        <v>627</v>
      </c>
      <c r="AV51" s="74">
        <f t="shared" si="43"/>
        <v>2.3731349294230273</v>
      </c>
    </row>
    <row r="52" spans="9:48" x14ac:dyDescent="0.15">
      <c r="I52" s="50" t="s">
        <v>126</v>
      </c>
      <c r="J52" s="74">
        <f t="shared" si="39"/>
        <v>0.51818102638208008</v>
      </c>
      <c r="K52" s="74">
        <f t="shared" si="39"/>
        <v>9.2196275210289933</v>
      </c>
      <c r="L52" s="74">
        <f t="shared" si="39"/>
        <v>0</v>
      </c>
      <c r="M52" s="74">
        <f t="shared" si="39"/>
        <v>240.75531874824708</v>
      </c>
      <c r="N52" s="74">
        <f t="shared" si="44"/>
        <v>250.49312729565816</v>
      </c>
      <c r="P52" s="50" t="s">
        <v>126</v>
      </c>
      <c r="Q52" s="74">
        <f t="shared" si="40"/>
        <v>1.4347845646889159</v>
      </c>
      <c r="R52" s="74">
        <f t="shared" si="40"/>
        <v>5.1578293901766212</v>
      </c>
      <c r="S52" s="74">
        <f t="shared" si="40"/>
        <v>7.0515972765133395</v>
      </c>
      <c r="T52" s="74">
        <f t="shared" si="40"/>
        <v>498.84408813508009</v>
      </c>
      <c r="U52" s="74">
        <f t="shared" si="40"/>
        <v>10.150664969107227</v>
      </c>
      <c r="V52" s="74">
        <f t="shared" si="45"/>
        <v>522.63896433556613</v>
      </c>
      <c r="X52" s="50" t="s">
        <v>126</v>
      </c>
      <c r="Y52" s="74">
        <f t="shared" si="41"/>
        <v>8.6443160398630371E-5</v>
      </c>
      <c r="Z52" s="74">
        <f t="shared" si="41"/>
        <v>2.5430655227864845E-2</v>
      </c>
      <c r="AA52" s="74">
        <f t="shared" si="41"/>
        <v>16.375973060728906</v>
      </c>
      <c r="AB52" s="74">
        <f t="shared" si="41"/>
        <v>2.2949832511048927</v>
      </c>
      <c r="AC52" s="74">
        <f t="shared" si="46"/>
        <v>18.696473410222062</v>
      </c>
      <c r="AE52" s="50" t="s">
        <v>126</v>
      </c>
      <c r="AF52" s="74">
        <f t="shared" ref="AF52:AR52" si="52">AF63/1024</f>
        <v>2.7750783262490527E-2</v>
      </c>
      <c r="AG52" s="74">
        <f t="shared" si="52"/>
        <v>2.4964676049421482E-4</v>
      </c>
      <c r="AH52" s="74">
        <f t="shared" si="52"/>
        <v>3.5517784908733986E-4</v>
      </c>
      <c r="AI52" s="74">
        <f t="shared" si="52"/>
        <v>2.3668879801334669E-2</v>
      </c>
      <c r="AJ52" s="74">
        <f t="shared" si="52"/>
        <v>6.7667511530089455E-3</v>
      </c>
      <c r="AK52" s="74">
        <f t="shared" si="52"/>
        <v>0.57914894482382717</v>
      </c>
      <c r="AL52" s="74">
        <f t="shared" si="52"/>
        <v>1.9404223075980469E-4</v>
      </c>
      <c r="AM52" s="74">
        <f t="shared" si="52"/>
        <v>9.9417456112859369E-5</v>
      </c>
      <c r="AN52" s="74">
        <f t="shared" si="52"/>
        <v>4.4099006754549902E-4</v>
      </c>
      <c r="AO52" s="74">
        <f t="shared" si="52"/>
        <v>7.0804527240397847E-5</v>
      </c>
      <c r="AP52" s="74">
        <f t="shared" si="52"/>
        <v>1.7015504472510645E-3</v>
      </c>
      <c r="AQ52" s="74">
        <f t="shared" si="52"/>
        <v>3.6327510497358108E-4</v>
      </c>
      <c r="AR52" s="74">
        <f t="shared" si="52"/>
        <v>3.5781428141490237E-4</v>
      </c>
      <c r="AS52" s="489">
        <f t="shared" si="48"/>
        <v>0.64116807776554097</v>
      </c>
      <c r="AU52" s="50" t="s">
        <v>126</v>
      </c>
      <c r="AV52" s="74">
        <f t="shared" si="43"/>
        <v>1.6075521234306445</v>
      </c>
    </row>
    <row r="53" spans="9:48" x14ac:dyDescent="0.15">
      <c r="I53" s="50" t="s">
        <v>127</v>
      </c>
      <c r="J53" s="74">
        <f t="shared" si="39"/>
        <v>6.8536852268152827E-4</v>
      </c>
      <c r="K53" s="74">
        <f t="shared" si="39"/>
        <v>1.4767652191949218E-4</v>
      </c>
      <c r="L53" s="74">
        <f t="shared" si="39"/>
        <v>0</v>
      </c>
      <c r="M53" s="74">
        <f t="shared" si="39"/>
        <v>2.3769329117103517</v>
      </c>
      <c r="N53" s="74">
        <f t="shared" si="44"/>
        <v>2.3777659567549527</v>
      </c>
      <c r="P53" s="50" t="s">
        <v>127</v>
      </c>
      <c r="Q53" s="74">
        <f t="shared" si="40"/>
        <v>0.50070731587584283</v>
      </c>
      <c r="R53" s="74">
        <f t="shared" si="40"/>
        <v>7.6337360587785934E-3</v>
      </c>
      <c r="S53" s="74">
        <f t="shared" si="40"/>
        <v>2.8008989193040136E-4</v>
      </c>
      <c r="T53" s="74">
        <f t="shared" si="40"/>
        <v>0.54853632559661425</v>
      </c>
      <c r="U53" s="74">
        <f t="shared" si="40"/>
        <v>0</v>
      </c>
      <c r="V53" s="74">
        <f t="shared" si="45"/>
        <v>1.0571574674231661</v>
      </c>
      <c r="X53" s="50" t="s">
        <v>127</v>
      </c>
      <c r="Y53" s="74">
        <f t="shared" si="41"/>
        <v>1.0692929208744238E-7</v>
      </c>
      <c r="Z53" s="74">
        <f t="shared" si="41"/>
        <v>1.0240910341963086E-8</v>
      </c>
      <c r="AA53" s="74">
        <f t="shared" si="41"/>
        <v>6.9125499067013084E-6</v>
      </c>
      <c r="AB53" s="74">
        <f t="shared" si="41"/>
        <v>0</v>
      </c>
      <c r="AC53" s="74">
        <f t="shared" si="46"/>
        <v>7.0297201091307139E-6</v>
      </c>
      <c r="AE53" s="50" t="s">
        <v>127</v>
      </c>
      <c r="AF53" s="74">
        <f t="shared" ref="AF53:AR53" si="53">AF64/1024</f>
        <v>9.2222762759774907E-9</v>
      </c>
      <c r="AG53" s="74">
        <f t="shared" si="53"/>
        <v>0</v>
      </c>
      <c r="AH53" s="74">
        <f t="shared" si="53"/>
        <v>0</v>
      </c>
      <c r="AI53" s="74">
        <f t="shared" si="53"/>
        <v>0</v>
      </c>
      <c r="AJ53" s="74">
        <f t="shared" si="53"/>
        <v>0</v>
      </c>
      <c r="AK53" s="74">
        <f t="shared" si="53"/>
        <v>1.5998739399947168E-7</v>
      </c>
      <c r="AL53" s="74">
        <f t="shared" si="53"/>
        <v>0</v>
      </c>
      <c r="AM53" s="74">
        <f t="shared" si="53"/>
        <v>0</v>
      </c>
      <c r="AN53" s="74">
        <f t="shared" si="53"/>
        <v>0</v>
      </c>
      <c r="AO53" s="74">
        <f t="shared" si="53"/>
        <v>0</v>
      </c>
      <c r="AP53" s="74">
        <f t="shared" si="53"/>
        <v>0</v>
      </c>
      <c r="AQ53" s="74">
        <f t="shared" si="53"/>
        <v>0</v>
      </c>
      <c r="AR53" s="74">
        <f t="shared" si="53"/>
        <v>0</v>
      </c>
      <c r="AS53" s="489">
        <f t="shared" si="48"/>
        <v>1.6920967027544917E-7</v>
      </c>
      <c r="AU53" s="50" t="s">
        <v>127</v>
      </c>
      <c r="AV53" s="74">
        <f t="shared" si="43"/>
        <v>2.6846618333365723E-2</v>
      </c>
    </row>
    <row r="54" spans="9:48" x14ac:dyDescent="0.15">
      <c r="I54" s="175" t="s">
        <v>66</v>
      </c>
      <c r="J54" s="190">
        <f>SUM(J47:J53)</f>
        <v>701.32464530931202</v>
      </c>
      <c r="K54" s="190">
        <f>SUM(K47:K53)</f>
        <v>48.209806967585678</v>
      </c>
      <c r="L54" s="190">
        <f>SUM(L47:L53)</f>
        <v>167.03581114131859</v>
      </c>
      <c r="M54" s="190">
        <f>SUM(M47:M53)</f>
        <v>3161.2375104371336</v>
      </c>
      <c r="N54" s="190">
        <f>SUM(N47:N53)</f>
        <v>4077.8077738553502</v>
      </c>
      <c r="P54" s="175" t="s">
        <v>66</v>
      </c>
      <c r="Q54" s="190">
        <f t="shared" ref="Q54:V54" si="54">SUM(Q47:Q53)</f>
        <v>799.00964549404989</v>
      </c>
      <c r="R54" s="190">
        <f t="shared" si="54"/>
        <v>411.96376081570736</v>
      </c>
      <c r="S54" s="190">
        <f t="shared" si="54"/>
        <v>215.73099202452502</v>
      </c>
      <c r="T54" s="190">
        <f t="shared" si="54"/>
        <v>3739.5678501115272</v>
      </c>
      <c r="U54" s="190">
        <f t="shared" si="54"/>
        <v>30.763990427334541</v>
      </c>
      <c r="V54" s="190">
        <f t="shared" si="54"/>
        <v>5197.0362388731437</v>
      </c>
      <c r="X54" s="175" t="s">
        <v>66</v>
      </c>
      <c r="Y54" s="190">
        <f>SUM(Y47:Y53)</f>
        <v>0.70290343538908873</v>
      </c>
      <c r="Z54" s="190">
        <f>SUM(Z47:Z53)</f>
        <v>53.349496789119115</v>
      </c>
      <c r="AA54" s="190">
        <f>SUM(AA47:AA53)</f>
        <v>306.68842190509781</v>
      </c>
      <c r="AB54" s="190">
        <f>SUM(AB47:AB53)</f>
        <v>5.9769918701249409</v>
      </c>
      <c r="AC54" s="190">
        <f>SUM(AC47:AC53)</f>
        <v>366.71781399973099</v>
      </c>
      <c r="AE54" s="182" t="s">
        <v>66</v>
      </c>
      <c r="AF54" s="183">
        <f t="shared" ref="AF54:AS54" si="55">SUM(AF47:AF53)</f>
        <v>5.0042259012561736</v>
      </c>
      <c r="AG54" s="183">
        <f t="shared" si="55"/>
        <v>0.6889848741529927</v>
      </c>
      <c r="AH54" s="183">
        <f t="shared" si="55"/>
        <v>7.1074190288527253E-2</v>
      </c>
      <c r="AI54" s="183">
        <f t="shared" si="55"/>
        <v>121.12227034410617</v>
      </c>
      <c r="AJ54" s="183">
        <f t="shared" si="55"/>
        <v>13.222305340794247</v>
      </c>
      <c r="AK54" s="183">
        <f t="shared" si="55"/>
        <v>70.186549029596648</v>
      </c>
      <c r="AL54" s="183">
        <f t="shared" si="55"/>
        <v>0.30828400766586078</v>
      </c>
      <c r="AM54" s="183">
        <f t="shared" si="55"/>
        <v>0.35016251922570435</v>
      </c>
      <c r="AN54" s="183">
        <f t="shared" si="55"/>
        <v>4.4889957137456749E-2</v>
      </c>
      <c r="AO54" s="183">
        <f t="shared" si="55"/>
        <v>6.7837402893928776E-3</v>
      </c>
      <c r="AP54" s="183">
        <f t="shared" si="55"/>
        <v>1.895251389324577</v>
      </c>
      <c r="AQ54" s="183">
        <f t="shared" si="55"/>
        <v>2.0960008022393564</v>
      </c>
      <c r="AR54" s="183">
        <f t="shared" si="55"/>
        <v>6.3677402176836014E-3</v>
      </c>
      <c r="AS54" s="688">
        <f t="shared" si="55"/>
        <v>215.00314983629482</v>
      </c>
      <c r="AU54" s="182" t="s">
        <v>66</v>
      </c>
      <c r="AV54" s="183">
        <f>SUM(AV47:AV53)</f>
        <v>24.329950224080651</v>
      </c>
    </row>
    <row r="55" spans="9:48" x14ac:dyDescent="0.15">
      <c r="I55" s="191"/>
      <c r="P55" s="191"/>
      <c r="W55" s="191"/>
    </row>
    <row r="56" spans="9:48" x14ac:dyDescent="0.15">
      <c r="J56" s="176" t="s">
        <v>172</v>
      </c>
      <c r="P56" s="176" t="s">
        <v>172</v>
      </c>
      <c r="Q56" s="176"/>
      <c r="X56" s="176" t="s">
        <v>172</v>
      </c>
      <c r="AE56" s="176" t="s">
        <v>172</v>
      </c>
      <c r="AU56" s="176" t="s">
        <v>172</v>
      </c>
    </row>
    <row r="57" spans="9:48" ht="26" x14ac:dyDescent="0.15">
      <c r="I57" s="21" t="s">
        <v>782</v>
      </c>
      <c r="J57" s="192" t="s">
        <v>173</v>
      </c>
      <c r="K57" s="189" t="s">
        <v>161</v>
      </c>
      <c r="L57" s="189" t="s">
        <v>162</v>
      </c>
      <c r="M57" s="189" t="s">
        <v>163</v>
      </c>
      <c r="N57" s="189" t="s">
        <v>66</v>
      </c>
      <c r="P57" s="21" t="s">
        <v>782</v>
      </c>
      <c r="Q57" s="184" t="s">
        <v>164</v>
      </c>
      <c r="R57" s="184" t="s">
        <v>162</v>
      </c>
      <c r="S57" s="184" t="s">
        <v>165</v>
      </c>
      <c r="T57" s="184" t="s">
        <v>163</v>
      </c>
      <c r="U57" s="184" t="s">
        <v>166</v>
      </c>
      <c r="V57" s="189" t="s">
        <v>66</v>
      </c>
      <c r="X57" s="21" t="s">
        <v>782</v>
      </c>
      <c r="Y57" s="180" t="s">
        <v>167</v>
      </c>
      <c r="Z57" s="184" t="s">
        <v>168</v>
      </c>
      <c r="AA57" s="184" t="s">
        <v>169</v>
      </c>
      <c r="AB57" s="184" t="s">
        <v>170</v>
      </c>
      <c r="AC57" s="189" t="s">
        <v>66</v>
      </c>
      <c r="AE57" s="21" t="s">
        <v>782</v>
      </c>
      <c r="AF57" s="180" t="s">
        <v>760</v>
      </c>
      <c r="AG57" s="184" t="s">
        <v>813</v>
      </c>
      <c r="AH57" s="184" t="s">
        <v>905</v>
      </c>
      <c r="AI57" s="184" t="s">
        <v>906</v>
      </c>
      <c r="AJ57" s="180" t="s">
        <v>907</v>
      </c>
      <c r="AK57" s="184" t="s">
        <v>908</v>
      </c>
      <c r="AL57" s="184" t="s">
        <v>909</v>
      </c>
      <c r="AM57" s="184" t="s">
        <v>910</v>
      </c>
      <c r="AN57" s="184" t="s">
        <v>911</v>
      </c>
      <c r="AO57" s="180" t="s">
        <v>912</v>
      </c>
      <c r="AP57" s="184" t="s">
        <v>913</v>
      </c>
      <c r="AQ57" s="184" t="s">
        <v>914</v>
      </c>
      <c r="AR57" s="184" t="s">
        <v>915</v>
      </c>
      <c r="AS57" s="179" t="s">
        <v>66</v>
      </c>
      <c r="AU57" s="21" t="s">
        <v>782</v>
      </c>
      <c r="AV57" s="499" t="s">
        <v>929</v>
      </c>
    </row>
    <row r="58" spans="9:48" x14ac:dyDescent="0.15">
      <c r="I58" s="50" t="s">
        <v>121</v>
      </c>
      <c r="J58" s="457">
        <v>243515.24498391201</v>
      </c>
      <c r="K58" s="457">
        <v>19097.522336672901</v>
      </c>
      <c r="L58" s="457">
        <v>81283.928672364898</v>
      </c>
      <c r="M58" s="457">
        <v>1307317.4745956899</v>
      </c>
      <c r="N58" s="457">
        <f>SUM(J58:M58)</f>
        <v>1651214.1705886398</v>
      </c>
      <c r="P58" s="50" t="s">
        <v>121</v>
      </c>
      <c r="Q58" s="457">
        <v>332393.788305922</v>
      </c>
      <c r="R58" s="457">
        <v>167101.32028968001</v>
      </c>
      <c r="S58" s="457">
        <v>19457.206500611199</v>
      </c>
      <c r="T58" s="457">
        <v>1566468.16531394</v>
      </c>
      <c r="U58" s="457">
        <v>10429.5252024643</v>
      </c>
      <c r="V58" s="457">
        <f>SUM(Q58:U58)</f>
        <v>2095850.0056126176</v>
      </c>
      <c r="X58" s="50" t="s">
        <v>121</v>
      </c>
      <c r="Y58" s="457">
        <v>628.44167984370097</v>
      </c>
      <c r="Z58" s="457">
        <v>36986.519162669698</v>
      </c>
      <c r="AA58" s="457">
        <v>200467.64514272101</v>
      </c>
      <c r="AB58" s="457">
        <v>3540.3920461107</v>
      </c>
      <c r="AC58" s="457">
        <f>SUM(Y58:AB58)</f>
        <v>241622.99803134511</v>
      </c>
      <c r="AE58" s="50" t="s">
        <v>121</v>
      </c>
      <c r="AF58" s="692">
        <v>4042.5759580191202</v>
      </c>
      <c r="AG58" s="692">
        <v>549.98399147950101</v>
      </c>
      <c r="AH58" s="692">
        <v>17.618518754839801</v>
      </c>
      <c r="AI58" s="692">
        <v>54687.620353701503</v>
      </c>
      <c r="AJ58" s="692">
        <v>5764.1467391699498</v>
      </c>
      <c r="AK58" s="692">
        <v>38643.847466473402</v>
      </c>
      <c r="AL58" s="692">
        <v>308.36827516741999</v>
      </c>
      <c r="AM58" s="692">
        <v>263.87123743444602</v>
      </c>
      <c r="AN58" s="692">
        <v>37.920259267091701</v>
      </c>
      <c r="AO58" s="692">
        <v>6.2684189956635201</v>
      </c>
      <c r="AP58" s="692">
        <v>793.74560983013305</v>
      </c>
      <c r="AQ58" s="692">
        <v>1337.99492756929</v>
      </c>
      <c r="AR58" s="692">
        <v>5.6276582330465299</v>
      </c>
      <c r="AS58" s="692">
        <f>SUM(AF58:AR58)</f>
        <v>106459.58941409542</v>
      </c>
      <c r="AU58" s="50" t="s">
        <v>121</v>
      </c>
      <c r="AV58" s="692">
        <v>6906.33550231344</v>
      </c>
    </row>
    <row r="59" spans="9:48" x14ac:dyDescent="0.15">
      <c r="I59" s="50" t="s">
        <v>122</v>
      </c>
      <c r="J59" s="457">
        <v>8412.5008159317003</v>
      </c>
      <c r="K59" s="457">
        <v>2241.3156312527099</v>
      </c>
      <c r="L59" s="457">
        <v>2403.9825001433401</v>
      </c>
      <c r="M59" s="457">
        <v>613640.05319278606</v>
      </c>
      <c r="N59" s="457">
        <f t="shared" ref="N59:N64" si="56">SUM(J59:M59)</f>
        <v>626697.85214011383</v>
      </c>
      <c r="P59" s="50" t="s">
        <v>122</v>
      </c>
      <c r="Q59" s="457">
        <v>184907.633505759</v>
      </c>
      <c r="R59" s="457">
        <v>7019.62803187593</v>
      </c>
      <c r="S59" s="457">
        <v>49257.2172413179</v>
      </c>
      <c r="T59" s="457">
        <v>805198.95150817803</v>
      </c>
      <c r="U59" s="457">
        <v>310.068286203779</v>
      </c>
      <c r="V59" s="457">
        <f t="shared" ref="V59:V64" si="57">SUM(Q59:U59)</f>
        <v>1046693.4985733347</v>
      </c>
      <c r="X59" s="50" t="s">
        <v>122</v>
      </c>
      <c r="Y59" s="457">
        <v>10.8672083122655</v>
      </c>
      <c r="Z59" s="457">
        <v>21.6723253484815</v>
      </c>
      <c r="AA59" s="457">
        <v>1084.7608753582399</v>
      </c>
      <c r="AB59" s="457">
        <v>151.33932703733399</v>
      </c>
      <c r="AC59" s="457">
        <f t="shared" ref="AC59:AC64" si="58">SUM(Y59:AB59)</f>
        <v>1268.639736056321</v>
      </c>
      <c r="AE59" s="50" t="s">
        <v>122</v>
      </c>
      <c r="AF59" s="692">
        <v>25.1184188220649</v>
      </c>
      <c r="AG59" s="692">
        <v>41.8408402623608</v>
      </c>
      <c r="AH59" s="692">
        <v>35.469279366545301</v>
      </c>
      <c r="AI59" s="692">
        <v>172.408013101667</v>
      </c>
      <c r="AJ59" s="692">
        <v>1305.2437633275899</v>
      </c>
      <c r="AK59" s="692">
        <v>15509.9606909714</v>
      </c>
      <c r="AL59" s="692">
        <v>0.97602154687047005</v>
      </c>
      <c r="AM59" s="692">
        <v>0.98392107896506698</v>
      </c>
      <c r="AN59" s="692">
        <v>3.5674671949818699</v>
      </c>
      <c r="AO59" s="692">
        <v>0.58328525070101001</v>
      </c>
      <c r="AP59" s="692">
        <v>5.4670197656378097</v>
      </c>
      <c r="AQ59" s="692">
        <v>126.310678931884</v>
      </c>
      <c r="AR59" s="692">
        <v>0.47761911153793302</v>
      </c>
      <c r="AS59" s="692">
        <f t="shared" ref="AS59:AS64" si="59">SUM(AF59:AR59)</f>
        <v>17228.407018732207</v>
      </c>
      <c r="AU59" s="50" t="s">
        <v>122</v>
      </c>
      <c r="AV59" s="692">
        <v>6446.8353767050403</v>
      </c>
    </row>
    <row r="60" spans="9:48" x14ac:dyDescent="0.15">
      <c r="I60" s="50" t="s">
        <v>625</v>
      </c>
      <c r="J60" s="457">
        <v>297466.069844204</v>
      </c>
      <c r="K60" s="457">
        <v>17738.956371828899</v>
      </c>
      <c r="L60" s="457">
        <v>48280.347964985202</v>
      </c>
      <c r="M60" s="457">
        <v>350897.75028605398</v>
      </c>
      <c r="N60" s="457">
        <f t="shared" si="56"/>
        <v>714383.12446707208</v>
      </c>
      <c r="P60" s="50" t="s">
        <v>625</v>
      </c>
      <c r="Q60" s="457">
        <v>293593.16125443002</v>
      </c>
      <c r="R60" s="457">
        <v>186004.50029791699</v>
      </c>
      <c r="S60" s="457">
        <v>66020.7951587438</v>
      </c>
      <c r="T60" s="457">
        <v>442163.174311693</v>
      </c>
      <c r="U60" s="457">
        <v>6302.6005312968</v>
      </c>
      <c r="V60" s="457">
        <f t="shared" si="57"/>
        <v>994084.23155408073</v>
      </c>
      <c r="X60" s="50" t="s">
        <v>625</v>
      </c>
      <c r="Y60" s="457">
        <v>72.220431740395696</v>
      </c>
      <c r="Z60" s="457">
        <v>452.48413262329899</v>
      </c>
      <c r="AA60" s="457">
        <v>78109.203385399596</v>
      </c>
      <c r="AB60" s="457">
        <v>76.041638936847406</v>
      </c>
      <c r="AC60" s="457">
        <f t="shared" si="58"/>
        <v>78709.949588700139</v>
      </c>
      <c r="AE60" s="50" t="s">
        <v>625</v>
      </c>
      <c r="AF60" s="692">
        <v>816.58730090688903</v>
      </c>
      <c r="AG60" s="692">
        <v>13.8800842110067</v>
      </c>
      <c r="AH60" s="692">
        <v>14.7427504220977</v>
      </c>
      <c r="AI60" s="692">
        <v>68107.937609681801</v>
      </c>
      <c r="AJ60" s="692">
        <v>5544.4733333494496</v>
      </c>
      <c r="AK60" s="692">
        <v>12499.5203881124</v>
      </c>
      <c r="AL60" s="692">
        <v>1.9790299795567901</v>
      </c>
      <c r="AM60" s="692">
        <v>89.181497838348093</v>
      </c>
      <c r="AN60" s="692">
        <v>2.3244322277605499E-2</v>
      </c>
      <c r="AO60" s="692">
        <v>7.2263246402144397E-3</v>
      </c>
      <c r="AP60" s="692">
        <v>1139.64354116562</v>
      </c>
      <c r="AQ60" s="692">
        <v>680.89884688425798</v>
      </c>
      <c r="AR60" s="692">
        <v>4.8798962496221003E-2</v>
      </c>
      <c r="AS60" s="692">
        <f t="shared" si="59"/>
        <v>88908.92365216084</v>
      </c>
      <c r="AU60" s="50" t="s">
        <v>625</v>
      </c>
      <c r="AV60" s="692">
        <v>1699.5465301182101</v>
      </c>
    </row>
    <row r="61" spans="9:48" x14ac:dyDescent="0.15">
      <c r="I61" s="50" t="s">
        <v>626</v>
      </c>
      <c r="J61" s="457">
        <v>166756.40809785199</v>
      </c>
      <c r="K61" s="457">
        <v>817.54612095933396</v>
      </c>
      <c r="L61" s="457">
        <v>20094.531902995801</v>
      </c>
      <c r="M61" s="457">
        <v>709310.71598931996</v>
      </c>
      <c r="N61" s="457">
        <f t="shared" si="56"/>
        <v>896979.20211112709</v>
      </c>
      <c r="P61" s="50" t="s">
        <v>626</v>
      </c>
      <c r="Q61" s="457">
        <v>4577.9655032455903</v>
      </c>
      <c r="R61" s="457">
        <v>49864.996797625899</v>
      </c>
      <c r="S61" s="457">
        <v>78947.500300137297</v>
      </c>
      <c r="T61" s="457">
        <v>502204.16739699</v>
      </c>
      <c r="U61" s="457">
        <v>4065.8512492598902</v>
      </c>
      <c r="V61" s="457">
        <f t="shared" si="57"/>
        <v>639660.48124725872</v>
      </c>
      <c r="X61" s="50" t="s">
        <v>626</v>
      </c>
      <c r="Y61" s="457">
        <v>1.13448691833764</v>
      </c>
      <c r="Z61" s="457">
        <v>13486.636830376399</v>
      </c>
      <c r="AA61" s="457">
        <v>16577.108223825599</v>
      </c>
      <c r="AB61" s="457">
        <v>2.5744502423331102</v>
      </c>
      <c r="AC61" s="457">
        <f t="shared" si="58"/>
        <v>30067.453991362669</v>
      </c>
      <c r="AE61" s="50" t="s">
        <v>626</v>
      </c>
      <c r="AF61" s="692">
        <v>85.728369707241598</v>
      </c>
      <c r="AG61" s="692">
        <v>99.315273592248502</v>
      </c>
      <c r="AH61" s="692">
        <v>4.5645764758810401</v>
      </c>
      <c r="AI61" s="692">
        <v>153.09167464356801</v>
      </c>
      <c r="AJ61" s="692">
        <v>646.40055290702696</v>
      </c>
      <c r="AK61" s="692">
        <v>3321.36832917015</v>
      </c>
      <c r="AL61" s="692">
        <v>0.63911351747810796</v>
      </c>
      <c r="AM61" s="692">
        <v>0.36233923863619499</v>
      </c>
      <c r="AN61" s="692">
        <v>3.99088414385914</v>
      </c>
      <c r="AO61" s="692">
        <v>5.1278723403811403E-3</v>
      </c>
      <c r="AP61" s="692">
        <v>9.8071810789406202E-2</v>
      </c>
      <c r="AQ61" s="692">
        <v>0.728374400176107</v>
      </c>
      <c r="AR61" s="692">
        <v>8.7851658463477994E-5</v>
      </c>
      <c r="AS61" s="692">
        <f t="shared" si="59"/>
        <v>4316.2927753310541</v>
      </c>
      <c r="AU61" s="50" t="s">
        <v>626</v>
      </c>
      <c r="AV61" s="692">
        <v>5757.4371410263702</v>
      </c>
    </row>
    <row r="62" spans="9:48" x14ac:dyDescent="0.15">
      <c r="I62" s="50" t="s">
        <v>627</v>
      </c>
      <c r="J62" s="457">
        <v>1474.89386645331</v>
      </c>
      <c r="K62" s="457">
        <v>30.452071801759299</v>
      </c>
      <c r="L62" s="457">
        <v>18981.879568221</v>
      </c>
      <c r="M62" s="457">
        <v>6973.7909239782002</v>
      </c>
      <c r="N62" s="457">
        <f t="shared" si="56"/>
        <v>27461.01643045427</v>
      </c>
      <c r="P62" s="50" t="s">
        <v>627</v>
      </c>
      <c r="Q62" s="457">
        <v>731.38473085220903</v>
      </c>
      <c r="R62" s="457">
        <v>6571.0114169204599</v>
      </c>
      <c r="S62" s="457">
        <v>4.6942091044038499</v>
      </c>
      <c r="T62" s="457">
        <v>1904.9725356698</v>
      </c>
      <c r="U62" s="457"/>
      <c r="V62" s="457">
        <f t="shared" si="57"/>
        <v>9212.0628925468736</v>
      </c>
      <c r="X62" s="50" t="s">
        <v>627</v>
      </c>
      <c r="Y62" s="457">
        <v>7.0206837318837598</v>
      </c>
      <c r="Z62" s="457">
        <v>3656.5312596000699</v>
      </c>
      <c r="AA62" s="457">
        <v>1041.2229108782401</v>
      </c>
      <c r="AB62" s="457">
        <v>2.93635493144392E-2</v>
      </c>
      <c r="AC62" s="457">
        <f t="shared" si="58"/>
        <v>4704.804217759508</v>
      </c>
      <c r="AE62" s="50" t="s">
        <v>627</v>
      </c>
      <c r="AF62" s="692">
        <v>125.900463926605</v>
      </c>
      <c r="AG62" s="692">
        <v>0.24468330480158301</v>
      </c>
      <c r="AH62" s="692">
        <v>2.1143718622624801E-2</v>
      </c>
      <c r="AI62" s="692">
        <v>883.91024831961795</v>
      </c>
      <c r="AJ62" s="692">
        <v>272.447127038612</v>
      </c>
      <c r="AK62" s="692">
        <v>1303.2806482529199</v>
      </c>
      <c r="AL62" s="692">
        <v>3.52168439421802</v>
      </c>
      <c r="AM62" s="692">
        <v>4.0656206216663104</v>
      </c>
      <c r="AN62" s="692">
        <v>1.38873513787984E-2</v>
      </c>
      <c r="AO62" s="692">
        <v>9.9877770990133199E-3</v>
      </c>
      <c r="AP62" s="692">
        <v>4.0792438201606197E-2</v>
      </c>
      <c r="AQ62" s="692"/>
      <c r="AR62" s="692"/>
      <c r="AS62" s="692">
        <f t="shared" si="59"/>
        <v>2593.4562871437429</v>
      </c>
      <c r="AU62" s="50" t="s">
        <v>627</v>
      </c>
      <c r="AV62" s="692">
        <v>2430.0901677291799</v>
      </c>
    </row>
    <row r="63" spans="9:48" x14ac:dyDescent="0.15">
      <c r="I63" s="50" t="s">
        <v>126</v>
      </c>
      <c r="J63" s="457">
        <v>530.61737101525</v>
      </c>
      <c r="K63" s="457">
        <v>9440.8985815336891</v>
      </c>
      <c r="L63" s="457"/>
      <c r="M63" s="457">
        <v>246533.44639820501</v>
      </c>
      <c r="N63" s="457">
        <f t="shared" si="56"/>
        <v>256504.96235075395</v>
      </c>
      <c r="P63" s="50" t="s">
        <v>126</v>
      </c>
      <c r="Q63" s="457">
        <v>1469.2193942414499</v>
      </c>
      <c r="R63" s="457">
        <v>5281.6172955408601</v>
      </c>
      <c r="S63" s="457">
        <v>7220.8356111496596</v>
      </c>
      <c r="T63" s="457">
        <v>510816.34625032201</v>
      </c>
      <c r="U63" s="457">
        <v>10394.280928365801</v>
      </c>
      <c r="V63" s="457">
        <f t="shared" si="57"/>
        <v>535182.29947961972</v>
      </c>
      <c r="X63" s="50" t="s">
        <v>126</v>
      </c>
      <c r="Y63" s="457">
        <v>8.85177962481975E-2</v>
      </c>
      <c r="Z63" s="457">
        <v>26.040990953333601</v>
      </c>
      <c r="AA63" s="457">
        <v>16768.9964141864</v>
      </c>
      <c r="AB63" s="457">
        <v>2350.0628491314101</v>
      </c>
      <c r="AC63" s="457">
        <f t="shared" si="58"/>
        <v>19145.188772067391</v>
      </c>
      <c r="AE63" s="50" t="s">
        <v>126</v>
      </c>
      <c r="AF63" s="692">
        <v>28.4168020607903</v>
      </c>
      <c r="AG63" s="692">
        <v>0.25563828274607597</v>
      </c>
      <c r="AH63" s="692">
        <v>0.36370211746543601</v>
      </c>
      <c r="AI63" s="692">
        <v>24.236932916566701</v>
      </c>
      <c r="AJ63" s="692">
        <v>6.9291531806811602</v>
      </c>
      <c r="AK63" s="692">
        <v>593.04851949959902</v>
      </c>
      <c r="AL63" s="692">
        <v>0.19869924429804001</v>
      </c>
      <c r="AM63" s="692">
        <v>0.10180347505956799</v>
      </c>
      <c r="AN63" s="692">
        <v>0.451573829166591</v>
      </c>
      <c r="AO63" s="692">
        <v>7.2503835894167395E-2</v>
      </c>
      <c r="AP63" s="692">
        <v>1.7423876579850901</v>
      </c>
      <c r="AQ63" s="692">
        <v>0.37199370749294702</v>
      </c>
      <c r="AR63" s="692">
        <v>0.36640182416886002</v>
      </c>
      <c r="AS63" s="692">
        <f t="shared" si="59"/>
        <v>656.55611163191395</v>
      </c>
      <c r="AU63" s="50" t="s">
        <v>126</v>
      </c>
      <c r="AV63" s="692">
        <v>1646.1333743929799</v>
      </c>
    </row>
    <row r="64" spans="9:48" x14ac:dyDescent="0.15">
      <c r="I64" s="50" t="s">
        <v>127</v>
      </c>
      <c r="J64" s="457">
        <v>0.70181736722588495</v>
      </c>
      <c r="K64" s="457">
        <v>0.15122075844555999</v>
      </c>
      <c r="L64" s="457"/>
      <c r="M64" s="457">
        <v>2433.9793015914001</v>
      </c>
      <c r="N64" s="457">
        <f t="shared" si="56"/>
        <v>2434.8323397170716</v>
      </c>
      <c r="P64" s="50" t="s">
        <v>127</v>
      </c>
      <c r="Q64" s="457">
        <v>512.72429145686306</v>
      </c>
      <c r="R64" s="457">
        <v>7.8169457241892797</v>
      </c>
      <c r="S64" s="457">
        <v>0.28681204933673099</v>
      </c>
      <c r="T64" s="457">
        <v>561.70119741093299</v>
      </c>
      <c r="U64" s="457"/>
      <c r="V64" s="457">
        <f t="shared" si="57"/>
        <v>1082.5292466413221</v>
      </c>
      <c r="X64" s="50" t="s">
        <v>127</v>
      </c>
      <c r="Y64" s="457">
        <v>1.09495595097541E-4</v>
      </c>
      <c r="Z64" s="457">
        <v>1.04866921901702E-5</v>
      </c>
      <c r="AA64" s="457">
        <v>7.0784511044621398E-3</v>
      </c>
      <c r="AB64" s="457"/>
      <c r="AC64" s="457">
        <f t="shared" si="58"/>
        <v>7.198433391749851E-3</v>
      </c>
      <c r="AE64" s="50" t="s">
        <v>127</v>
      </c>
      <c r="AF64" s="692">
        <v>9.4436109066009505E-6</v>
      </c>
      <c r="AG64" s="692"/>
      <c r="AH64" s="692"/>
      <c r="AI64" s="692"/>
      <c r="AJ64" s="692"/>
      <c r="AK64" s="692">
        <v>1.63827091455459E-4</v>
      </c>
      <c r="AL64" s="692"/>
      <c r="AM64" s="692"/>
      <c r="AN64" s="692"/>
      <c r="AO64" s="692"/>
      <c r="AP64" s="692"/>
      <c r="AQ64" s="692"/>
      <c r="AR64" s="692"/>
      <c r="AS64" s="692">
        <f t="shared" si="59"/>
        <v>1.7327070236205995E-4</v>
      </c>
      <c r="AU64" s="50" t="s">
        <v>127</v>
      </c>
      <c r="AV64" s="692">
        <v>27.4909371733665</v>
      </c>
    </row>
    <row r="65" spans="9:48" x14ac:dyDescent="0.15">
      <c r="I65" s="175" t="s">
        <v>66</v>
      </c>
      <c r="J65" s="695">
        <f>SUM(J58:J64)</f>
        <v>718156.43679673551</v>
      </c>
      <c r="K65" s="695">
        <f>SUM(K58:K64)</f>
        <v>49366.842334807734</v>
      </c>
      <c r="L65" s="695">
        <f>SUM(L58:L64)</f>
        <v>171044.67060871024</v>
      </c>
      <c r="M65" s="695">
        <f>SUM(M58:M64)</f>
        <v>3237107.2106876248</v>
      </c>
      <c r="N65" s="695">
        <f>SUM(N58:N64)</f>
        <v>4175675.1604278786</v>
      </c>
      <c r="O65" s="477"/>
      <c r="P65" s="175" t="s">
        <v>66</v>
      </c>
      <c r="Q65" s="695">
        <f t="shared" ref="Q65:V65" si="60">SUM(Q58:Q64)</f>
        <v>818185.87698590709</v>
      </c>
      <c r="R65" s="695">
        <f t="shared" si="60"/>
        <v>421850.89107528434</v>
      </c>
      <c r="S65" s="695">
        <f t="shared" si="60"/>
        <v>220908.53583311362</v>
      </c>
      <c r="T65" s="695">
        <f t="shared" si="60"/>
        <v>3829317.4785142038</v>
      </c>
      <c r="U65" s="695">
        <f t="shared" si="60"/>
        <v>31502.32619759057</v>
      </c>
      <c r="V65" s="695">
        <f t="shared" si="60"/>
        <v>5321765.1086060992</v>
      </c>
      <c r="X65" s="175" t="s">
        <v>66</v>
      </c>
      <c r="Y65" s="695">
        <f>SUM(Y58:Y64)</f>
        <v>719.77311783842686</v>
      </c>
      <c r="Z65" s="695">
        <f>SUM(Z58:Z64)</f>
        <v>54629.884712057974</v>
      </c>
      <c r="AA65" s="695">
        <f>SUM(AA58:AA64)</f>
        <v>314048.94403082016</v>
      </c>
      <c r="AB65" s="695">
        <f>SUM(AB58:AB64)</f>
        <v>6120.4396750079395</v>
      </c>
      <c r="AC65" s="695">
        <f>SUM(AC58:AC64)</f>
        <v>375519.04153572454</v>
      </c>
      <c r="AE65" s="182" t="s">
        <v>66</v>
      </c>
      <c r="AF65" s="693">
        <f t="shared" ref="AF65:AS65" si="61">SUM(AF58:AF64)</f>
        <v>5124.3273228863218</v>
      </c>
      <c r="AG65" s="693">
        <f t="shared" si="61"/>
        <v>705.52051113266452</v>
      </c>
      <c r="AH65" s="693">
        <f t="shared" si="61"/>
        <v>72.779970855451907</v>
      </c>
      <c r="AI65" s="693">
        <f t="shared" si="61"/>
        <v>124029.20483236472</v>
      </c>
      <c r="AJ65" s="693">
        <f t="shared" si="61"/>
        <v>13539.640668973308</v>
      </c>
      <c r="AK65" s="693">
        <f t="shared" si="61"/>
        <v>71871.026206306968</v>
      </c>
      <c r="AL65" s="693">
        <f t="shared" si="61"/>
        <v>315.68282384984144</v>
      </c>
      <c r="AM65" s="693">
        <f t="shared" si="61"/>
        <v>358.56641968712125</v>
      </c>
      <c r="AN65" s="693">
        <f t="shared" si="61"/>
        <v>45.967316108755711</v>
      </c>
      <c r="AO65" s="693">
        <f t="shared" si="61"/>
        <v>6.9465500563383067</v>
      </c>
      <c r="AP65" s="693">
        <f t="shared" si="61"/>
        <v>1940.7374226683669</v>
      </c>
      <c r="AQ65" s="693">
        <f t="shared" si="61"/>
        <v>2146.3048214931009</v>
      </c>
      <c r="AR65" s="693">
        <f t="shared" si="61"/>
        <v>6.5205659829080078</v>
      </c>
      <c r="AS65" s="693">
        <f t="shared" si="61"/>
        <v>220163.2254323659</v>
      </c>
      <c r="AU65" s="182" t="s">
        <v>66</v>
      </c>
      <c r="AV65" s="693">
        <f>SUM(AV58:AV64)</f>
        <v>24913.869029458587</v>
      </c>
    </row>
    <row r="66" spans="9:48" x14ac:dyDescent="0.15">
      <c r="J66" s="190"/>
      <c r="K66" s="190"/>
      <c r="L66" s="190"/>
      <c r="M66" s="190"/>
      <c r="N66" s="190"/>
      <c r="Q66" s="190"/>
      <c r="R66" s="190"/>
      <c r="S66" s="190"/>
      <c r="T66" s="190"/>
      <c r="U66" s="190"/>
      <c r="V66" s="190"/>
      <c r="Y66" s="190"/>
      <c r="Z66" s="190"/>
      <c r="AA66" s="190"/>
      <c r="AB66" s="190"/>
      <c r="AC66" s="190"/>
    </row>
    <row r="67" spans="9:48" x14ac:dyDescent="0.15">
      <c r="J67" s="190"/>
      <c r="K67" s="190"/>
      <c r="L67" s="190"/>
      <c r="M67" s="190"/>
      <c r="N67" s="190"/>
      <c r="Q67" s="190"/>
      <c r="R67" s="190"/>
      <c r="S67" s="190"/>
      <c r="T67" s="190"/>
      <c r="U67" s="190"/>
      <c r="V67" s="190"/>
      <c r="Y67" s="190"/>
      <c r="Z67" s="190"/>
      <c r="AA67" s="190"/>
      <c r="AB67" s="190"/>
      <c r="AC67" s="190"/>
    </row>
    <row r="68" spans="9:48" ht="16" x14ac:dyDescent="0.2">
      <c r="J68" s="500" t="s">
        <v>143</v>
      </c>
      <c r="Q68" s="500" t="s">
        <v>144</v>
      </c>
      <c r="Y68" s="500" t="s">
        <v>145</v>
      </c>
      <c r="AF68" s="500" t="s">
        <v>904</v>
      </c>
      <c r="AV68" s="500" t="s">
        <v>929</v>
      </c>
    </row>
    <row r="69" spans="9:48" x14ac:dyDescent="0.15">
      <c r="J69" s="176" t="s">
        <v>174</v>
      </c>
      <c r="P69" s="176" t="s">
        <v>174</v>
      </c>
      <c r="Q69" s="176"/>
      <c r="X69" s="176" t="s">
        <v>174</v>
      </c>
      <c r="AD69" s="678"/>
      <c r="AE69" s="176" t="s">
        <v>174</v>
      </c>
      <c r="AF69" s="679"/>
      <c r="AG69" s="679"/>
      <c r="AH69" s="679"/>
      <c r="AU69" s="176" t="s">
        <v>174</v>
      </c>
      <c r="AV69" s="689"/>
    </row>
    <row r="70" spans="9:48" ht="26" x14ac:dyDescent="0.15">
      <c r="I70" s="21" t="s">
        <v>786</v>
      </c>
      <c r="J70" s="192" t="s">
        <v>173</v>
      </c>
      <c r="K70" s="189" t="s">
        <v>161</v>
      </c>
      <c r="L70" s="189" t="s">
        <v>162</v>
      </c>
      <c r="M70" s="189" t="s">
        <v>163</v>
      </c>
      <c r="N70" s="189" t="s">
        <v>66</v>
      </c>
      <c r="P70" s="21" t="s">
        <v>754</v>
      </c>
      <c r="Q70" s="184" t="s">
        <v>164</v>
      </c>
      <c r="R70" s="184" t="s">
        <v>162</v>
      </c>
      <c r="S70" s="184" t="s">
        <v>165</v>
      </c>
      <c r="T70" s="184" t="s">
        <v>163</v>
      </c>
      <c r="U70" s="184" t="s">
        <v>166</v>
      </c>
      <c r="V70" s="179" t="s">
        <v>66</v>
      </c>
      <c r="X70" s="21" t="s">
        <v>786</v>
      </c>
      <c r="Y70" s="180" t="s">
        <v>167</v>
      </c>
      <c r="Z70" s="184" t="s">
        <v>168</v>
      </c>
      <c r="AA70" s="184" t="s">
        <v>169</v>
      </c>
      <c r="AB70" s="184" t="s">
        <v>170</v>
      </c>
      <c r="AC70" s="179" t="s">
        <v>66</v>
      </c>
      <c r="AE70" s="21" t="s">
        <v>786</v>
      </c>
      <c r="AF70" s="180" t="s">
        <v>760</v>
      </c>
      <c r="AG70" s="184" t="s">
        <v>813</v>
      </c>
      <c r="AH70" s="184" t="s">
        <v>905</v>
      </c>
      <c r="AI70" s="184" t="s">
        <v>906</v>
      </c>
      <c r="AJ70" s="180" t="s">
        <v>907</v>
      </c>
      <c r="AK70" s="184" t="s">
        <v>908</v>
      </c>
      <c r="AL70" s="184" t="s">
        <v>909</v>
      </c>
      <c r="AM70" s="184" t="s">
        <v>910</v>
      </c>
      <c r="AN70" s="184" t="s">
        <v>911</v>
      </c>
      <c r="AO70" s="180" t="s">
        <v>912</v>
      </c>
      <c r="AP70" s="184" t="s">
        <v>913</v>
      </c>
      <c r="AQ70" s="184" t="s">
        <v>914</v>
      </c>
      <c r="AR70" s="184" t="s">
        <v>915</v>
      </c>
      <c r="AS70" s="179" t="s">
        <v>66</v>
      </c>
      <c r="AU70" s="21" t="s">
        <v>786</v>
      </c>
      <c r="AV70" s="499" t="s">
        <v>929</v>
      </c>
    </row>
    <row r="71" spans="9:48" x14ac:dyDescent="0.15">
      <c r="I71" s="50" t="s">
        <v>121</v>
      </c>
      <c r="J71" s="185">
        <v>15870</v>
      </c>
      <c r="K71" s="185">
        <v>2213</v>
      </c>
      <c r="L71" s="185">
        <v>79</v>
      </c>
      <c r="M71" s="185">
        <v>243206</v>
      </c>
      <c r="N71" s="185">
        <f>SUM(J71:M71)</f>
        <v>261368</v>
      </c>
      <c r="P71" s="50" t="s">
        <v>121</v>
      </c>
      <c r="Q71" s="185">
        <v>85631</v>
      </c>
      <c r="R71" s="185">
        <v>456</v>
      </c>
      <c r="S71" s="185">
        <v>255</v>
      </c>
      <c r="T71" s="185">
        <v>324313</v>
      </c>
      <c r="U71" s="639">
        <v>138</v>
      </c>
      <c r="V71" s="185">
        <f>SUM(Q71:U71)</f>
        <v>410793</v>
      </c>
      <c r="X71" s="50" t="s">
        <v>121</v>
      </c>
      <c r="Y71" s="491">
        <v>432</v>
      </c>
      <c r="Z71" s="491">
        <v>2219</v>
      </c>
      <c r="AA71" s="491">
        <v>8239</v>
      </c>
      <c r="AB71" s="491">
        <v>89</v>
      </c>
      <c r="AC71" s="491">
        <f>SUM(Y71:AB71)</f>
        <v>10979</v>
      </c>
      <c r="AE71" s="50" t="s">
        <v>121</v>
      </c>
      <c r="AF71" s="491">
        <v>2256</v>
      </c>
      <c r="AG71" s="491">
        <v>332</v>
      </c>
      <c r="AH71" s="491">
        <v>276</v>
      </c>
      <c r="AI71" s="491">
        <v>926</v>
      </c>
      <c r="AJ71" s="491">
        <v>781</v>
      </c>
      <c r="AK71" s="491">
        <v>4378</v>
      </c>
      <c r="AL71" s="491">
        <v>268</v>
      </c>
      <c r="AM71" s="491">
        <v>265</v>
      </c>
      <c r="AN71" s="491">
        <v>349</v>
      </c>
      <c r="AO71" s="491">
        <v>257</v>
      </c>
      <c r="AP71" s="491">
        <v>399</v>
      </c>
      <c r="AQ71" s="491">
        <v>319</v>
      </c>
      <c r="AR71" s="491">
        <v>262</v>
      </c>
      <c r="AS71" s="491">
        <f>SUM(AF71:AR71)</f>
        <v>11068</v>
      </c>
      <c r="AU71" s="50" t="s">
        <v>121</v>
      </c>
      <c r="AV71" s="491">
        <v>1892</v>
      </c>
    </row>
    <row r="72" spans="9:48" x14ac:dyDescent="0.15">
      <c r="I72" s="50" t="s">
        <v>122</v>
      </c>
      <c r="J72" s="185">
        <v>3499</v>
      </c>
      <c r="K72" s="185">
        <v>1159</v>
      </c>
      <c r="L72" s="185">
        <v>9</v>
      </c>
      <c r="M72" s="185">
        <v>31425</v>
      </c>
      <c r="N72" s="185">
        <f t="shared" ref="N72:N77" si="62">SUM(J72:M72)</f>
        <v>36092</v>
      </c>
      <c r="P72" s="50" t="s">
        <v>122</v>
      </c>
      <c r="Q72" s="185">
        <v>3818</v>
      </c>
      <c r="R72" s="185">
        <v>52</v>
      </c>
      <c r="S72" s="185">
        <v>432</v>
      </c>
      <c r="T72" s="185">
        <v>20560</v>
      </c>
      <c r="U72" s="639">
        <v>274</v>
      </c>
      <c r="V72" s="185">
        <f t="shared" ref="V72:V77" si="63">SUM(Q72:U72)</f>
        <v>25136</v>
      </c>
      <c r="X72" s="50" t="s">
        <v>122</v>
      </c>
      <c r="Y72" s="491">
        <v>163</v>
      </c>
      <c r="Z72" s="491">
        <v>763</v>
      </c>
      <c r="AA72" s="491">
        <v>1198</v>
      </c>
      <c r="AB72" s="491">
        <v>256</v>
      </c>
      <c r="AC72" s="491">
        <f t="shared" ref="AC72:AC77" si="64">SUM(Y72:AB72)</f>
        <v>2380</v>
      </c>
      <c r="AE72" s="50" t="s">
        <v>122</v>
      </c>
      <c r="AF72" s="491">
        <v>380</v>
      </c>
      <c r="AG72" s="491">
        <v>308</v>
      </c>
      <c r="AH72" s="491">
        <v>255</v>
      </c>
      <c r="AI72" s="491">
        <v>396</v>
      </c>
      <c r="AJ72" s="491">
        <v>399</v>
      </c>
      <c r="AK72" s="491">
        <v>540</v>
      </c>
      <c r="AL72" s="491">
        <v>281</v>
      </c>
      <c r="AM72" s="491">
        <v>287</v>
      </c>
      <c r="AN72" s="491">
        <v>328</v>
      </c>
      <c r="AO72" s="491">
        <v>298</v>
      </c>
      <c r="AP72" s="491">
        <v>338</v>
      </c>
      <c r="AQ72" s="491">
        <v>298</v>
      </c>
      <c r="AR72" s="491">
        <v>267</v>
      </c>
      <c r="AS72" s="491">
        <f t="shared" ref="AS72:AS77" si="65">SUM(AF72:AR72)</f>
        <v>4375</v>
      </c>
      <c r="AU72" s="50" t="s">
        <v>122</v>
      </c>
      <c r="AV72" s="491">
        <v>925</v>
      </c>
    </row>
    <row r="73" spans="9:48" x14ac:dyDescent="0.15">
      <c r="I73" s="50" t="s">
        <v>625</v>
      </c>
      <c r="J73" s="185">
        <v>877</v>
      </c>
      <c r="K73" s="185">
        <v>341</v>
      </c>
      <c r="L73" s="185">
        <v>88</v>
      </c>
      <c r="M73" s="185">
        <v>4218</v>
      </c>
      <c r="N73" s="185">
        <f t="shared" si="62"/>
        <v>5524</v>
      </c>
      <c r="P73" s="50" t="s">
        <v>625</v>
      </c>
      <c r="Q73" s="185">
        <v>5436</v>
      </c>
      <c r="R73" s="185">
        <v>398</v>
      </c>
      <c r="S73" s="185">
        <v>118</v>
      </c>
      <c r="T73" s="185">
        <v>3804</v>
      </c>
      <c r="U73" s="639">
        <v>56</v>
      </c>
      <c r="V73" s="185">
        <f t="shared" si="63"/>
        <v>9812</v>
      </c>
      <c r="X73" s="50" t="s">
        <v>625</v>
      </c>
      <c r="Y73" s="491">
        <v>11</v>
      </c>
      <c r="Z73" s="491">
        <v>125</v>
      </c>
      <c r="AA73" s="491">
        <v>545</v>
      </c>
      <c r="AB73" s="491">
        <v>33</v>
      </c>
      <c r="AC73" s="491">
        <f t="shared" si="64"/>
        <v>714</v>
      </c>
      <c r="AE73" s="50" t="s">
        <v>625</v>
      </c>
      <c r="AF73" s="491">
        <v>141</v>
      </c>
      <c r="AG73" s="491">
        <v>4</v>
      </c>
      <c r="AH73" s="491">
        <v>10</v>
      </c>
      <c r="AI73" s="491">
        <v>61</v>
      </c>
      <c r="AJ73" s="491">
        <v>50</v>
      </c>
      <c r="AK73" s="491">
        <v>258</v>
      </c>
      <c r="AL73" s="491">
        <v>2</v>
      </c>
      <c r="AM73" s="491">
        <v>2</v>
      </c>
      <c r="AN73" s="491">
        <v>2</v>
      </c>
      <c r="AO73" s="491">
        <v>3</v>
      </c>
      <c r="AP73" s="491">
        <v>8</v>
      </c>
      <c r="AQ73" s="491">
        <v>7</v>
      </c>
      <c r="AR73" s="491">
        <v>2</v>
      </c>
      <c r="AS73" s="491">
        <f t="shared" si="65"/>
        <v>550</v>
      </c>
      <c r="AU73" s="50" t="s">
        <v>625</v>
      </c>
      <c r="AV73" s="491">
        <v>196</v>
      </c>
    </row>
    <row r="74" spans="9:48" x14ac:dyDescent="0.15">
      <c r="I74" s="50" t="s">
        <v>626</v>
      </c>
      <c r="J74" s="185">
        <v>623</v>
      </c>
      <c r="K74" s="185">
        <v>166</v>
      </c>
      <c r="L74" s="185">
        <v>69</v>
      </c>
      <c r="M74" s="185">
        <v>2389</v>
      </c>
      <c r="N74" s="185">
        <f t="shared" si="62"/>
        <v>3247</v>
      </c>
      <c r="P74" s="50" t="s">
        <v>626</v>
      </c>
      <c r="Q74" s="185">
        <v>1488</v>
      </c>
      <c r="R74" s="185">
        <v>243</v>
      </c>
      <c r="S74" s="185">
        <v>122</v>
      </c>
      <c r="T74" s="185">
        <v>1983</v>
      </c>
      <c r="U74" s="639">
        <v>135</v>
      </c>
      <c r="V74" s="185">
        <f t="shared" si="63"/>
        <v>3971</v>
      </c>
      <c r="X74" s="50" t="s">
        <v>626</v>
      </c>
      <c r="Y74" s="491">
        <v>9</v>
      </c>
      <c r="Z74" s="491">
        <v>111</v>
      </c>
      <c r="AA74" s="491">
        <v>336</v>
      </c>
      <c r="AB74" s="491">
        <v>28</v>
      </c>
      <c r="AC74" s="491">
        <f t="shared" si="64"/>
        <v>484</v>
      </c>
      <c r="AE74" s="50" t="s">
        <v>626</v>
      </c>
      <c r="AF74" s="491">
        <v>82</v>
      </c>
      <c r="AG74" s="491">
        <v>4</v>
      </c>
      <c r="AH74" s="491">
        <v>10</v>
      </c>
      <c r="AI74" s="491">
        <v>35</v>
      </c>
      <c r="AJ74" s="491">
        <v>33</v>
      </c>
      <c r="AK74" s="491">
        <v>139</v>
      </c>
      <c r="AL74" s="491">
        <v>8</v>
      </c>
      <c r="AM74" s="491">
        <v>7</v>
      </c>
      <c r="AN74" s="491">
        <v>5</v>
      </c>
      <c r="AO74" s="491">
        <v>5</v>
      </c>
      <c r="AP74" s="491">
        <v>9</v>
      </c>
      <c r="AQ74" s="491">
        <v>6</v>
      </c>
      <c r="AR74" s="491">
        <v>4</v>
      </c>
      <c r="AS74" s="491">
        <f t="shared" si="65"/>
        <v>347</v>
      </c>
      <c r="AU74" s="50" t="s">
        <v>626</v>
      </c>
      <c r="AV74" s="491">
        <v>136</v>
      </c>
    </row>
    <row r="75" spans="9:48" x14ac:dyDescent="0.15">
      <c r="I75" s="50" t="s">
        <v>627</v>
      </c>
      <c r="J75" s="185">
        <v>96</v>
      </c>
      <c r="K75" s="185">
        <v>21</v>
      </c>
      <c r="L75" s="185">
        <v>4</v>
      </c>
      <c r="M75" s="185">
        <v>353</v>
      </c>
      <c r="N75" s="185">
        <f t="shared" si="62"/>
        <v>474</v>
      </c>
      <c r="P75" s="50" t="s">
        <v>627</v>
      </c>
      <c r="Q75" s="185">
        <v>156</v>
      </c>
      <c r="R75" s="185">
        <v>17</v>
      </c>
      <c r="S75" s="185">
        <v>4</v>
      </c>
      <c r="T75" s="185">
        <v>217</v>
      </c>
      <c r="U75" s="639"/>
      <c r="V75" s="185">
        <f t="shared" si="63"/>
        <v>394</v>
      </c>
      <c r="X75" s="50" t="s">
        <v>627</v>
      </c>
      <c r="Y75" s="491">
        <v>1</v>
      </c>
      <c r="Z75" s="491">
        <v>7</v>
      </c>
      <c r="AA75" s="491">
        <v>22</v>
      </c>
      <c r="AB75" s="491">
        <v>1</v>
      </c>
      <c r="AC75" s="491">
        <f t="shared" si="64"/>
        <v>31</v>
      </c>
      <c r="AE75" s="50" t="s">
        <v>627</v>
      </c>
      <c r="AF75" s="491">
        <v>6</v>
      </c>
      <c r="AG75" s="491">
        <v>3</v>
      </c>
      <c r="AH75" s="491">
        <v>2</v>
      </c>
      <c r="AI75" s="491">
        <v>5</v>
      </c>
      <c r="AJ75" s="491">
        <v>5</v>
      </c>
      <c r="AK75" s="491">
        <v>19</v>
      </c>
      <c r="AL75" s="491">
        <v>2</v>
      </c>
      <c r="AM75" s="491">
        <v>2</v>
      </c>
      <c r="AN75" s="491">
        <v>1</v>
      </c>
      <c r="AO75" s="491">
        <v>1</v>
      </c>
      <c r="AP75" s="491">
        <v>1</v>
      </c>
      <c r="AQ75" s="491"/>
      <c r="AR75" s="491"/>
      <c r="AS75" s="491">
        <f t="shared" si="65"/>
        <v>47</v>
      </c>
      <c r="AU75" s="50" t="s">
        <v>627</v>
      </c>
      <c r="AV75" s="491">
        <v>12</v>
      </c>
    </row>
    <row r="76" spans="9:48" x14ac:dyDescent="0.15">
      <c r="I76" s="50" t="s">
        <v>126</v>
      </c>
      <c r="J76" s="185">
        <v>2834</v>
      </c>
      <c r="K76" s="185">
        <v>244</v>
      </c>
      <c r="L76" s="185"/>
      <c r="M76" s="185">
        <v>15296</v>
      </c>
      <c r="N76" s="185">
        <f t="shared" si="62"/>
        <v>18374</v>
      </c>
      <c r="P76" s="50" t="s">
        <v>126</v>
      </c>
      <c r="Q76" s="185">
        <v>1157</v>
      </c>
      <c r="R76" s="185">
        <v>3</v>
      </c>
      <c r="S76" s="185">
        <v>14</v>
      </c>
      <c r="T76" s="185">
        <v>15283</v>
      </c>
      <c r="U76" s="639">
        <v>9</v>
      </c>
      <c r="V76" s="185">
        <f t="shared" si="63"/>
        <v>16466</v>
      </c>
      <c r="X76" s="50" t="s">
        <v>126</v>
      </c>
      <c r="Y76" s="491">
        <v>3</v>
      </c>
      <c r="Z76" s="491">
        <v>100</v>
      </c>
      <c r="AA76" s="491">
        <v>548</v>
      </c>
      <c r="AB76" s="491">
        <v>8</v>
      </c>
      <c r="AC76" s="491">
        <f t="shared" si="64"/>
        <v>659</v>
      </c>
      <c r="AE76" s="50" t="s">
        <v>126</v>
      </c>
      <c r="AF76" s="491">
        <v>199</v>
      </c>
      <c r="AG76" s="491">
        <v>21</v>
      </c>
      <c r="AH76" s="491">
        <v>13</v>
      </c>
      <c r="AI76" s="491">
        <v>57</v>
      </c>
      <c r="AJ76" s="491">
        <v>60</v>
      </c>
      <c r="AK76" s="491">
        <v>265</v>
      </c>
      <c r="AL76" s="491">
        <v>11</v>
      </c>
      <c r="AM76" s="491">
        <v>10</v>
      </c>
      <c r="AN76" s="491">
        <v>24</v>
      </c>
      <c r="AO76" s="491">
        <v>7</v>
      </c>
      <c r="AP76" s="491">
        <v>55</v>
      </c>
      <c r="AQ76" s="491">
        <v>23</v>
      </c>
      <c r="AR76" s="491">
        <v>14</v>
      </c>
      <c r="AS76" s="491">
        <f t="shared" si="65"/>
        <v>759</v>
      </c>
      <c r="AU76" s="50" t="s">
        <v>126</v>
      </c>
      <c r="AV76" s="491">
        <v>188</v>
      </c>
    </row>
    <row r="77" spans="9:48" x14ac:dyDescent="0.15">
      <c r="I77" s="50" t="s">
        <v>127</v>
      </c>
      <c r="J77" s="185">
        <v>149</v>
      </c>
      <c r="K77" s="185">
        <v>23</v>
      </c>
      <c r="L77" s="185"/>
      <c r="M77" s="185">
        <v>370</v>
      </c>
      <c r="N77" s="185">
        <f t="shared" si="62"/>
        <v>542</v>
      </c>
      <c r="P77" s="50" t="s">
        <v>127</v>
      </c>
      <c r="Q77" s="185">
        <v>100</v>
      </c>
      <c r="R77" s="185">
        <v>4</v>
      </c>
      <c r="S77" s="185">
        <v>1</v>
      </c>
      <c r="T77" s="185">
        <v>221</v>
      </c>
      <c r="U77" s="639"/>
      <c r="V77" s="185">
        <f t="shared" si="63"/>
        <v>326</v>
      </c>
      <c r="X77" s="50" t="s">
        <v>127</v>
      </c>
      <c r="Y77" s="491">
        <v>1</v>
      </c>
      <c r="Z77" s="491">
        <v>3</v>
      </c>
      <c r="AA77" s="491">
        <v>38</v>
      </c>
      <c r="AB77" s="491"/>
      <c r="AC77" s="491">
        <f t="shared" si="64"/>
        <v>42</v>
      </c>
      <c r="AE77" s="50" t="s">
        <v>127</v>
      </c>
      <c r="AF77" s="491">
        <v>2</v>
      </c>
      <c r="AG77" s="491"/>
      <c r="AH77" s="491"/>
      <c r="AI77" s="491"/>
      <c r="AJ77" s="491"/>
      <c r="AK77" s="491">
        <v>5</v>
      </c>
      <c r="AL77" s="491"/>
      <c r="AM77" s="491"/>
      <c r="AN77" s="491"/>
      <c r="AO77" s="491"/>
      <c r="AP77" s="491"/>
      <c r="AQ77" s="491"/>
      <c r="AR77" s="491"/>
      <c r="AS77" s="491">
        <f t="shared" si="65"/>
        <v>7</v>
      </c>
      <c r="AU77" s="50" t="s">
        <v>127</v>
      </c>
      <c r="AV77" s="491">
        <v>21</v>
      </c>
    </row>
    <row r="78" spans="9:48" x14ac:dyDescent="0.15">
      <c r="I78" s="175" t="s">
        <v>66</v>
      </c>
      <c r="J78" s="193">
        <f>SUM(J71:J77)</f>
        <v>23948</v>
      </c>
      <c r="K78" s="193">
        <f>SUM(K71:K77)</f>
        <v>4167</v>
      </c>
      <c r="L78" s="193">
        <f>SUM(L71:L77)</f>
        <v>249</v>
      </c>
      <c r="M78" s="193">
        <f>SUM(M71:M77)</f>
        <v>297257</v>
      </c>
      <c r="N78" s="193">
        <f>SUM(N71:N77)</f>
        <v>325621</v>
      </c>
      <c r="P78" s="175" t="s">
        <v>66</v>
      </c>
      <c r="Q78" s="193">
        <f t="shared" ref="Q78:V78" si="66">SUM(Q71:Q77)</f>
        <v>97786</v>
      </c>
      <c r="R78" s="193">
        <f t="shared" si="66"/>
        <v>1173</v>
      </c>
      <c r="S78" s="193">
        <f t="shared" si="66"/>
        <v>946</v>
      </c>
      <c r="T78" s="193">
        <f t="shared" si="66"/>
        <v>366381</v>
      </c>
      <c r="U78" s="193">
        <f t="shared" si="66"/>
        <v>612</v>
      </c>
      <c r="V78" s="193">
        <f t="shared" si="66"/>
        <v>466898</v>
      </c>
      <c r="X78" s="175" t="s">
        <v>66</v>
      </c>
      <c r="Y78" s="492">
        <f>SUM(Y71:Y77)</f>
        <v>620</v>
      </c>
      <c r="Z78" s="492">
        <f>SUM(Z71:Z77)</f>
        <v>3328</v>
      </c>
      <c r="AA78" s="492">
        <f>SUM(AA71:AA77)</f>
        <v>10926</v>
      </c>
      <c r="AB78" s="492">
        <f>SUM(AB71:AB77)</f>
        <v>415</v>
      </c>
      <c r="AC78" s="492">
        <f>SUM(AC71:AC77)</f>
        <v>15289</v>
      </c>
      <c r="AE78" s="175" t="s">
        <v>66</v>
      </c>
      <c r="AF78" s="492">
        <f t="shared" ref="AF78:AS78" si="67">SUM(AF71:AF77)</f>
        <v>3066</v>
      </c>
      <c r="AG78" s="492">
        <f t="shared" si="67"/>
        <v>672</v>
      </c>
      <c r="AH78" s="492">
        <f t="shared" si="67"/>
        <v>566</v>
      </c>
      <c r="AI78" s="492">
        <f t="shared" si="67"/>
        <v>1480</v>
      </c>
      <c r="AJ78" s="492">
        <f t="shared" si="67"/>
        <v>1328</v>
      </c>
      <c r="AK78" s="492">
        <f t="shared" si="67"/>
        <v>5604</v>
      </c>
      <c r="AL78" s="492">
        <f t="shared" si="67"/>
        <v>572</v>
      </c>
      <c r="AM78" s="492">
        <f t="shared" si="67"/>
        <v>573</v>
      </c>
      <c r="AN78" s="492">
        <f t="shared" si="67"/>
        <v>709</v>
      </c>
      <c r="AO78" s="492">
        <f t="shared" si="67"/>
        <v>571</v>
      </c>
      <c r="AP78" s="492">
        <f t="shared" si="67"/>
        <v>810</v>
      </c>
      <c r="AQ78" s="492">
        <f t="shared" si="67"/>
        <v>653</v>
      </c>
      <c r="AR78" s="492">
        <f t="shared" si="67"/>
        <v>549</v>
      </c>
      <c r="AS78" s="492">
        <f t="shared" si="67"/>
        <v>17153</v>
      </c>
      <c r="AU78" s="175" t="s">
        <v>66</v>
      </c>
      <c r="AV78" s="691">
        <f>SUM(AV71:AV77)</f>
        <v>3370</v>
      </c>
    </row>
    <row r="79" spans="9:48" x14ac:dyDescent="0.15">
      <c r="AV79" s="690"/>
    </row>
    <row r="80" spans="9:48" x14ac:dyDescent="0.15">
      <c r="I80"/>
      <c r="J80"/>
      <c r="K80"/>
      <c r="L80"/>
      <c r="M80"/>
      <c r="N80"/>
      <c r="O80"/>
      <c r="P80"/>
      <c r="Q80"/>
      <c r="R80"/>
      <c r="S80"/>
      <c r="T80"/>
      <c r="U80"/>
      <c r="V80"/>
      <c r="W80"/>
      <c r="X80"/>
      <c r="Y80"/>
      <c r="Z80"/>
      <c r="AA80"/>
      <c r="AB80"/>
      <c r="AC80"/>
    </row>
    <row r="81" spans="9:35" x14ac:dyDescent="0.15">
      <c r="I81"/>
      <c r="J81"/>
      <c r="K81"/>
      <c r="L81"/>
      <c r="M81"/>
      <c r="N81"/>
      <c r="O81"/>
      <c r="P81"/>
      <c r="Q81"/>
      <c r="R81"/>
      <c r="S81"/>
      <c r="T81"/>
      <c r="U81"/>
      <c r="V81"/>
      <c r="W81"/>
      <c r="X81"/>
      <c r="Y81"/>
      <c r="Z81"/>
      <c r="AA81"/>
      <c r="AB81"/>
      <c r="AC81"/>
      <c r="AE81" s="495"/>
      <c r="AF81" s="263"/>
      <c r="AG81" s="263"/>
      <c r="AH81" s="263"/>
      <c r="AI81" s="263"/>
    </row>
    <row r="82" spans="9:35" x14ac:dyDescent="0.15">
      <c r="I82"/>
      <c r="J82"/>
      <c r="K82"/>
      <c r="L82"/>
      <c r="M82"/>
      <c r="N82"/>
      <c r="O82"/>
      <c r="P82"/>
      <c r="Q82"/>
      <c r="R82"/>
      <c r="S82"/>
      <c r="T82"/>
      <c r="U82"/>
      <c r="V82"/>
      <c r="W82"/>
      <c r="X82"/>
      <c r="Y82"/>
      <c r="Z82"/>
      <c r="AA82"/>
      <c r="AB82"/>
      <c r="AC82"/>
      <c r="AE82" s="263"/>
      <c r="AF82" s="263"/>
      <c r="AG82" s="263"/>
      <c r="AH82" s="263"/>
      <c r="AI82" s="263"/>
    </row>
    <row r="83" spans="9:35" x14ac:dyDescent="0.15">
      <c r="I83"/>
      <c r="J83"/>
      <c r="K83"/>
      <c r="L83"/>
      <c r="M83"/>
      <c r="N83"/>
      <c r="O83"/>
      <c r="P83"/>
      <c r="Q83"/>
      <c r="R83"/>
      <c r="S83"/>
      <c r="T83"/>
      <c r="U83"/>
      <c r="V83"/>
      <c r="W83"/>
      <c r="X83"/>
      <c r="Y83"/>
      <c r="Z83"/>
      <c r="AA83"/>
      <c r="AB83"/>
      <c r="AC83"/>
      <c r="AE83" s="263"/>
      <c r="AF83" s="263"/>
      <c r="AG83" s="263"/>
      <c r="AH83" s="263"/>
      <c r="AI83" s="263"/>
    </row>
    <row r="84" spans="9:35" x14ac:dyDescent="0.15">
      <c r="I84"/>
      <c r="J84"/>
      <c r="K84"/>
      <c r="L84"/>
      <c r="M84"/>
      <c r="N84"/>
      <c r="O84"/>
      <c r="P84"/>
      <c r="Q84"/>
      <c r="R84"/>
      <c r="S84"/>
      <c r="T84"/>
      <c r="U84"/>
      <c r="V84"/>
      <c r="W84"/>
      <c r="X84"/>
      <c r="Y84"/>
      <c r="Z84"/>
      <c r="AA84"/>
      <c r="AB84"/>
      <c r="AC84"/>
    </row>
    <row r="85" spans="9:35" x14ac:dyDescent="0.15">
      <c r="I85"/>
      <c r="J85"/>
      <c r="K85"/>
      <c r="L85"/>
      <c r="M85"/>
      <c r="N85"/>
      <c r="O85"/>
      <c r="P85"/>
      <c r="Q85"/>
      <c r="R85"/>
      <c r="S85"/>
      <c r="T85"/>
      <c r="U85"/>
      <c r="V85"/>
      <c r="W85"/>
      <c r="X85"/>
      <c r="Y85"/>
      <c r="Z85"/>
      <c r="AA85"/>
      <c r="AB85"/>
      <c r="AC85"/>
    </row>
    <row r="86" spans="9:35" x14ac:dyDescent="0.15">
      <c r="I86"/>
      <c r="J86"/>
      <c r="K86"/>
      <c r="L86"/>
      <c r="M86"/>
      <c r="N86"/>
      <c r="O86"/>
      <c r="P86"/>
      <c r="Q86"/>
      <c r="R86"/>
      <c r="S86"/>
      <c r="T86"/>
      <c r="U86"/>
      <c r="V86"/>
      <c r="W86"/>
      <c r="X86"/>
      <c r="Y86"/>
      <c r="Z86"/>
      <c r="AA86"/>
      <c r="AB86"/>
      <c r="AC86"/>
    </row>
    <row r="87" spans="9:35" x14ac:dyDescent="0.15">
      <c r="I87"/>
      <c r="J87"/>
      <c r="K87"/>
      <c r="L87"/>
      <c r="M87"/>
      <c r="N87"/>
      <c r="O87"/>
      <c r="P87"/>
      <c r="Q87"/>
      <c r="R87"/>
      <c r="S87"/>
      <c r="T87"/>
      <c r="U87"/>
      <c r="V87"/>
      <c r="W87"/>
      <c r="X87"/>
      <c r="Y87"/>
      <c r="Z87"/>
      <c r="AA87"/>
      <c r="AB87"/>
      <c r="AC87"/>
    </row>
    <row r="88" spans="9:35" x14ac:dyDescent="0.15">
      <c r="I88"/>
      <c r="J88"/>
      <c r="K88"/>
      <c r="L88"/>
      <c r="M88"/>
      <c r="N88"/>
      <c r="O88"/>
      <c r="P88"/>
      <c r="Q88"/>
      <c r="R88"/>
      <c r="S88"/>
      <c r="T88"/>
      <c r="U88"/>
      <c r="V88"/>
      <c r="W88"/>
      <c r="X88"/>
      <c r="Y88"/>
      <c r="Z88"/>
      <c r="AA88"/>
      <c r="AB88"/>
      <c r="AC88"/>
    </row>
    <row r="89" spans="9:35" x14ac:dyDescent="0.15">
      <c r="I89"/>
      <c r="J89"/>
      <c r="K89"/>
      <c r="L89"/>
      <c r="M89"/>
      <c r="N89"/>
      <c r="O89"/>
      <c r="P89"/>
      <c r="Q89"/>
      <c r="R89"/>
      <c r="S89"/>
      <c r="T89"/>
      <c r="U89"/>
      <c r="V89"/>
      <c r="W89"/>
      <c r="X89"/>
      <c r="Y89"/>
      <c r="Z89"/>
      <c r="AA89"/>
      <c r="AB89"/>
      <c r="AC89"/>
    </row>
    <row r="90" spans="9:35" x14ac:dyDescent="0.15">
      <c r="I90"/>
      <c r="J90"/>
      <c r="K90"/>
      <c r="L90"/>
      <c r="M90"/>
      <c r="N90"/>
      <c r="O90"/>
      <c r="P90"/>
      <c r="Q90"/>
      <c r="R90"/>
      <c r="S90"/>
      <c r="T90"/>
      <c r="U90"/>
      <c r="V90"/>
      <c r="W90"/>
      <c r="X90"/>
      <c r="Y90"/>
      <c r="Z90"/>
      <c r="AA90"/>
      <c r="AB90"/>
      <c r="AC90"/>
    </row>
    <row r="91" spans="9:35" x14ac:dyDescent="0.15">
      <c r="I91"/>
      <c r="J91"/>
      <c r="K91"/>
      <c r="L91"/>
      <c r="M91"/>
      <c r="N91"/>
      <c r="O91"/>
      <c r="P91"/>
      <c r="Q91"/>
      <c r="R91"/>
      <c r="S91"/>
      <c r="T91"/>
      <c r="U91"/>
      <c r="V91"/>
      <c r="W91"/>
      <c r="X91"/>
      <c r="Y91"/>
      <c r="Z91"/>
      <c r="AA91"/>
      <c r="AB91"/>
      <c r="AC91"/>
    </row>
  </sheetData>
  <mergeCells count="5">
    <mergeCell ref="M3:Q3"/>
    <mergeCell ref="B1:H1"/>
    <mergeCell ref="B3:B4"/>
    <mergeCell ref="C3:G3"/>
    <mergeCell ref="H3:L3"/>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theme="0"/>
  </sheetPr>
  <dimension ref="B1:AV80"/>
  <sheetViews>
    <sheetView zoomScale="90" zoomScaleNormal="90" zoomScaleSheetLayoutView="90" workbookViewId="0">
      <selection activeCell="M32" sqref="M32"/>
    </sheetView>
  </sheetViews>
  <sheetFormatPr baseColWidth="10" defaultColWidth="8.83203125" defaultRowHeight="13" x14ac:dyDescent="0.15"/>
  <cols>
    <col min="1" max="1" width="2.83203125" style="175" customWidth="1"/>
    <col min="2" max="2" width="11.33203125" style="175" customWidth="1"/>
    <col min="3" max="3" width="15.5" style="175" customWidth="1"/>
    <col min="4" max="4" width="15.1640625" style="175" customWidth="1"/>
    <col min="5" max="5" width="14" style="175" customWidth="1"/>
    <col min="6" max="6" width="11.5" style="175" customWidth="1"/>
    <col min="7" max="7" width="13" style="175" customWidth="1"/>
    <col min="8" max="8" width="11.83203125" style="175" customWidth="1"/>
    <col min="9" max="10" width="12.5" style="175" customWidth="1"/>
    <col min="11" max="11" width="12" style="175" customWidth="1"/>
    <col min="12" max="12" width="12.6640625" style="175" customWidth="1"/>
    <col min="13" max="13" width="11.6640625" style="175" customWidth="1"/>
    <col min="14" max="14" width="12.6640625" style="175" customWidth="1"/>
    <col min="15" max="15" width="8.33203125" style="175" customWidth="1"/>
    <col min="16" max="16" width="11.33203125" style="175" customWidth="1"/>
    <col min="17" max="17" width="12.83203125" style="175" customWidth="1"/>
    <col min="18" max="18" width="11.6640625" style="175" customWidth="1"/>
    <col min="19" max="19" width="11.1640625" style="175" customWidth="1"/>
    <col min="20" max="20" width="13.5" style="175" customWidth="1"/>
    <col min="21" max="21" width="10.5" style="175" customWidth="1"/>
    <col min="22" max="22" width="12.6640625" style="175" customWidth="1"/>
    <col min="23" max="23" width="3.33203125" style="175" customWidth="1"/>
    <col min="24" max="24" width="11.1640625" style="175" customWidth="1"/>
    <col min="25" max="25" width="12.1640625" style="175" customWidth="1"/>
    <col min="26" max="27" width="13.6640625" style="175" customWidth="1"/>
    <col min="28" max="28" width="10.1640625" style="175" customWidth="1"/>
    <col min="29" max="29" width="12" style="175" customWidth="1"/>
    <col min="30" max="30" width="6.5" style="175" customWidth="1"/>
    <col min="31" max="31" width="10.6640625" style="175" customWidth="1"/>
    <col min="32" max="32" width="10.5" style="175" customWidth="1"/>
    <col min="33" max="34" width="9.33203125" style="175" bestFit="1" customWidth="1"/>
    <col min="35" max="35" width="10.83203125" style="175" customWidth="1"/>
    <col min="36" max="37" width="10.33203125" style="175" bestFit="1" customWidth="1"/>
    <col min="38" max="38" width="8.83203125" style="175" customWidth="1"/>
    <col min="39" max="39" width="9.5" style="175" customWidth="1"/>
    <col min="40" max="40" width="10.33203125" style="175" bestFit="1" customWidth="1"/>
    <col min="41" max="42" width="9.5" style="175" bestFit="1" customWidth="1"/>
    <col min="43" max="43" width="11.5" style="175" bestFit="1" customWidth="1"/>
    <col min="44" max="44" width="9.5" style="175" bestFit="1" customWidth="1"/>
    <col min="45" max="45" width="10.1640625" style="175" customWidth="1"/>
    <col min="46" max="46" width="9.33203125" style="175" bestFit="1" customWidth="1"/>
    <col min="47" max="47" width="10.1640625" style="175" bestFit="1" customWidth="1"/>
    <col min="48" max="48" width="11.1640625" style="175" bestFit="1" customWidth="1"/>
    <col min="49" max="262" width="8.83203125" style="175"/>
    <col min="263" max="263" width="3.33203125" style="175" customWidth="1"/>
    <col min="264" max="264" width="11.5" style="175" customWidth="1"/>
    <col min="265" max="265" width="15.5" style="175" customWidth="1"/>
    <col min="266" max="269" width="12.6640625" style="175" customWidth="1"/>
    <col min="270" max="270" width="2.6640625" style="175" customWidth="1"/>
    <col min="271" max="518" width="8.83203125" style="175"/>
    <col min="519" max="519" width="3.33203125" style="175" customWidth="1"/>
    <col min="520" max="520" width="11.5" style="175" customWidth="1"/>
    <col min="521" max="521" width="15.5" style="175" customWidth="1"/>
    <col min="522" max="525" width="12.6640625" style="175" customWidth="1"/>
    <col min="526" max="526" width="2.6640625" style="175" customWidth="1"/>
    <col min="527" max="774" width="8.83203125" style="175"/>
    <col min="775" max="775" width="3.33203125" style="175" customWidth="1"/>
    <col min="776" max="776" width="11.5" style="175" customWidth="1"/>
    <col min="777" max="777" width="15.5" style="175" customWidth="1"/>
    <col min="778" max="781" width="12.6640625" style="175" customWidth="1"/>
    <col min="782" max="782" width="2.6640625" style="175" customWidth="1"/>
    <col min="783" max="1030" width="8.83203125" style="175"/>
    <col min="1031" max="1031" width="3.33203125" style="175" customWidth="1"/>
    <col min="1032" max="1032" width="11.5" style="175" customWidth="1"/>
    <col min="1033" max="1033" width="15.5" style="175" customWidth="1"/>
    <col min="1034" max="1037" width="12.6640625" style="175" customWidth="1"/>
    <col min="1038" max="1038" width="2.6640625" style="175" customWidth="1"/>
    <col min="1039" max="1286" width="8.83203125" style="175"/>
    <col min="1287" max="1287" width="3.33203125" style="175" customWidth="1"/>
    <col min="1288" max="1288" width="11.5" style="175" customWidth="1"/>
    <col min="1289" max="1289" width="15.5" style="175" customWidth="1"/>
    <col min="1290" max="1293" width="12.6640625" style="175" customWidth="1"/>
    <col min="1294" max="1294" width="2.6640625" style="175" customWidth="1"/>
    <col min="1295" max="1542" width="8.83203125" style="175"/>
    <col min="1543" max="1543" width="3.33203125" style="175" customWidth="1"/>
    <col min="1544" max="1544" width="11.5" style="175" customWidth="1"/>
    <col min="1545" max="1545" width="15.5" style="175" customWidth="1"/>
    <col min="1546" max="1549" width="12.6640625" style="175" customWidth="1"/>
    <col min="1550" max="1550" width="2.6640625" style="175" customWidth="1"/>
    <col min="1551" max="1798" width="8.83203125" style="175"/>
    <col min="1799" max="1799" width="3.33203125" style="175" customWidth="1"/>
    <col min="1800" max="1800" width="11.5" style="175" customWidth="1"/>
    <col min="1801" max="1801" width="15.5" style="175" customWidth="1"/>
    <col min="1802" max="1805" width="12.6640625" style="175" customWidth="1"/>
    <col min="1806" max="1806" width="2.6640625" style="175" customWidth="1"/>
    <col min="1807" max="2054" width="8.83203125" style="175"/>
    <col min="2055" max="2055" width="3.33203125" style="175" customWidth="1"/>
    <col min="2056" max="2056" width="11.5" style="175" customWidth="1"/>
    <col min="2057" max="2057" width="15.5" style="175" customWidth="1"/>
    <col min="2058" max="2061" width="12.6640625" style="175" customWidth="1"/>
    <col min="2062" max="2062" width="2.6640625" style="175" customWidth="1"/>
    <col min="2063" max="2310" width="8.83203125" style="175"/>
    <col min="2311" max="2311" width="3.33203125" style="175" customWidth="1"/>
    <col min="2312" max="2312" width="11.5" style="175" customWidth="1"/>
    <col min="2313" max="2313" width="15.5" style="175" customWidth="1"/>
    <col min="2314" max="2317" width="12.6640625" style="175" customWidth="1"/>
    <col min="2318" max="2318" width="2.6640625" style="175" customWidth="1"/>
    <col min="2319" max="2566" width="8.83203125" style="175"/>
    <col min="2567" max="2567" width="3.33203125" style="175" customWidth="1"/>
    <col min="2568" max="2568" width="11.5" style="175" customWidth="1"/>
    <col min="2569" max="2569" width="15.5" style="175" customWidth="1"/>
    <col min="2570" max="2573" width="12.6640625" style="175" customWidth="1"/>
    <col min="2574" max="2574" width="2.6640625" style="175" customWidth="1"/>
    <col min="2575" max="2822" width="8.83203125" style="175"/>
    <col min="2823" max="2823" width="3.33203125" style="175" customWidth="1"/>
    <col min="2824" max="2824" width="11.5" style="175" customWidth="1"/>
    <col min="2825" max="2825" width="15.5" style="175" customWidth="1"/>
    <col min="2826" max="2829" width="12.6640625" style="175" customWidth="1"/>
    <col min="2830" max="2830" width="2.6640625" style="175" customWidth="1"/>
    <col min="2831" max="3078" width="8.83203125" style="175"/>
    <col min="3079" max="3079" width="3.33203125" style="175" customWidth="1"/>
    <col min="3080" max="3080" width="11.5" style="175" customWidth="1"/>
    <col min="3081" max="3081" width="15.5" style="175" customWidth="1"/>
    <col min="3082" max="3085" width="12.6640625" style="175" customWidth="1"/>
    <col min="3086" max="3086" width="2.6640625" style="175" customWidth="1"/>
    <col min="3087" max="3334" width="8.83203125" style="175"/>
    <col min="3335" max="3335" width="3.33203125" style="175" customWidth="1"/>
    <col min="3336" max="3336" width="11.5" style="175" customWidth="1"/>
    <col min="3337" max="3337" width="15.5" style="175" customWidth="1"/>
    <col min="3338" max="3341" width="12.6640625" style="175" customWidth="1"/>
    <col min="3342" max="3342" width="2.6640625" style="175" customWidth="1"/>
    <col min="3343" max="3590" width="8.83203125" style="175"/>
    <col min="3591" max="3591" width="3.33203125" style="175" customWidth="1"/>
    <col min="3592" max="3592" width="11.5" style="175" customWidth="1"/>
    <col min="3593" max="3593" width="15.5" style="175" customWidth="1"/>
    <col min="3594" max="3597" width="12.6640625" style="175" customWidth="1"/>
    <col min="3598" max="3598" width="2.6640625" style="175" customWidth="1"/>
    <col min="3599" max="3846" width="8.83203125" style="175"/>
    <col min="3847" max="3847" width="3.33203125" style="175" customWidth="1"/>
    <col min="3848" max="3848" width="11.5" style="175" customWidth="1"/>
    <col min="3849" max="3849" width="15.5" style="175" customWidth="1"/>
    <col min="3850" max="3853" width="12.6640625" style="175" customWidth="1"/>
    <col min="3854" max="3854" width="2.6640625" style="175" customWidth="1"/>
    <col min="3855" max="4102" width="8.83203125" style="175"/>
    <col min="4103" max="4103" width="3.33203125" style="175" customWidth="1"/>
    <col min="4104" max="4104" width="11.5" style="175" customWidth="1"/>
    <col min="4105" max="4105" width="15.5" style="175" customWidth="1"/>
    <col min="4106" max="4109" width="12.6640625" style="175" customWidth="1"/>
    <col min="4110" max="4110" width="2.6640625" style="175" customWidth="1"/>
    <col min="4111" max="4358" width="8.83203125" style="175"/>
    <col min="4359" max="4359" width="3.33203125" style="175" customWidth="1"/>
    <col min="4360" max="4360" width="11.5" style="175" customWidth="1"/>
    <col min="4361" max="4361" width="15.5" style="175" customWidth="1"/>
    <col min="4362" max="4365" width="12.6640625" style="175" customWidth="1"/>
    <col min="4366" max="4366" width="2.6640625" style="175" customWidth="1"/>
    <col min="4367" max="4614" width="8.83203125" style="175"/>
    <col min="4615" max="4615" width="3.33203125" style="175" customWidth="1"/>
    <col min="4616" max="4616" width="11.5" style="175" customWidth="1"/>
    <col min="4617" max="4617" width="15.5" style="175" customWidth="1"/>
    <col min="4618" max="4621" width="12.6640625" style="175" customWidth="1"/>
    <col min="4622" max="4622" width="2.6640625" style="175" customWidth="1"/>
    <col min="4623" max="4870" width="8.83203125" style="175"/>
    <col min="4871" max="4871" width="3.33203125" style="175" customWidth="1"/>
    <col min="4872" max="4872" width="11.5" style="175" customWidth="1"/>
    <col min="4873" max="4873" width="15.5" style="175" customWidth="1"/>
    <col min="4874" max="4877" width="12.6640625" style="175" customWidth="1"/>
    <col min="4878" max="4878" width="2.6640625" style="175" customWidth="1"/>
    <col min="4879" max="5126" width="8.83203125" style="175"/>
    <col min="5127" max="5127" width="3.33203125" style="175" customWidth="1"/>
    <col min="5128" max="5128" width="11.5" style="175" customWidth="1"/>
    <col min="5129" max="5129" width="15.5" style="175" customWidth="1"/>
    <col min="5130" max="5133" width="12.6640625" style="175" customWidth="1"/>
    <col min="5134" max="5134" width="2.6640625" style="175" customWidth="1"/>
    <col min="5135" max="5382" width="8.83203125" style="175"/>
    <col min="5383" max="5383" width="3.33203125" style="175" customWidth="1"/>
    <col min="5384" max="5384" width="11.5" style="175" customWidth="1"/>
    <col min="5385" max="5385" width="15.5" style="175" customWidth="1"/>
    <col min="5386" max="5389" width="12.6640625" style="175" customWidth="1"/>
    <col min="5390" max="5390" width="2.6640625" style="175" customWidth="1"/>
    <col min="5391" max="5638" width="8.83203125" style="175"/>
    <col min="5639" max="5639" width="3.33203125" style="175" customWidth="1"/>
    <col min="5640" max="5640" width="11.5" style="175" customWidth="1"/>
    <col min="5641" max="5641" width="15.5" style="175" customWidth="1"/>
    <col min="5642" max="5645" width="12.6640625" style="175" customWidth="1"/>
    <col min="5646" max="5646" width="2.6640625" style="175" customWidth="1"/>
    <col min="5647" max="5894" width="8.83203125" style="175"/>
    <col min="5895" max="5895" width="3.33203125" style="175" customWidth="1"/>
    <col min="5896" max="5896" width="11.5" style="175" customWidth="1"/>
    <col min="5897" max="5897" width="15.5" style="175" customWidth="1"/>
    <col min="5898" max="5901" width="12.6640625" style="175" customWidth="1"/>
    <col min="5902" max="5902" width="2.6640625" style="175" customWidth="1"/>
    <col min="5903" max="6150" width="8.83203125" style="175"/>
    <col min="6151" max="6151" width="3.33203125" style="175" customWidth="1"/>
    <col min="6152" max="6152" width="11.5" style="175" customWidth="1"/>
    <col min="6153" max="6153" width="15.5" style="175" customWidth="1"/>
    <col min="6154" max="6157" width="12.6640625" style="175" customWidth="1"/>
    <col min="6158" max="6158" width="2.6640625" style="175" customWidth="1"/>
    <col min="6159" max="6406" width="8.83203125" style="175"/>
    <col min="6407" max="6407" width="3.33203125" style="175" customWidth="1"/>
    <col min="6408" max="6408" width="11.5" style="175" customWidth="1"/>
    <col min="6409" max="6409" width="15.5" style="175" customWidth="1"/>
    <col min="6410" max="6413" width="12.6640625" style="175" customWidth="1"/>
    <col min="6414" max="6414" width="2.6640625" style="175" customWidth="1"/>
    <col min="6415" max="6662" width="8.83203125" style="175"/>
    <col min="6663" max="6663" width="3.33203125" style="175" customWidth="1"/>
    <col min="6664" max="6664" width="11.5" style="175" customWidth="1"/>
    <col min="6665" max="6665" width="15.5" style="175" customWidth="1"/>
    <col min="6666" max="6669" width="12.6640625" style="175" customWidth="1"/>
    <col min="6670" max="6670" width="2.6640625" style="175" customWidth="1"/>
    <col min="6671" max="6918" width="8.83203125" style="175"/>
    <col min="6919" max="6919" width="3.33203125" style="175" customWidth="1"/>
    <col min="6920" max="6920" width="11.5" style="175" customWidth="1"/>
    <col min="6921" max="6921" width="15.5" style="175" customWidth="1"/>
    <col min="6922" max="6925" width="12.6640625" style="175" customWidth="1"/>
    <col min="6926" max="6926" width="2.6640625" style="175" customWidth="1"/>
    <col min="6927" max="7174" width="8.83203125" style="175"/>
    <col min="7175" max="7175" width="3.33203125" style="175" customWidth="1"/>
    <col min="7176" max="7176" width="11.5" style="175" customWidth="1"/>
    <col min="7177" max="7177" width="15.5" style="175" customWidth="1"/>
    <col min="7178" max="7181" width="12.6640625" style="175" customWidth="1"/>
    <col min="7182" max="7182" width="2.6640625" style="175" customWidth="1"/>
    <col min="7183" max="7430" width="8.83203125" style="175"/>
    <col min="7431" max="7431" width="3.33203125" style="175" customWidth="1"/>
    <col min="7432" max="7432" width="11.5" style="175" customWidth="1"/>
    <col min="7433" max="7433" width="15.5" style="175" customWidth="1"/>
    <col min="7434" max="7437" width="12.6640625" style="175" customWidth="1"/>
    <col min="7438" max="7438" width="2.6640625" style="175" customWidth="1"/>
    <col min="7439" max="7686" width="8.83203125" style="175"/>
    <col min="7687" max="7687" width="3.33203125" style="175" customWidth="1"/>
    <col min="7688" max="7688" width="11.5" style="175" customWidth="1"/>
    <col min="7689" max="7689" width="15.5" style="175" customWidth="1"/>
    <col min="7690" max="7693" width="12.6640625" style="175" customWidth="1"/>
    <col min="7694" max="7694" width="2.6640625" style="175" customWidth="1"/>
    <col min="7695" max="7942" width="8.83203125" style="175"/>
    <col min="7943" max="7943" width="3.33203125" style="175" customWidth="1"/>
    <col min="7944" max="7944" width="11.5" style="175" customWidth="1"/>
    <col min="7945" max="7945" width="15.5" style="175" customWidth="1"/>
    <col min="7946" max="7949" width="12.6640625" style="175" customWidth="1"/>
    <col min="7950" max="7950" width="2.6640625" style="175" customWidth="1"/>
    <col min="7951" max="8198" width="8.83203125" style="175"/>
    <col min="8199" max="8199" width="3.33203125" style="175" customWidth="1"/>
    <col min="8200" max="8200" width="11.5" style="175" customWidth="1"/>
    <col min="8201" max="8201" width="15.5" style="175" customWidth="1"/>
    <col min="8202" max="8205" width="12.6640625" style="175" customWidth="1"/>
    <col min="8206" max="8206" width="2.6640625" style="175" customWidth="1"/>
    <col min="8207" max="8454" width="8.83203125" style="175"/>
    <col min="8455" max="8455" width="3.33203125" style="175" customWidth="1"/>
    <col min="8456" max="8456" width="11.5" style="175" customWidth="1"/>
    <col min="8457" max="8457" width="15.5" style="175" customWidth="1"/>
    <col min="8458" max="8461" width="12.6640625" style="175" customWidth="1"/>
    <col min="8462" max="8462" width="2.6640625" style="175" customWidth="1"/>
    <col min="8463" max="8710" width="8.83203125" style="175"/>
    <col min="8711" max="8711" width="3.33203125" style="175" customWidth="1"/>
    <col min="8712" max="8712" width="11.5" style="175" customWidth="1"/>
    <col min="8713" max="8713" width="15.5" style="175" customWidth="1"/>
    <col min="8714" max="8717" width="12.6640625" style="175" customWidth="1"/>
    <col min="8718" max="8718" width="2.6640625" style="175" customWidth="1"/>
    <col min="8719" max="8966" width="8.83203125" style="175"/>
    <col min="8967" max="8967" width="3.33203125" style="175" customWidth="1"/>
    <col min="8968" max="8968" width="11.5" style="175" customWidth="1"/>
    <col min="8969" max="8969" width="15.5" style="175" customWidth="1"/>
    <col min="8970" max="8973" width="12.6640625" style="175" customWidth="1"/>
    <col min="8974" max="8974" width="2.6640625" style="175" customWidth="1"/>
    <col min="8975" max="9222" width="8.83203125" style="175"/>
    <col min="9223" max="9223" width="3.33203125" style="175" customWidth="1"/>
    <col min="9224" max="9224" width="11.5" style="175" customWidth="1"/>
    <col min="9225" max="9225" width="15.5" style="175" customWidth="1"/>
    <col min="9226" max="9229" width="12.6640625" style="175" customWidth="1"/>
    <col min="9230" max="9230" width="2.6640625" style="175" customWidth="1"/>
    <col min="9231" max="9478" width="8.83203125" style="175"/>
    <col min="9479" max="9479" width="3.33203125" style="175" customWidth="1"/>
    <col min="9480" max="9480" width="11.5" style="175" customWidth="1"/>
    <col min="9481" max="9481" width="15.5" style="175" customWidth="1"/>
    <col min="9482" max="9485" width="12.6640625" style="175" customWidth="1"/>
    <col min="9486" max="9486" width="2.6640625" style="175" customWidth="1"/>
    <col min="9487" max="9734" width="8.83203125" style="175"/>
    <col min="9735" max="9735" width="3.33203125" style="175" customWidth="1"/>
    <col min="9736" max="9736" width="11.5" style="175" customWidth="1"/>
    <col min="9737" max="9737" width="15.5" style="175" customWidth="1"/>
    <col min="9738" max="9741" width="12.6640625" style="175" customWidth="1"/>
    <col min="9742" max="9742" width="2.6640625" style="175" customWidth="1"/>
    <col min="9743" max="9990" width="8.83203125" style="175"/>
    <col min="9991" max="9991" width="3.33203125" style="175" customWidth="1"/>
    <col min="9992" max="9992" width="11.5" style="175" customWidth="1"/>
    <col min="9993" max="9993" width="15.5" style="175" customWidth="1"/>
    <col min="9994" max="9997" width="12.6640625" style="175" customWidth="1"/>
    <col min="9998" max="9998" width="2.6640625" style="175" customWidth="1"/>
    <col min="9999" max="10246" width="8.83203125" style="175"/>
    <col min="10247" max="10247" width="3.33203125" style="175" customWidth="1"/>
    <col min="10248" max="10248" width="11.5" style="175" customWidth="1"/>
    <col min="10249" max="10249" width="15.5" style="175" customWidth="1"/>
    <col min="10250" max="10253" width="12.6640625" style="175" customWidth="1"/>
    <col min="10254" max="10254" width="2.6640625" style="175" customWidth="1"/>
    <col min="10255" max="10502" width="8.83203125" style="175"/>
    <col min="10503" max="10503" width="3.33203125" style="175" customWidth="1"/>
    <col min="10504" max="10504" width="11.5" style="175" customWidth="1"/>
    <col min="10505" max="10505" width="15.5" style="175" customWidth="1"/>
    <col min="10506" max="10509" width="12.6640625" style="175" customWidth="1"/>
    <col min="10510" max="10510" width="2.6640625" style="175" customWidth="1"/>
    <col min="10511" max="10758" width="8.83203125" style="175"/>
    <col min="10759" max="10759" width="3.33203125" style="175" customWidth="1"/>
    <col min="10760" max="10760" width="11.5" style="175" customWidth="1"/>
    <col min="10761" max="10761" width="15.5" style="175" customWidth="1"/>
    <col min="10762" max="10765" width="12.6640625" style="175" customWidth="1"/>
    <col min="10766" max="10766" width="2.6640625" style="175" customWidth="1"/>
    <col min="10767" max="11014" width="8.83203125" style="175"/>
    <col min="11015" max="11015" width="3.33203125" style="175" customWidth="1"/>
    <col min="11016" max="11016" width="11.5" style="175" customWidth="1"/>
    <col min="11017" max="11017" width="15.5" style="175" customWidth="1"/>
    <col min="11018" max="11021" width="12.6640625" style="175" customWidth="1"/>
    <col min="11022" max="11022" width="2.6640625" style="175" customWidth="1"/>
    <col min="11023" max="11270" width="8.83203125" style="175"/>
    <col min="11271" max="11271" width="3.33203125" style="175" customWidth="1"/>
    <col min="11272" max="11272" width="11.5" style="175" customWidth="1"/>
    <col min="11273" max="11273" width="15.5" style="175" customWidth="1"/>
    <col min="11274" max="11277" width="12.6640625" style="175" customWidth="1"/>
    <col min="11278" max="11278" width="2.6640625" style="175" customWidth="1"/>
    <col min="11279" max="11526" width="8.83203125" style="175"/>
    <col min="11527" max="11527" width="3.33203125" style="175" customWidth="1"/>
    <col min="11528" max="11528" width="11.5" style="175" customWidth="1"/>
    <col min="11529" max="11529" width="15.5" style="175" customWidth="1"/>
    <col min="11530" max="11533" width="12.6640625" style="175" customWidth="1"/>
    <col min="11534" max="11534" width="2.6640625" style="175" customWidth="1"/>
    <col min="11535" max="11782" width="8.83203125" style="175"/>
    <col min="11783" max="11783" width="3.33203125" style="175" customWidth="1"/>
    <col min="11784" max="11784" width="11.5" style="175" customWidth="1"/>
    <col min="11785" max="11785" width="15.5" style="175" customWidth="1"/>
    <col min="11786" max="11789" width="12.6640625" style="175" customWidth="1"/>
    <col min="11790" max="11790" width="2.6640625" style="175" customWidth="1"/>
    <col min="11791" max="12038" width="8.83203125" style="175"/>
    <col min="12039" max="12039" width="3.33203125" style="175" customWidth="1"/>
    <col min="12040" max="12040" width="11.5" style="175" customWidth="1"/>
    <col min="12041" max="12041" width="15.5" style="175" customWidth="1"/>
    <col min="12042" max="12045" width="12.6640625" style="175" customWidth="1"/>
    <col min="12046" max="12046" width="2.6640625" style="175" customWidth="1"/>
    <col min="12047" max="12294" width="8.83203125" style="175"/>
    <col min="12295" max="12295" width="3.33203125" style="175" customWidth="1"/>
    <col min="12296" max="12296" width="11.5" style="175" customWidth="1"/>
    <col min="12297" max="12297" width="15.5" style="175" customWidth="1"/>
    <col min="12298" max="12301" width="12.6640625" style="175" customWidth="1"/>
    <col min="12302" max="12302" width="2.6640625" style="175" customWidth="1"/>
    <col min="12303" max="12550" width="8.83203125" style="175"/>
    <col min="12551" max="12551" width="3.33203125" style="175" customWidth="1"/>
    <col min="12552" max="12552" width="11.5" style="175" customWidth="1"/>
    <col min="12553" max="12553" width="15.5" style="175" customWidth="1"/>
    <col min="12554" max="12557" width="12.6640625" style="175" customWidth="1"/>
    <col min="12558" max="12558" width="2.6640625" style="175" customWidth="1"/>
    <col min="12559" max="12806" width="8.83203125" style="175"/>
    <col min="12807" max="12807" width="3.33203125" style="175" customWidth="1"/>
    <col min="12808" max="12808" width="11.5" style="175" customWidth="1"/>
    <col min="12809" max="12809" width="15.5" style="175" customWidth="1"/>
    <col min="12810" max="12813" width="12.6640625" style="175" customWidth="1"/>
    <col min="12814" max="12814" width="2.6640625" style="175" customWidth="1"/>
    <col min="12815" max="13062" width="8.83203125" style="175"/>
    <col min="13063" max="13063" width="3.33203125" style="175" customWidth="1"/>
    <col min="13064" max="13064" width="11.5" style="175" customWidth="1"/>
    <col min="13065" max="13065" width="15.5" style="175" customWidth="1"/>
    <col min="13066" max="13069" width="12.6640625" style="175" customWidth="1"/>
    <col min="13070" max="13070" width="2.6640625" style="175" customWidth="1"/>
    <col min="13071" max="13318" width="8.83203125" style="175"/>
    <col min="13319" max="13319" width="3.33203125" style="175" customWidth="1"/>
    <col min="13320" max="13320" width="11.5" style="175" customWidth="1"/>
    <col min="13321" max="13321" width="15.5" style="175" customWidth="1"/>
    <col min="13322" max="13325" width="12.6640625" style="175" customWidth="1"/>
    <col min="13326" max="13326" width="2.6640625" style="175" customWidth="1"/>
    <col min="13327" max="13574" width="8.83203125" style="175"/>
    <col min="13575" max="13575" width="3.33203125" style="175" customWidth="1"/>
    <col min="13576" max="13576" width="11.5" style="175" customWidth="1"/>
    <col min="13577" max="13577" width="15.5" style="175" customWidth="1"/>
    <col min="13578" max="13581" width="12.6640625" style="175" customWidth="1"/>
    <col min="13582" max="13582" width="2.6640625" style="175" customWidth="1"/>
    <col min="13583" max="13830" width="8.83203125" style="175"/>
    <col min="13831" max="13831" width="3.33203125" style="175" customWidth="1"/>
    <col min="13832" max="13832" width="11.5" style="175" customWidth="1"/>
    <col min="13833" max="13833" width="15.5" style="175" customWidth="1"/>
    <col min="13834" max="13837" width="12.6640625" style="175" customWidth="1"/>
    <col min="13838" max="13838" width="2.6640625" style="175" customWidth="1"/>
    <col min="13839" max="14086" width="8.83203125" style="175"/>
    <col min="14087" max="14087" width="3.33203125" style="175" customWidth="1"/>
    <col min="14088" max="14088" width="11.5" style="175" customWidth="1"/>
    <col min="14089" max="14089" width="15.5" style="175" customWidth="1"/>
    <col min="14090" max="14093" width="12.6640625" style="175" customWidth="1"/>
    <col min="14094" max="14094" width="2.6640625" style="175" customWidth="1"/>
    <col min="14095" max="14342" width="8.83203125" style="175"/>
    <col min="14343" max="14343" width="3.33203125" style="175" customWidth="1"/>
    <col min="14344" max="14344" width="11.5" style="175" customWidth="1"/>
    <col min="14345" max="14345" width="15.5" style="175" customWidth="1"/>
    <col min="14346" max="14349" width="12.6640625" style="175" customWidth="1"/>
    <col min="14350" max="14350" width="2.6640625" style="175" customWidth="1"/>
    <col min="14351" max="14598" width="8.83203125" style="175"/>
    <col min="14599" max="14599" width="3.33203125" style="175" customWidth="1"/>
    <col min="14600" max="14600" width="11.5" style="175" customWidth="1"/>
    <col min="14601" max="14601" width="15.5" style="175" customWidth="1"/>
    <col min="14602" max="14605" width="12.6640625" style="175" customWidth="1"/>
    <col min="14606" max="14606" width="2.6640625" style="175" customWidth="1"/>
    <col min="14607" max="14854" width="8.83203125" style="175"/>
    <col min="14855" max="14855" width="3.33203125" style="175" customWidth="1"/>
    <col min="14856" max="14856" width="11.5" style="175" customWidth="1"/>
    <col min="14857" max="14857" width="15.5" style="175" customWidth="1"/>
    <col min="14858" max="14861" width="12.6640625" style="175" customWidth="1"/>
    <col min="14862" max="14862" width="2.6640625" style="175" customWidth="1"/>
    <col min="14863" max="15110" width="8.83203125" style="175"/>
    <col min="15111" max="15111" width="3.33203125" style="175" customWidth="1"/>
    <col min="15112" max="15112" width="11.5" style="175" customWidth="1"/>
    <col min="15113" max="15113" width="15.5" style="175" customWidth="1"/>
    <col min="15114" max="15117" width="12.6640625" style="175" customWidth="1"/>
    <col min="15118" max="15118" width="2.6640625" style="175" customWidth="1"/>
    <col min="15119" max="15366" width="8.83203125" style="175"/>
    <col min="15367" max="15367" width="3.33203125" style="175" customWidth="1"/>
    <col min="15368" max="15368" width="11.5" style="175" customWidth="1"/>
    <col min="15369" max="15369" width="15.5" style="175" customWidth="1"/>
    <col min="15370" max="15373" width="12.6640625" style="175" customWidth="1"/>
    <col min="15374" max="15374" width="2.6640625" style="175" customWidth="1"/>
    <col min="15375" max="15622" width="8.83203125" style="175"/>
    <col min="15623" max="15623" width="3.33203125" style="175" customWidth="1"/>
    <col min="15624" max="15624" width="11.5" style="175" customWidth="1"/>
    <col min="15625" max="15625" width="15.5" style="175" customWidth="1"/>
    <col min="15626" max="15629" width="12.6640625" style="175" customWidth="1"/>
    <col min="15630" max="15630" width="2.6640625" style="175" customWidth="1"/>
    <col min="15631" max="15878" width="8.83203125" style="175"/>
    <col min="15879" max="15879" width="3.33203125" style="175" customWidth="1"/>
    <col min="15880" max="15880" width="11.5" style="175" customWidth="1"/>
    <col min="15881" max="15881" width="15.5" style="175" customWidth="1"/>
    <col min="15882" max="15885" width="12.6640625" style="175" customWidth="1"/>
    <col min="15886" max="15886" width="2.6640625" style="175" customWidth="1"/>
    <col min="15887" max="16134" width="8.83203125" style="175"/>
    <col min="16135" max="16135" width="3.33203125" style="175" customWidth="1"/>
    <col min="16136" max="16136" width="11.5" style="175" customWidth="1"/>
    <col min="16137" max="16137" width="15.5" style="175" customWidth="1"/>
    <col min="16138" max="16141" width="12.6640625" style="175" customWidth="1"/>
    <col min="16142" max="16142" width="2.6640625" style="175" customWidth="1"/>
    <col min="16143" max="16384" width="8.83203125" style="175"/>
  </cols>
  <sheetData>
    <row r="1" spans="2:48" ht="41.25" customHeight="1" x14ac:dyDescent="0.15">
      <c r="B1" s="866" t="s">
        <v>930</v>
      </c>
      <c r="C1" s="867"/>
      <c r="D1" s="867"/>
      <c r="E1" s="867"/>
      <c r="F1" s="867"/>
      <c r="G1" s="867"/>
      <c r="H1" s="867"/>
    </row>
    <row r="2" spans="2:48" ht="14.25" customHeight="1" x14ac:dyDescent="0.15">
      <c r="B2" s="591"/>
      <c r="C2" s="591"/>
      <c r="D2" s="591"/>
      <c r="E2" s="591"/>
      <c r="F2" s="591"/>
      <c r="G2" s="591"/>
      <c r="H2" s="591"/>
    </row>
    <row r="3" spans="2:48" x14ac:dyDescent="0.15">
      <c r="B3" s="875" t="s">
        <v>787</v>
      </c>
      <c r="C3" s="870" t="s">
        <v>755</v>
      </c>
      <c r="D3" s="871"/>
      <c r="E3" s="871"/>
      <c r="F3" s="871"/>
      <c r="G3" s="872"/>
      <c r="H3" s="870" t="s">
        <v>756</v>
      </c>
      <c r="I3" s="871"/>
      <c r="J3" s="871"/>
      <c r="K3" s="871"/>
      <c r="L3" s="872"/>
      <c r="M3" s="874" t="s">
        <v>757</v>
      </c>
      <c r="N3" s="855"/>
      <c r="O3" s="855"/>
      <c r="P3" s="855"/>
      <c r="Q3" s="855"/>
    </row>
    <row r="4" spans="2:48" x14ac:dyDescent="0.15">
      <c r="B4" s="860"/>
      <c r="C4" s="494" t="s">
        <v>143</v>
      </c>
      <c r="D4" s="494" t="s">
        <v>144</v>
      </c>
      <c r="E4" s="494" t="s">
        <v>145</v>
      </c>
      <c r="F4" s="494" t="s">
        <v>904</v>
      </c>
      <c r="G4" s="494" t="s">
        <v>929</v>
      </c>
      <c r="H4" s="494" t="s">
        <v>143</v>
      </c>
      <c r="I4" s="494" t="s">
        <v>144</v>
      </c>
      <c r="J4" s="494" t="s">
        <v>145</v>
      </c>
      <c r="K4" s="494" t="s">
        <v>904</v>
      </c>
      <c r="L4" s="494" t="s">
        <v>929</v>
      </c>
      <c r="M4" s="494" t="s">
        <v>143</v>
      </c>
      <c r="N4" s="494" t="s">
        <v>144</v>
      </c>
      <c r="O4" s="494" t="s">
        <v>145</v>
      </c>
      <c r="P4" s="494" t="s">
        <v>904</v>
      </c>
      <c r="Q4" s="494" t="s">
        <v>929</v>
      </c>
    </row>
    <row r="5" spans="2:48" x14ac:dyDescent="0.15">
      <c r="B5" s="246" t="s">
        <v>135</v>
      </c>
      <c r="C5" s="697">
        <f t="shared" ref="C5:C10" si="0">N17</f>
        <v>0.25491599999999998</v>
      </c>
      <c r="D5" s="697">
        <f t="shared" ref="D5:D10" si="1">V17</f>
        <v>0.94577500000000003</v>
      </c>
      <c r="E5" s="697">
        <f t="shared" ref="E5:E10" si="2">AC17</f>
        <v>3.5389999999999998E-2</v>
      </c>
      <c r="F5" s="697">
        <f t="shared" ref="F5:F10" si="3">AS17</f>
        <v>0</v>
      </c>
      <c r="G5" s="697">
        <f t="shared" ref="G5:G10" si="4">AV17</f>
        <v>0.23643400000000001</v>
      </c>
      <c r="H5" s="489">
        <f t="shared" ref="H5:H10" si="5">N39</f>
        <v>48.257398565123353</v>
      </c>
      <c r="I5" s="489">
        <f t="shared" ref="I5:I10" si="6">V39</f>
        <v>148.11094652391603</v>
      </c>
      <c r="J5" s="489">
        <f t="shared" ref="J5:J10" si="7">AC39</f>
        <v>0.49131551448408417</v>
      </c>
      <c r="K5" s="489">
        <f t="shared" ref="K5:K10" si="8">AS39</f>
        <v>0</v>
      </c>
      <c r="L5" s="489">
        <f t="shared" ref="L5:L10" si="9">AV39</f>
        <v>4.3968039584396976</v>
      </c>
      <c r="M5" s="516">
        <f t="shared" ref="M5:M10" si="10">N61</f>
        <v>1341</v>
      </c>
      <c r="N5" s="491">
        <f t="shared" ref="N5:N10" si="11">V61</f>
        <v>1007</v>
      </c>
      <c r="O5" s="491">
        <f t="shared" ref="O5:O10" si="12">AC61</f>
        <v>3</v>
      </c>
      <c r="P5" s="491">
        <f t="shared" ref="P5:P10" si="13">AS61</f>
        <v>0</v>
      </c>
      <c r="Q5" s="491">
        <f t="shared" ref="Q5:Q10" si="14">AV61</f>
        <v>150</v>
      </c>
    </row>
    <row r="6" spans="2:48" x14ac:dyDescent="0.15">
      <c r="B6" s="246" t="s">
        <v>136</v>
      </c>
      <c r="C6" s="697">
        <f t="shared" si="0"/>
        <v>36.946589000000003</v>
      </c>
      <c r="D6" s="697">
        <f t="shared" si="1"/>
        <v>31.322689</v>
      </c>
      <c r="E6" s="697">
        <f t="shared" si="2"/>
        <v>0.67907299999999993</v>
      </c>
      <c r="F6" s="697">
        <f t="shared" si="3"/>
        <v>0.35339800000000005</v>
      </c>
      <c r="G6" s="697">
        <f t="shared" si="4"/>
        <v>0.64129000000000003</v>
      </c>
      <c r="H6" s="489">
        <f t="shared" si="5"/>
        <v>1261.1697790052749</v>
      </c>
      <c r="I6" s="489">
        <f t="shared" si="6"/>
        <v>1643.3606183407539</v>
      </c>
      <c r="J6" s="489">
        <f t="shared" si="7"/>
        <v>154.40776022533177</v>
      </c>
      <c r="K6" s="489">
        <f t="shared" si="8"/>
        <v>12.963345829976703</v>
      </c>
      <c r="L6" s="489">
        <f t="shared" si="9"/>
        <v>1.6607095244198633</v>
      </c>
      <c r="M6" s="516">
        <f t="shared" si="10"/>
        <v>34228</v>
      </c>
      <c r="N6" s="491">
        <f t="shared" si="11"/>
        <v>30205</v>
      </c>
      <c r="O6" s="491">
        <f t="shared" si="12"/>
        <v>502</v>
      </c>
      <c r="P6" s="491">
        <f t="shared" si="13"/>
        <v>4810</v>
      </c>
      <c r="Q6" s="491">
        <f t="shared" si="14"/>
        <v>154</v>
      </c>
    </row>
    <row r="7" spans="2:48" x14ac:dyDescent="0.15">
      <c r="B7" s="246" t="s">
        <v>137</v>
      </c>
      <c r="C7" s="697">
        <f t="shared" si="0"/>
        <v>128.16275400000001</v>
      </c>
      <c r="D7" s="697">
        <f t="shared" si="1"/>
        <v>96.276420999999999</v>
      </c>
      <c r="E7" s="697">
        <f t="shared" si="2"/>
        <v>71.266835</v>
      </c>
      <c r="F7" s="697">
        <f t="shared" si="3"/>
        <v>0.63197799999999993</v>
      </c>
      <c r="G7" s="697">
        <f t="shared" si="4"/>
        <v>4.7343019999999996</v>
      </c>
      <c r="H7" s="489">
        <f t="shared" si="5"/>
        <v>1550.8200063742011</v>
      </c>
      <c r="I7" s="489">
        <f t="shared" si="6"/>
        <v>2098.2094345075143</v>
      </c>
      <c r="J7" s="489">
        <f t="shared" si="7"/>
        <v>201.8765765291472</v>
      </c>
      <c r="K7" s="489">
        <f t="shared" si="8"/>
        <v>121.72237855546894</v>
      </c>
      <c r="L7" s="489">
        <f t="shared" si="9"/>
        <v>14.763698262916407</v>
      </c>
      <c r="M7" s="516">
        <f t="shared" si="10"/>
        <v>224533</v>
      </c>
      <c r="N7" s="491">
        <f t="shared" si="11"/>
        <v>249392</v>
      </c>
      <c r="O7" s="491">
        <f t="shared" si="12"/>
        <v>9458</v>
      </c>
      <c r="P7" s="491">
        <f t="shared" si="13"/>
        <v>5705</v>
      </c>
      <c r="Q7" s="491">
        <f t="shared" si="14"/>
        <v>1157</v>
      </c>
    </row>
    <row r="8" spans="2:48" x14ac:dyDescent="0.15">
      <c r="B8" s="246" t="s">
        <v>138</v>
      </c>
      <c r="C8" s="697">
        <f t="shared" si="0"/>
        <v>82.025916999999993</v>
      </c>
      <c r="D8" s="697">
        <f t="shared" si="1"/>
        <v>107.81331899999999</v>
      </c>
      <c r="E8" s="697">
        <f t="shared" si="2"/>
        <v>2.4796279999999999</v>
      </c>
      <c r="F8" s="697">
        <f t="shared" si="3"/>
        <v>14.447665000000001</v>
      </c>
      <c r="G8" s="697">
        <f t="shared" si="4"/>
        <v>1.4486589999999999</v>
      </c>
      <c r="H8" s="489">
        <f t="shared" si="5"/>
        <v>1186.9809994778182</v>
      </c>
      <c r="I8" s="489">
        <f t="shared" si="6"/>
        <v>1244.0184815763819</v>
      </c>
      <c r="J8" s="489">
        <f t="shared" si="7"/>
        <v>9.8316715501332492</v>
      </c>
      <c r="K8" s="489">
        <f t="shared" si="8"/>
        <v>80.317425450848503</v>
      </c>
      <c r="L8" s="489">
        <f t="shared" si="9"/>
        <v>0.37097301756784862</v>
      </c>
      <c r="M8" s="516">
        <f t="shared" si="10"/>
        <v>84118</v>
      </c>
      <c r="N8" s="491">
        <f t="shared" si="11"/>
        <v>191965</v>
      </c>
      <c r="O8" s="491">
        <f t="shared" si="12"/>
        <v>8249</v>
      </c>
      <c r="P8" s="491">
        <f t="shared" si="13"/>
        <v>11667</v>
      </c>
      <c r="Q8" s="491">
        <f t="shared" si="14"/>
        <v>2459</v>
      </c>
    </row>
    <row r="9" spans="2:48" x14ac:dyDescent="0.15">
      <c r="B9" s="246" t="s">
        <v>139</v>
      </c>
      <c r="C9" s="697">
        <f t="shared" si="0"/>
        <v>14.731476000000001</v>
      </c>
      <c r="D9" s="697">
        <f t="shared" si="1"/>
        <v>16.730550999999998</v>
      </c>
      <c r="E9" s="697">
        <f t="shared" si="2"/>
        <v>0</v>
      </c>
      <c r="F9" s="697">
        <f t="shared" si="3"/>
        <v>0</v>
      </c>
      <c r="G9" s="697">
        <f t="shared" si="4"/>
        <v>1.5507E-2</v>
      </c>
      <c r="H9" s="489">
        <f t="shared" si="5"/>
        <v>22.60802510555094</v>
      </c>
      <c r="I9" s="489">
        <f t="shared" si="6"/>
        <v>38.50450683451885</v>
      </c>
      <c r="J9" s="489">
        <f t="shared" si="7"/>
        <v>0</v>
      </c>
      <c r="K9" s="489">
        <f t="shared" si="8"/>
        <v>0</v>
      </c>
      <c r="L9" s="489">
        <f t="shared" si="9"/>
        <v>1.0122311002305566E-2</v>
      </c>
      <c r="M9" s="516">
        <f t="shared" si="10"/>
        <v>2949</v>
      </c>
      <c r="N9" s="491">
        <f t="shared" si="11"/>
        <v>20880</v>
      </c>
      <c r="O9" s="491">
        <f t="shared" si="12"/>
        <v>0</v>
      </c>
      <c r="P9" s="491">
        <f t="shared" si="13"/>
        <v>0</v>
      </c>
      <c r="Q9" s="491">
        <f t="shared" si="14"/>
        <v>309</v>
      </c>
    </row>
    <row r="10" spans="2:48" x14ac:dyDescent="0.15">
      <c r="B10" s="184" t="s">
        <v>851</v>
      </c>
      <c r="C10" s="697">
        <f t="shared" si="0"/>
        <v>6.8516999999999995E-2</v>
      </c>
      <c r="D10" s="697">
        <f t="shared" si="1"/>
        <v>0.22031300000000001</v>
      </c>
      <c r="E10" s="697">
        <f t="shared" si="2"/>
        <v>8.5009999999999999E-3</v>
      </c>
      <c r="F10" s="697">
        <f t="shared" si="3"/>
        <v>0</v>
      </c>
      <c r="G10" s="697">
        <f t="shared" si="4"/>
        <v>0.11192299999999999</v>
      </c>
      <c r="H10" s="489">
        <f t="shared" si="5"/>
        <v>7.9715653273797207</v>
      </c>
      <c r="I10" s="489">
        <f t="shared" si="6"/>
        <v>24.832251090066148</v>
      </c>
      <c r="J10" s="489">
        <f t="shared" si="7"/>
        <v>0.1104901806356792</v>
      </c>
      <c r="K10" s="489">
        <f t="shared" si="8"/>
        <v>0</v>
      </c>
      <c r="L10" s="489">
        <f t="shared" si="9"/>
        <v>3.127643149734463</v>
      </c>
      <c r="M10" s="516">
        <f t="shared" si="10"/>
        <v>482</v>
      </c>
      <c r="N10" s="491">
        <f t="shared" si="11"/>
        <v>402</v>
      </c>
      <c r="O10" s="491">
        <f t="shared" si="12"/>
        <v>34</v>
      </c>
      <c r="P10" s="491">
        <f t="shared" si="13"/>
        <v>0</v>
      </c>
      <c r="Q10" s="491">
        <f t="shared" si="14"/>
        <v>148</v>
      </c>
    </row>
    <row r="11" spans="2:48" x14ac:dyDescent="0.15">
      <c r="B11" s="496" t="s">
        <v>66</v>
      </c>
      <c r="C11" s="698">
        <f t="shared" ref="C11:Q11" si="15">SUM(C5:C10)</f>
        <v>262.19016899999997</v>
      </c>
      <c r="D11" s="699">
        <f t="shared" si="15"/>
        <v>253.309068</v>
      </c>
      <c r="E11" s="699">
        <f t="shared" si="15"/>
        <v>74.469426999999996</v>
      </c>
      <c r="F11" s="699">
        <f t="shared" si="15"/>
        <v>15.433041000000001</v>
      </c>
      <c r="G11" s="699">
        <f t="shared" si="15"/>
        <v>7.1881149999999998</v>
      </c>
      <c r="H11" s="490">
        <f t="shared" si="15"/>
        <v>4077.8077738553484</v>
      </c>
      <c r="I11" s="490">
        <f t="shared" si="15"/>
        <v>5197.036238873151</v>
      </c>
      <c r="J11" s="490">
        <f t="shared" si="15"/>
        <v>366.71781399973202</v>
      </c>
      <c r="K11" s="490">
        <f t="shared" si="15"/>
        <v>215.00314983629414</v>
      </c>
      <c r="L11" s="490">
        <f t="shared" si="15"/>
        <v>24.329950224080587</v>
      </c>
      <c r="M11" s="492">
        <f t="shared" si="15"/>
        <v>347651</v>
      </c>
      <c r="N11" s="492">
        <f t="shared" si="15"/>
        <v>493851</v>
      </c>
      <c r="O11" s="492">
        <f t="shared" si="15"/>
        <v>18246</v>
      </c>
      <c r="P11" s="492">
        <f t="shared" si="15"/>
        <v>22182</v>
      </c>
      <c r="Q11" s="492">
        <f t="shared" si="15"/>
        <v>4377</v>
      </c>
    </row>
    <row r="12" spans="2:48" x14ac:dyDescent="0.15">
      <c r="B12" s="478"/>
      <c r="C12" s="190"/>
      <c r="D12" s="193"/>
      <c r="E12" s="193"/>
    </row>
    <row r="13" spans="2:48" x14ac:dyDescent="0.15">
      <c r="B13" s="477" t="s">
        <v>789</v>
      </c>
    </row>
    <row r="14" spans="2:48" ht="16" x14ac:dyDescent="0.2">
      <c r="J14" s="500" t="s">
        <v>143</v>
      </c>
      <c r="Q14" s="500" t="s">
        <v>144</v>
      </c>
      <c r="X14" s="176"/>
      <c r="Y14" s="500" t="s">
        <v>145</v>
      </c>
      <c r="AE14" s="176"/>
      <c r="AF14" s="500" t="s">
        <v>904</v>
      </c>
      <c r="AU14" s="500"/>
      <c r="AV14" s="500" t="s">
        <v>929</v>
      </c>
    </row>
    <row r="15" spans="2:48" x14ac:dyDescent="0.15">
      <c r="I15" s="177"/>
      <c r="J15" s="176" t="s">
        <v>146</v>
      </c>
      <c r="P15" s="176" t="s">
        <v>146</v>
      </c>
      <c r="Q15" s="176"/>
      <c r="X15" s="176" t="s">
        <v>146</v>
      </c>
      <c r="AE15" s="176" t="s">
        <v>146</v>
      </c>
      <c r="AU15" s="176" t="s">
        <v>146</v>
      </c>
    </row>
    <row r="16" spans="2:48" ht="26" x14ac:dyDescent="0.15">
      <c r="I16" s="21" t="s">
        <v>783</v>
      </c>
      <c r="J16" s="178" t="s">
        <v>147</v>
      </c>
      <c r="K16" s="179" t="s">
        <v>148</v>
      </c>
      <c r="L16" s="179" t="s">
        <v>149</v>
      </c>
      <c r="M16" s="179" t="s">
        <v>150</v>
      </c>
      <c r="N16" s="179" t="s">
        <v>66</v>
      </c>
      <c r="P16" s="21" t="s">
        <v>783</v>
      </c>
      <c r="Q16" s="180" t="s">
        <v>151</v>
      </c>
      <c r="R16" s="180" t="s">
        <v>152</v>
      </c>
      <c r="S16" s="180" t="s">
        <v>153</v>
      </c>
      <c r="T16" s="180" t="s">
        <v>154</v>
      </c>
      <c r="U16" s="180" t="s">
        <v>155</v>
      </c>
      <c r="V16" s="189" t="s">
        <v>66</v>
      </c>
      <c r="X16" s="21" t="s">
        <v>783</v>
      </c>
      <c r="Y16" s="180" t="s">
        <v>156</v>
      </c>
      <c r="Z16" s="180" t="s">
        <v>157</v>
      </c>
      <c r="AA16" s="180" t="s">
        <v>158</v>
      </c>
      <c r="AB16" s="180" t="s">
        <v>159</v>
      </c>
      <c r="AC16" s="189" t="s">
        <v>66</v>
      </c>
      <c r="AE16" s="21" t="s">
        <v>783</v>
      </c>
      <c r="AF16" s="499" t="s">
        <v>916</v>
      </c>
      <c r="AG16" s="499" t="s">
        <v>917</v>
      </c>
      <c r="AH16" s="499" t="s">
        <v>918</v>
      </c>
      <c r="AI16" s="499" t="s">
        <v>919</v>
      </c>
      <c r="AJ16" s="499" t="s">
        <v>920</v>
      </c>
      <c r="AK16" s="499" t="s">
        <v>921</v>
      </c>
      <c r="AL16" s="499" t="s">
        <v>922</v>
      </c>
      <c r="AM16" s="499" t="s">
        <v>923</v>
      </c>
      <c r="AN16" s="499" t="s">
        <v>924</v>
      </c>
      <c r="AO16" s="499" t="s">
        <v>925</v>
      </c>
      <c r="AP16" s="499" t="s">
        <v>926</v>
      </c>
      <c r="AQ16" s="499" t="s">
        <v>927</v>
      </c>
      <c r="AR16" s="499" t="s">
        <v>928</v>
      </c>
      <c r="AS16" s="179" t="s">
        <v>66</v>
      </c>
      <c r="AU16" s="21" t="s">
        <v>783</v>
      </c>
      <c r="AV16" s="499" t="s">
        <v>929</v>
      </c>
    </row>
    <row r="17" spans="8:48" x14ac:dyDescent="0.15">
      <c r="I17" s="246" t="s">
        <v>135</v>
      </c>
      <c r="J17" s="74">
        <f t="shared" ref="J17:M22" si="16">J27/1000000</f>
        <v>2.6719E-2</v>
      </c>
      <c r="K17" s="74">
        <f t="shared" si="16"/>
        <v>2.9700000000000001E-4</v>
      </c>
      <c r="L17" s="74">
        <f t="shared" si="16"/>
        <v>0</v>
      </c>
      <c r="M17" s="74">
        <f t="shared" si="16"/>
        <v>0.22789999999999999</v>
      </c>
      <c r="N17" s="74">
        <f t="shared" ref="N17:N22" si="17">SUM(J17:M17)</f>
        <v>0.25491599999999998</v>
      </c>
      <c r="P17" s="246" t="s">
        <v>135</v>
      </c>
      <c r="Q17" s="74">
        <f t="shared" ref="Q17:U22" si="18">Q27/1000000</f>
        <v>0</v>
      </c>
      <c r="R17" s="74">
        <f t="shared" si="18"/>
        <v>0</v>
      </c>
      <c r="S17" s="74">
        <f t="shared" si="18"/>
        <v>0</v>
      </c>
      <c r="T17" s="74">
        <f t="shared" si="18"/>
        <v>0.94577500000000003</v>
      </c>
      <c r="U17" s="74">
        <f t="shared" si="18"/>
        <v>0</v>
      </c>
      <c r="V17" s="74">
        <f t="shared" ref="V17:V22" si="19">SUM(Q17:U17)</f>
        <v>0.94577500000000003</v>
      </c>
      <c r="X17" s="246" t="s">
        <v>135</v>
      </c>
      <c r="Y17" s="74">
        <f t="shared" ref="Y17:AB22" si="20">Y27/1000000</f>
        <v>6.483E-3</v>
      </c>
      <c r="Z17" s="74">
        <f t="shared" si="20"/>
        <v>2.8906999999999999E-2</v>
      </c>
      <c r="AA17" s="74">
        <f t="shared" si="20"/>
        <v>0</v>
      </c>
      <c r="AB17" s="74">
        <f t="shared" si="20"/>
        <v>0</v>
      </c>
      <c r="AC17" s="74">
        <f t="shared" ref="AC17:AC22" si="21">SUM(Y17:AB17)</f>
        <v>3.5389999999999998E-2</v>
      </c>
      <c r="AE17" s="246" t="s">
        <v>135</v>
      </c>
      <c r="AF17" s="74">
        <f t="shared" ref="AF17:AR17" si="22">AF27/1000000</f>
        <v>0</v>
      </c>
      <c r="AG17" s="74">
        <f t="shared" si="22"/>
        <v>0</v>
      </c>
      <c r="AH17" s="74">
        <f t="shared" si="22"/>
        <v>0</v>
      </c>
      <c r="AI17" s="74">
        <f t="shared" si="22"/>
        <v>0</v>
      </c>
      <c r="AJ17" s="74">
        <f t="shared" si="22"/>
        <v>0</v>
      </c>
      <c r="AK17" s="74">
        <f t="shared" si="22"/>
        <v>0</v>
      </c>
      <c r="AL17" s="74">
        <f t="shared" si="22"/>
        <v>0</v>
      </c>
      <c r="AM17" s="74">
        <f t="shared" si="22"/>
        <v>0</v>
      </c>
      <c r="AN17" s="74">
        <f t="shared" si="22"/>
        <v>0</v>
      </c>
      <c r="AO17" s="74">
        <f t="shared" si="22"/>
        <v>0</v>
      </c>
      <c r="AP17" s="74">
        <f t="shared" si="22"/>
        <v>0</v>
      </c>
      <c r="AQ17" s="74">
        <f t="shared" si="22"/>
        <v>0</v>
      </c>
      <c r="AR17" s="74">
        <f t="shared" si="22"/>
        <v>0</v>
      </c>
      <c r="AS17" s="489">
        <f t="shared" ref="AS17:AS22" si="23">SUM(AF17:AR17)</f>
        <v>0</v>
      </c>
      <c r="AU17" s="246" t="s">
        <v>135</v>
      </c>
      <c r="AV17" s="74">
        <f t="shared" ref="AV17:AV22" si="24">AV27/1000000</f>
        <v>0.23643400000000001</v>
      </c>
    </row>
    <row r="18" spans="8:48" x14ac:dyDescent="0.15">
      <c r="I18" s="246" t="s">
        <v>136</v>
      </c>
      <c r="J18" s="74">
        <f t="shared" si="16"/>
        <v>16.648122000000001</v>
      </c>
      <c r="K18" s="74">
        <f t="shared" si="16"/>
        <v>6.4300000000000002E-4</v>
      </c>
      <c r="L18" s="74">
        <f t="shared" si="16"/>
        <v>5.5500000000000002E-3</v>
      </c>
      <c r="M18" s="74">
        <f t="shared" si="16"/>
        <v>20.292273999999999</v>
      </c>
      <c r="N18" s="74">
        <f t="shared" si="17"/>
        <v>36.946589000000003</v>
      </c>
      <c r="P18" s="246" t="s">
        <v>136</v>
      </c>
      <c r="Q18" s="74">
        <f t="shared" si="18"/>
        <v>11.174849</v>
      </c>
      <c r="R18" s="74">
        <f t="shared" si="18"/>
        <v>1.041E-3</v>
      </c>
      <c r="S18" s="74">
        <f t="shared" si="18"/>
        <v>1.1576820000000001</v>
      </c>
      <c r="T18" s="74">
        <f t="shared" si="18"/>
        <v>18.989079</v>
      </c>
      <c r="U18" s="74">
        <f t="shared" si="18"/>
        <v>3.8000000000000002E-5</v>
      </c>
      <c r="V18" s="74">
        <f t="shared" si="19"/>
        <v>31.322689</v>
      </c>
      <c r="X18" s="246" t="s">
        <v>136</v>
      </c>
      <c r="Y18" s="74">
        <f t="shared" si="20"/>
        <v>0</v>
      </c>
      <c r="Z18" s="74">
        <f t="shared" si="20"/>
        <v>1.7878000000000002E-2</v>
      </c>
      <c r="AA18" s="74">
        <f t="shared" si="20"/>
        <v>0.62873599999999996</v>
      </c>
      <c r="AB18" s="74">
        <f t="shared" si="20"/>
        <v>3.2459000000000002E-2</v>
      </c>
      <c r="AC18" s="74">
        <f t="shared" si="21"/>
        <v>0.67907299999999993</v>
      </c>
      <c r="AE18" s="246" t="s">
        <v>136</v>
      </c>
      <c r="AF18" s="74">
        <f t="shared" ref="AF18:AR18" si="25">AF28/1000000</f>
        <v>0</v>
      </c>
      <c r="AG18" s="74">
        <f t="shared" si="25"/>
        <v>1.0571000000000001E-2</v>
      </c>
      <c r="AH18" s="74">
        <f t="shared" si="25"/>
        <v>1.291E-3</v>
      </c>
      <c r="AI18" s="74">
        <f t="shared" si="25"/>
        <v>0</v>
      </c>
      <c r="AJ18" s="74">
        <f t="shared" si="25"/>
        <v>0.20537900000000001</v>
      </c>
      <c r="AK18" s="74">
        <f t="shared" si="25"/>
        <v>0</v>
      </c>
      <c r="AL18" s="74">
        <f t="shared" si="25"/>
        <v>8.6799999999999996E-4</v>
      </c>
      <c r="AM18" s="74">
        <f t="shared" si="25"/>
        <v>1.2669999999999999E-3</v>
      </c>
      <c r="AN18" s="74">
        <f t="shared" si="25"/>
        <v>2.6509999999999999E-2</v>
      </c>
      <c r="AO18" s="74">
        <f t="shared" si="25"/>
        <v>2.562E-3</v>
      </c>
      <c r="AP18" s="74">
        <f t="shared" si="25"/>
        <v>0.104888</v>
      </c>
      <c r="AQ18" s="74">
        <f t="shared" si="25"/>
        <v>0</v>
      </c>
      <c r="AR18" s="74">
        <f t="shared" si="25"/>
        <v>6.2000000000000003E-5</v>
      </c>
      <c r="AS18" s="489">
        <f t="shared" si="23"/>
        <v>0.35339800000000005</v>
      </c>
      <c r="AU18" s="246" t="s">
        <v>136</v>
      </c>
      <c r="AV18" s="74">
        <f t="shared" si="24"/>
        <v>0.64129000000000003</v>
      </c>
    </row>
    <row r="19" spans="8:48" x14ac:dyDescent="0.15">
      <c r="I19" s="246" t="s">
        <v>137</v>
      </c>
      <c r="J19" s="74">
        <f t="shared" si="16"/>
        <v>33.718038</v>
      </c>
      <c r="K19" s="74">
        <f t="shared" si="16"/>
        <v>4.2865979999999997</v>
      </c>
      <c r="L19" s="74">
        <f t="shared" si="16"/>
        <v>2.7854260000000002</v>
      </c>
      <c r="M19" s="74">
        <f t="shared" si="16"/>
        <v>87.372692000000001</v>
      </c>
      <c r="N19" s="74">
        <f t="shared" si="17"/>
        <v>128.16275400000001</v>
      </c>
      <c r="P19" s="246" t="s">
        <v>137</v>
      </c>
      <c r="Q19" s="74">
        <f t="shared" si="18"/>
        <v>0</v>
      </c>
      <c r="R19" s="74">
        <f t="shared" si="18"/>
        <v>2.7687200000000001</v>
      </c>
      <c r="S19" s="74">
        <f t="shared" si="18"/>
        <v>0.86153100000000005</v>
      </c>
      <c r="T19" s="74">
        <f t="shared" si="18"/>
        <v>91.507441</v>
      </c>
      <c r="U19" s="74">
        <f t="shared" si="18"/>
        <v>1.1387290000000001</v>
      </c>
      <c r="V19" s="74">
        <f t="shared" si="19"/>
        <v>96.276420999999999</v>
      </c>
      <c r="X19" s="246" t="s">
        <v>137</v>
      </c>
      <c r="Y19" s="74">
        <f t="shared" si="20"/>
        <v>4.8089999999999999E-3</v>
      </c>
      <c r="Z19" s="74">
        <f t="shared" si="20"/>
        <v>63.320112999999999</v>
      </c>
      <c r="AA19" s="74">
        <f t="shared" si="20"/>
        <v>7.9027409999999998</v>
      </c>
      <c r="AB19" s="74">
        <f t="shared" si="20"/>
        <v>3.9171999999999998E-2</v>
      </c>
      <c r="AC19" s="74">
        <f t="shared" si="21"/>
        <v>71.266835</v>
      </c>
      <c r="AE19" s="246" t="s">
        <v>137</v>
      </c>
      <c r="AF19" s="74">
        <f t="shared" ref="AF19:AR19" si="26">AF29/1000000</f>
        <v>0</v>
      </c>
      <c r="AG19" s="74">
        <f t="shared" si="26"/>
        <v>1.1999999999999999E-3</v>
      </c>
      <c r="AH19" s="74">
        <f t="shared" si="26"/>
        <v>3.4999999999999997E-5</v>
      </c>
      <c r="AI19" s="74">
        <f t="shared" si="26"/>
        <v>0.477161</v>
      </c>
      <c r="AJ19" s="74">
        <f t="shared" si="26"/>
        <v>9.2384999999999995E-2</v>
      </c>
      <c r="AK19" s="74">
        <f t="shared" si="26"/>
        <v>0</v>
      </c>
      <c r="AL19" s="74">
        <f t="shared" si="26"/>
        <v>0</v>
      </c>
      <c r="AM19" s="74">
        <f t="shared" si="26"/>
        <v>0</v>
      </c>
      <c r="AN19" s="74">
        <f t="shared" si="26"/>
        <v>3.7500000000000001E-4</v>
      </c>
      <c r="AO19" s="74">
        <f t="shared" si="26"/>
        <v>1.9999999999999999E-6</v>
      </c>
      <c r="AP19" s="74">
        <f t="shared" si="26"/>
        <v>7.11E-3</v>
      </c>
      <c r="AQ19" s="74">
        <f t="shared" si="26"/>
        <v>5.3695E-2</v>
      </c>
      <c r="AR19" s="74">
        <f t="shared" si="26"/>
        <v>1.5E-5</v>
      </c>
      <c r="AS19" s="489">
        <f t="shared" si="23"/>
        <v>0.63197799999999993</v>
      </c>
      <c r="AU19" s="246" t="s">
        <v>137</v>
      </c>
      <c r="AV19" s="74">
        <f t="shared" si="24"/>
        <v>4.7343019999999996</v>
      </c>
    </row>
    <row r="20" spans="8:48" x14ac:dyDescent="0.15">
      <c r="I20" s="246" t="s">
        <v>138</v>
      </c>
      <c r="J20" s="74">
        <f t="shared" si="16"/>
        <v>0.76550600000000002</v>
      </c>
      <c r="K20" s="74">
        <f t="shared" si="16"/>
        <v>1.8968039999999999</v>
      </c>
      <c r="L20" s="74">
        <f t="shared" si="16"/>
        <v>4.5143999999999997E-2</v>
      </c>
      <c r="M20" s="74">
        <f t="shared" si="16"/>
        <v>79.318462999999994</v>
      </c>
      <c r="N20" s="74">
        <f t="shared" si="17"/>
        <v>82.025916999999993</v>
      </c>
      <c r="P20" s="246" t="s">
        <v>138</v>
      </c>
      <c r="Q20" s="74">
        <f t="shared" si="18"/>
        <v>5.3048229999999998</v>
      </c>
      <c r="R20" s="74">
        <f t="shared" si="18"/>
        <v>1.1086180000000001</v>
      </c>
      <c r="S20" s="74">
        <f t="shared" si="18"/>
        <v>0.161241</v>
      </c>
      <c r="T20" s="74">
        <f t="shared" si="18"/>
        <v>101.151589</v>
      </c>
      <c r="U20" s="74">
        <f t="shared" si="18"/>
        <v>8.7048E-2</v>
      </c>
      <c r="V20" s="74">
        <f t="shared" si="19"/>
        <v>107.81331899999999</v>
      </c>
      <c r="X20" s="246" t="s">
        <v>138</v>
      </c>
      <c r="Y20" s="74">
        <f t="shared" si="20"/>
        <v>9.2E-5</v>
      </c>
      <c r="Z20" s="74">
        <f t="shared" si="20"/>
        <v>2.1410000000000001E-3</v>
      </c>
      <c r="AA20" s="74">
        <f t="shared" si="20"/>
        <v>1.9235869999999999</v>
      </c>
      <c r="AB20" s="74">
        <f t="shared" si="20"/>
        <v>0.55380799999999997</v>
      </c>
      <c r="AC20" s="74">
        <f t="shared" si="21"/>
        <v>2.4796279999999999</v>
      </c>
      <c r="AE20" s="246" t="s">
        <v>138</v>
      </c>
      <c r="AF20" s="74">
        <f t="shared" ref="AF20:AR20" si="27">AF30/1000000</f>
        <v>0.39087699999999997</v>
      </c>
      <c r="AG20" s="74">
        <f t="shared" si="27"/>
        <v>2.9399999999999999E-4</v>
      </c>
      <c r="AH20" s="74">
        <f t="shared" si="27"/>
        <v>2.5300000000000002E-4</v>
      </c>
      <c r="AI20" s="74">
        <f t="shared" si="27"/>
        <v>5.67E-2</v>
      </c>
      <c r="AJ20" s="74">
        <f t="shared" si="27"/>
        <v>1.5474999999999999E-2</v>
      </c>
      <c r="AK20" s="74">
        <f t="shared" si="27"/>
        <v>13.979117</v>
      </c>
      <c r="AL20" s="74">
        <f t="shared" si="27"/>
        <v>0</v>
      </c>
      <c r="AM20" s="74">
        <f t="shared" si="27"/>
        <v>0</v>
      </c>
      <c r="AN20" s="74">
        <f t="shared" si="27"/>
        <v>0</v>
      </c>
      <c r="AO20" s="74">
        <f t="shared" si="27"/>
        <v>0</v>
      </c>
      <c r="AP20" s="74">
        <f t="shared" si="27"/>
        <v>0</v>
      </c>
      <c r="AQ20" s="74">
        <f t="shared" si="27"/>
        <v>4.9490000000000003E-3</v>
      </c>
      <c r="AR20" s="74">
        <f t="shared" si="27"/>
        <v>0</v>
      </c>
      <c r="AS20" s="489">
        <f t="shared" si="23"/>
        <v>14.447665000000001</v>
      </c>
      <c r="AU20" s="246" t="s">
        <v>138</v>
      </c>
      <c r="AV20" s="74">
        <f t="shared" si="24"/>
        <v>1.4486589999999999</v>
      </c>
    </row>
    <row r="21" spans="8:48" x14ac:dyDescent="0.15">
      <c r="I21" s="246" t="s">
        <v>139</v>
      </c>
      <c r="J21" s="74">
        <f t="shared" si="16"/>
        <v>0</v>
      </c>
      <c r="K21" s="74">
        <f t="shared" si="16"/>
        <v>1.9999999999999999E-6</v>
      </c>
      <c r="L21" s="74">
        <f t="shared" si="16"/>
        <v>0</v>
      </c>
      <c r="M21" s="74">
        <f t="shared" si="16"/>
        <v>14.731474</v>
      </c>
      <c r="N21" s="74">
        <f t="shared" si="17"/>
        <v>14.731476000000001</v>
      </c>
      <c r="P21" s="246" t="s">
        <v>139</v>
      </c>
      <c r="Q21" s="74">
        <f t="shared" si="18"/>
        <v>0</v>
      </c>
      <c r="R21" s="74">
        <f t="shared" si="18"/>
        <v>0</v>
      </c>
      <c r="S21" s="74">
        <f t="shared" si="18"/>
        <v>0</v>
      </c>
      <c r="T21" s="74">
        <f t="shared" si="18"/>
        <v>16.730550999999998</v>
      </c>
      <c r="U21" s="74">
        <f t="shared" si="18"/>
        <v>0</v>
      </c>
      <c r="V21" s="74">
        <f t="shared" si="19"/>
        <v>16.730550999999998</v>
      </c>
      <c r="X21" s="246" t="s">
        <v>139</v>
      </c>
      <c r="Y21" s="74">
        <f t="shared" si="20"/>
        <v>0</v>
      </c>
      <c r="Z21" s="74">
        <f t="shared" si="20"/>
        <v>0</v>
      </c>
      <c r="AA21" s="74">
        <f t="shared" si="20"/>
        <v>0</v>
      </c>
      <c r="AB21" s="74">
        <f t="shared" si="20"/>
        <v>0</v>
      </c>
      <c r="AC21" s="74">
        <f t="shared" si="21"/>
        <v>0</v>
      </c>
      <c r="AE21" s="246" t="s">
        <v>139</v>
      </c>
      <c r="AF21" s="74">
        <f t="shared" ref="AF21:AR21" si="28">AF31/1000000</f>
        <v>0</v>
      </c>
      <c r="AG21" s="74">
        <f t="shared" si="28"/>
        <v>0</v>
      </c>
      <c r="AH21" s="74">
        <f t="shared" si="28"/>
        <v>0</v>
      </c>
      <c r="AI21" s="74">
        <f t="shared" si="28"/>
        <v>0</v>
      </c>
      <c r="AJ21" s="74">
        <f t="shared" si="28"/>
        <v>0</v>
      </c>
      <c r="AK21" s="74">
        <f t="shared" si="28"/>
        <v>0</v>
      </c>
      <c r="AL21" s="74">
        <f t="shared" si="28"/>
        <v>0</v>
      </c>
      <c r="AM21" s="74">
        <f t="shared" si="28"/>
        <v>0</v>
      </c>
      <c r="AN21" s="74">
        <f t="shared" si="28"/>
        <v>0</v>
      </c>
      <c r="AO21" s="74">
        <f t="shared" si="28"/>
        <v>0</v>
      </c>
      <c r="AP21" s="74">
        <f t="shared" si="28"/>
        <v>0</v>
      </c>
      <c r="AQ21" s="74">
        <f t="shared" si="28"/>
        <v>0</v>
      </c>
      <c r="AR21" s="74">
        <f t="shared" si="28"/>
        <v>0</v>
      </c>
      <c r="AS21" s="489">
        <f t="shared" si="23"/>
        <v>0</v>
      </c>
      <c r="AU21" s="246" t="s">
        <v>139</v>
      </c>
      <c r="AV21" s="74">
        <f t="shared" si="24"/>
        <v>1.5507E-2</v>
      </c>
    </row>
    <row r="22" spans="8:48" x14ac:dyDescent="0.15">
      <c r="I22" s="246" t="s">
        <v>851</v>
      </c>
      <c r="J22" s="74">
        <f t="shared" si="16"/>
        <v>6.4809999999999998E-3</v>
      </c>
      <c r="K22" s="74">
        <f t="shared" si="16"/>
        <v>4.3100000000000001E-4</v>
      </c>
      <c r="L22" s="74">
        <f t="shared" si="16"/>
        <v>0</v>
      </c>
      <c r="M22" s="74">
        <f t="shared" si="16"/>
        <v>6.1605E-2</v>
      </c>
      <c r="N22" s="74">
        <f t="shared" si="17"/>
        <v>6.8516999999999995E-2</v>
      </c>
      <c r="P22" s="246" t="s">
        <v>851</v>
      </c>
      <c r="Q22" s="74">
        <f t="shared" si="18"/>
        <v>9.9410000000000002E-3</v>
      </c>
      <c r="R22" s="74">
        <f t="shared" si="18"/>
        <v>0</v>
      </c>
      <c r="S22" s="74">
        <f t="shared" si="18"/>
        <v>1.2905E-2</v>
      </c>
      <c r="T22" s="74">
        <f t="shared" si="18"/>
        <v>0.19744</v>
      </c>
      <c r="U22" s="74">
        <f t="shared" si="18"/>
        <v>2.6999999999999999E-5</v>
      </c>
      <c r="V22" s="74">
        <f t="shared" si="19"/>
        <v>0.22031300000000001</v>
      </c>
      <c r="X22" s="246" t="s">
        <v>851</v>
      </c>
      <c r="Y22" s="74">
        <f t="shared" si="20"/>
        <v>1.6180000000000001E-3</v>
      </c>
      <c r="Z22" s="74">
        <f t="shared" si="20"/>
        <v>6.8830000000000002E-3</v>
      </c>
      <c r="AA22" s="74">
        <f t="shared" si="20"/>
        <v>0</v>
      </c>
      <c r="AB22" s="74">
        <f t="shared" si="20"/>
        <v>0</v>
      </c>
      <c r="AC22" s="74">
        <f t="shared" si="21"/>
        <v>8.5009999999999999E-3</v>
      </c>
      <c r="AE22" s="246" t="s">
        <v>851</v>
      </c>
      <c r="AF22" s="74">
        <f t="shared" ref="AF22:AR22" si="29">AF32/1000000</f>
        <v>0</v>
      </c>
      <c r="AG22" s="74">
        <f t="shared" si="29"/>
        <v>0</v>
      </c>
      <c r="AH22" s="74">
        <f t="shared" si="29"/>
        <v>0</v>
      </c>
      <c r="AI22" s="74">
        <f t="shared" si="29"/>
        <v>0</v>
      </c>
      <c r="AJ22" s="74">
        <f t="shared" si="29"/>
        <v>0</v>
      </c>
      <c r="AK22" s="74">
        <f t="shared" si="29"/>
        <v>0</v>
      </c>
      <c r="AL22" s="74">
        <f t="shared" si="29"/>
        <v>0</v>
      </c>
      <c r="AM22" s="74">
        <f t="shared" si="29"/>
        <v>0</v>
      </c>
      <c r="AN22" s="74">
        <f t="shared" si="29"/>
        <v>0</v>
      </c>
      <c r="AO22" s="74">
        <f t="shared" si="29"/>
        <v>0</v>
      </c>
      <c r="AP22" s="74">
        <f t="shared" si="29"/>
        <v>0</v>
      </c>
      <c r="AQ22" s="74">
        <f t="shared" si="29"/>
        <v>0</v>
      </c>
      <c r="AR22" s="74">
        <f t="shared" si="29"/>
        <v>0</v>
      </c>
      <c r="AS22" s="489">
        <f t="shared" si="23"/>
        <v>0</v>
      </c>
      <c r="AU22" s="246" t="s">
        <v>851</v>
      </c>
      <c r="AV22" s="74">
        <f t="shared" si="24"/>
        <v>0.11192299999999999</v>
      </c>
    </row>
    <row r="23" spans="8:48" x14ac:dyDescent="0.15">
      <c r="I23" s="182" t="s">
        <v>66</v>
      </c>
      <c r="J23" s="183">
        <f>SUM(J17:J22)</f>
        <v>51.164866000000004</v>
      </c>
      <c r="K23" s="183">
        <f>SUM(K17:K22)</f>
        <v>6.1847749999999992</v>
      </c>
      <c r="L23" s="183">
        <f>SUM(L17:L22)</f>
        <v>2.8361200000000002</v>
      </c>
      <c r="M23" s="183">
        <f>SUM(M17:M22)</f>
        <v>202.00440799999996</v>
      </c>
      <c r="N23" s="183">
        <f>SUM(N17:N22)</f>
        <v>262.19016899999997</v>
      </c>
      <c r="P23" s="182" t="s">
        <v>66</v>
      </c>
      <c r="Q23" s="183">
        <f t="shared" ref="Q23:V23" si="30">SUM(Q17:Q22)</f>
        <v>16.489613000000002</v>
      </c>
      <c r="R23" s="183">
        <f t="shared" si="30"/>
        <v>3.8783789999999998</v>
      </c>
      <c r="S23" s="183">
        <f t="shared" si="30"/>
        <v>2.1933590000000001</v>
      </c>
      <c r="T23" s="183">
        <f t="shared" si="30"/>
        <v>229.52187499999999</v>
      </c>
      <c r="U23" s="183">
        <f t="shared" si="30"/>
        <v>1.2258420000000001</v>
      </c>
      <c r="V23" s="183">
        <f t="shared" si="30"/>
        <v>253.309068</v>
      </c>
      <c r="X23" s="182" t="s">
        <v>66</v>
      </c>
      <c r="Y23" s="183">
        <f>SUM(Y17:Y22)</f>
        <v>1.3002E-2</v>
      </c>
      <c r="Z23" s="183">
        <f>SUM(Z17:Z22)</f>
        <v>63.375922000000003</v>
      </c>
      <c r="AA23" s="183">
        <f>SUM(AA17:AA22)</f>
        <v>10.455063999999998</v>
      </c>
      <c r="AB23" s="183">
        <f>SUM(AB17:AB22)</f>
        <v>0.62543899999999997</v>
      </c>
      <c r="AC23" s="183">
        <f>SUM(AC17:AC22)</f>
        <v>74.469426999999996</v>
      </c>
      <c r="AE23" s="182" t="s">
        <v>66</v>
      </c>
      <c r="AF23" s="183">
        <f t="shared" ref="AF23:AS23" si="31">SUM(AF17:AF22)</f>
        <v>0.39087699999999997</v>
      </c>
      <c r="AG23" s="183">
        <f t="shared" si="31"/>
        <v>1.2064999999999999E-2</v>
      </c>
      <c r="AH23" s="183">
        <f t="shared" si="31"/>
        <v>1.5790000000000001E-3</v>
      </c>
      <c r="AI23" s="183">
        <f t="shared" si="31"/>
        <v>0.53386100000000003</v>
      </c>
      <c r="AJ23" s="183">
        <f t="shared" si="31"/>
        <v>0.31323900000000005</v>
      </c>
      <c r="AK23" s="183">
        <f t="shared" si="31"/>
        <v>13.979117</v>
      </c>
      <c r="AL23" s="183">
        <f t="shared" si="31"/>
        <v>8.6799999999999996E-4</v>
      </c>
      <c r="AM23" s="183">
        <f t="shared" si="31"/>
        <v>1.2669999999999999E-3</v>
      </c>
      <c r="AN23" s="183">
        <f t="shared" si="31"/>
        <v>2.6884999999999999E-2</v>
      </c>
      <c r="AO23" s="183">
        <f t="shared" si="31"/>
        <v>2.5639999999999999E-3</v>
      </c>
      <c r="AP23" s="183">
        <f t="shared" si="31"/>
        <v>0.111998</v>
      </c>
      <c r="AQ23" s="183">
        <f t="shared" si="31"/>
        <v>5.8644000000000002E-2</v>
      </c>
      <c r="AR23" s="183">
        <f t="shared" si="31"/>
        <v>7.7000000000000001E-5</v>
      </c>
      <c r="AS23" s="183">
        <f t="shared" si="31"/>
        <v>15.433041000000001</v>
      </c>
      <c r="AU23" s="182" t="s">
        <v>66</v>
      </c>
      <c r="AV23" s="183">
        <f>SUM(AV17:AV22)</f>
        <v>7.1881149999999998</v>
      </c>
    </row>
    <row r="24" spans="8:48" x14ac:dyDescent="0.15">
      <c r="H24" s="181"/>
      <c r="J24" s="176"/>
      <c r="Q24" s="176"/>
      <c r="X24" s="176"/>
    </row>
    <row r="25" spans="8:48" x14ac:dyDescent="0.15">
      <c r="H25" s="181"/>
      <c r="J25" s="176" t="s">
        <v>160</v>
      </c>
      <c r="P25" s="176" t="s">
        <v>160</v>
      </c>
      <c r="Q25" s="176"/>
      <c r="X25" s="176" t="s">
        <v>160</v>
      </c>
      <c r="AE25" s="176" t="s">
        <v>160</v>
      </c>
      <c r="AU25" s="176" t="s">
        <v>160</v>
      </c>
    </row>
    <row r="26" spans="8:48" ht="26" x14ac:dyDescent="0.15">
      <c r="H26" s="181"/>
      <c r="I26" s="21" t="s">
        <v>783</v>
      </c>
      <c r="J26" s="192" t="s">
        <v>173</v>
      </c>
      <c r="K26" s="189" t="s">
        <v>161</v>
      </c>
      <c r="L26" s="189" t="s">
        <v>162</v>
      </c>
      <c r="M26" s="189" t="s">
        <v>163</v>
      </c>
      <c r="N26" s="179" t="s">
        <v>66</v>
      </c>
      <c r="P26" s="21" t="s">
        <v>783</v>
      </c>
      <c r="Q26" s="184" t="s">
        <v>164</v>
      </c>
      <c r="R26" s="184" t="s">
        <v>162</v>
      </c>
      <c r="S26" s="184" t="s">
        <v>165</v>
      </c>
      <c r="T26" s="184" t="s">
        <v>163</v>
      </c>
      <c r="U26" s="184" t="s">
        <v>166</v>
      </c>
      <c r="V26" s="179" t="s">
        <v>66</v>
      </c>
      <c r="X26" s="21" t="s">
        <v>783</v>
      </c>
      <c r="Y26" s="180" t="s">
        <v>167</v>
      </c>
      <c r="Z26" s="184" t="s">
        <v>168</v>
      </c>
      <c r="AA26" s="184" t="s">
        <v>169</v>
      </c>
      <c r="AB26" s="184" t="s">
        <v>170</v>
      </c>
      <c r="AC26" s="179" t="s">
        <v>66</v>
      </c>
      <c r="AE26" s="21" t="s">
        <v>783</v>
      </c>
      <c r="AF26" s="180" t="s">
        <v>760</v>
      </c>
      <c r="AG26" s="184" t="s">
        <v>813</v>
      </c>
      <c r="AH26" s="184" t="s">
        <v>905</v>
      </c>
      <c r="AI26" s="184" t="s">
        <v>906</v>
      </c>
      <c r="AJ26" s="180" t="s">
        <v>907</v>
      </c>
      <c r="AK26" s="184" t="s">
        <v>908</v>
      </c>
      <c r="AL26" s="184" t="s">
        <v>909</v>
      </c>
      <c r="AM26" s="184" t="s">
        <v>910</v>
      </c>
      <c r="AN26" s="184" t="s">
        <v>911</v>
      </c>
      <c r="AO26" s="180" t="s">
        <v>912</v>
      </c>
      <c r="AP26" s="184" t="s">
        <v>913</v>
      </c>
      <c r="AQ26" s="184" t="s">
        <v>914</v>
      </c>
      <c r="AR26" s="184" t="s">
        <v>915</v>
      </c>
      <c r="AS26" s="179" t="s">
        <v>66</v>
      </c>
      <c r="AU26" s="21" t="s">
        <v>783</v>
      </c>
      <c r="AV26" s="499" t="s">
        <v>929</v>
      </c>
    </row>
    <row r="27" spans="8:48" x14ac:dyDescent="0.15">
      <c r="H27" s="181"/>
      <c r="I27" s="246" t="s">
        <v>135</v>
      </c>
      <c r="J27" s="185">
        <v>26719</v>
      </c>
      <c r="K27" s="185">
        <v>297</v>
      </c>
      <c r="L27" s="185"/>
      <c r="M27" s="185">
        <v>227900</v>
      </c>
      <c r="N27" s="185">
        <f t="shared" ref="N27:N32" si="32">SUM(J27:M27)</f>
        <v>254916</v>
      </c>
      <c r="P27" s="246" t="s">
        <v>135</v>
      </c>
      <c r="Q27" s="185"/>
      <c r="R27" s="185"/>
      <c r="S27" s="185"/>
      <c r="T27" s="185">
        <v>945775</v>
      </c>
      <c r="U27" s="185"/>
      <c r="V27" s="185">
        <f t="shared" ref="V27:V32" si="33">SUM(Q27:U27)</f>
        <v>945775</v>
      </c>
      <c r="X27" s="246" t="s">
        <v>135</v>
      </c>
      <c r="Y27" s="491">
        <v>6483</v>
      </c>
      <c r="Z27" s="491">
        <v>28907</v>
      </c>
      <c r="AA27" s="491"/>
      <c r="AB27" s="491"/>
      <c r="AC27" s="491">
        <f t="shared" ref="AC27:AC32" si="34">SUM(Y27:AB27)</f>
        <v>35390</v>
      </c>
      <c r="AE27" s="246" t="s">
        <v>135</v>
      </c>
      <c r="AF27" s="185"/>
      <c r="AG27" s="185"/>
      <c r="AH27" s="185"/>
      <c r="AI27" s="185"/>
      <c r="AJ27" s="185"/>
      <c r="AK27" s="185"/>
      <c r="AL27" s="185"/>
      <c r="AM27" s="185"/>
      <c r="AN27" s="185"/>
      <c r="AO27" s="185"/>
      <c r="AP27" s="185"/>
      <c r="AQ27" s="185"/>
      <c r="AR27" s="185"/>
      <c r="AS27" s="185">
        <f t="shared" ref="AS27:AS32" si="35">SUM(AF27:AR27)</f>
        <v>0</v>
      </c>
      <c r="AU27" s="246" t="s">
        <v>135</v>
      </c>
      <c r="AV27" s="185">
        <v>236434</v>
      </c>
    </row>
    <row r="28" spans="8:48" x14ac:dyDescent="0.15">
      <c r="I28" s="246" t="s">
        <v>136</v>
      </c>
      <c r="J28" s="185">
        <v>16648122</v>
      </c>
      <c r="K28" s="185">
        <v>643</v>
      </c>
      <c r="L28" s="185">
        <v>5550</v>
      </c>
      <c r="M28" s="185">
        <v>20292274</v>
      </c>
      <c r="N28" s="185">
        <f t="shared" si="32"/>
        <v>36946589</v>
      </c>
      <c r="P28" s="246" t="s">
        <v>136</v>
      </c>
      <c r="Q28" s="185">
        <v>11174849</v>
      </c>
      <c r="R28" s="185">
        <v>1041</v>
      </c>
      <c r="S28" s="185">
        <v>1157682</v>
      </c>
      <c r="T28" s="185">
        <v>18989079</v>
      </c>
      <c r="U28" s="185">
        <v>38</v>
      </c>
      <c r="V28" s="185">
        <f t="shared" si="33"/>
        <v>31322689</v>
      </c>
      <c r="X28" s="246" t="s">
        <v>136</v>
      </c>
      <c r="Y28" s="491"/>
      <c r="Z28" s="491">
        <v>17878</v>
      </c>
      <c r="AA28" s="491">
        <v>628736</v>
      </c>
      <c r="AB28" s="491">
        <v>32459</v>
      </c>
      <c r="AC28" s="491">
        <f t="shared" si="34"/>
        <v>679073</v>
      </c>
      <c r="AE28" s="246" t="s">
        <v>136</v>
      </c>
      <c r="AF28" s="185"/>
      <c r="AG28" s="185">
        <v>10571</v>
      </c>
      <c r="AH28" s="185">
        <v>1291</v>
      </c>
      <c r="AI28" s="185"/>
      <c r="AJ28" s="185">
        <v>205379</v>
      </c>
      <c r="AK28" s="185"/>
      <c r="AL28" s="185">
        <v>868</v>
      </c>
      <c r="AM28" s="185">
        <v>1267</v>
      </c>
      <c r="AN28" s="185">
        <v>26510</v>
      </c>
      <c r="AO28" s="185">
        <v>2562</v>
      </c>
      <c r="AP28" s="185">
        <v>104888</v>
      </c>
      <c r="AQ28" s="185"/>
      <c r="AR28" s="185">
        <v>62</v>
      </c>
      <c r="AS28" s="185">
        <f t="shared" si="35"/>
        <v>353398</v>
      </c>
      <c r="AU28" s="246" t="s">
        <v>136</v>
      </c>
      <c r="AV28" s="185">
        <v>641290</v>
      </c>
    </row>
    <row r="29" spans="8:48" x14ac:dyDescent="0.15">
      <c r="I29" s="246" t="s">
        <v>137</v>
      </c>
      <c r="J29" s="185">
        <v>33718038</v>
      </c>
      <c r="K29" s="185">
        <v>4286598</v>
      </c>
      <c r="L29" s="185">
        <v>2785426</v>
      </c>
      <c r="M29" s="185">
        <v>87372692</v>
      </c>
      <c r="N29" s="185">
        <f t="shared" si="32"/>
        <v>128162754</v>
      </c>
      <c r="P29" s="246" t="s">
        <v>137</v>
      </c>
      <c r="Q29" s="185"/>
      <c r="R29" s="185">
        <v>2768720</v>
      </c>
      <c r="S29" s="185">
        <v>861531</v>
      </c>
      <c r="T29" s="185">
        <v>91507441</v>
      </c>
      <c r="U29" s="185">
        <v>1138729</v>
      </c>
      <c r="V29" s="185">
        <f t="shared" si="33"/>
        <v>96276421</v>
      </c>
      <c r="X29" s="246" t="s">
        <v>137</v>
      </c>
      <c r="Y29" s="491">
        <v>4809</v>
      </c>
      <c r="Z29" s="491">
        <v>63320113</v>
      </c>
      <c r="AA29" s="491">
        <v>7902741</v>
      </c>
      <c r="AB29" s="491">
        <v>39172</v>
      </c>
      <c r="AC29" s="491">
        <f t="shared" si="34"/>
        <v>71266835</v>
      </c>
      <c r="AE29" s="246" t="s">
        <v>137</v>
      </c>
      <c r="AF29" s="185"/>
      <c r="AG29" s="185">
        <v>1200</v>
      </c>
      <c r="AH29" s="185">
        <v>35</v>
      </c>
      <c r="AI29" s="185">
        <v>477161</v>
      </c>
      <c r="AJ29" s="185">
        <v>92385</v>
      </c>
      <c r="AK29" s="185"/>
      <c r="AL29" s="185"/>
      <c r="AM29" s="185"/>
      <c r="AN29" s="185">
        <v>375</v>
      </c>
      <c r="AO29" s="185">
        <v>2</v>
      </c>
      <c r="AP29" s="185">
        <v>7110</v>
      </c>
      <c r="AQ29" s="185">
        <v>53695</v>
      </c>
      <c r="AR29" s="185">
        <v>15</v>
      </c>
      <c r="AS29" s="185">
        <f t="shared" si="35"/>
        <v>631978</v>
      </c>
      <c r="AU29" s="246" t="s">
        <v>137</v>
      </c>
      <c r="AV29" s="185">
        <v>4734302</v>
      </c>
    </row>
    <row r="30" spans="8:48" x14ac:dyDescent="0.15">
      <c r="I30" s="246" t="s">
        <v>138</v>
      </c>
      <c r="J30" s="185">
        <v>765506</v>
      </c>
      <c r="K30" s="185">
        <v>1896804</v>
      </c>
      <c r="L30" s="185">
        <v>45144</v>
      </c>
      <c r="M30" s="185">
        <v>79318463</v>
      </c>
      <c r="N30" s="185">
        <f t="shared" si="32"/>
        <v>82025917</v>
      </c>
      <c r="P30" s="246" t="s">
        <v>138</v>
      </c>
      <c r="Q30" s="185">
        <v>5304823</v>
      </c>
      <c r="R30" s="185">
        <v>1108618</v>
      </c>
      <c r="S30" s="185">
        <v>161241</v>
      </c>
      <c r="T30" s="185">
        <v>101151589</v>
      </c>
      <c r="U30" s="185">
        <v>87048</v>
      </c>
      <c r="V30" s="185">
        <f t="shared" si="33"/>
        <v>107813319</v>
      </c>
      <c r="X30" s="246" t="s">
        <v>138</v>
      </c>
      <c r="Y30" s="491">
        <v>92</v>
      </c>
      <c r="Z30" s="491">
        <v>2141</v>
      </c>
      <c r="AA30" s="491">
        <v>1923587</v>
      </c>
      <c r="AB30" s="491">
        <v>553808</v>
      </c>
      <c r="AC30" s="491">
        <f t="shared" si="34"/>
        <v>2479628</v>
      </c>
      <c r="AE30" s="246" t="s">
        <v>138</v>
      </c>
      <c r="AF30" s="185">
        <v>390877</v>
      </c>
      <c r="AG30" s="185">
        <v>294</v>
      </c>
      <c r="AH30" s="185">
        <v>253</v>
      </c>
      <c r="AI30" s="185">
        <v>56700</v>
      </c>
      <c r="AJ30" s="185">
        <v>15475</v>
      </c>
      <c r="AK30" s="185">
        <v>13979117</v>
      </c>
      <c r="AL30" s="185"/>
      <c r="AM30" s="185"/>
      <c r="AN30" s="185"/>
      <c r="AO30" s="185"/>
      <c r="AP30" s="185"/>
      <c r="AQ30" s="185">
        <v>4949</v>
      </c>
      <c r="AR30" s="185"/>
      <c r="AS30" s="185">
        <f t="shared" si="35"/>
        <v>14447665</v>
      </c>
      <c r="AU30" s="246" t="s">
        <v>138</v>
      </c>
      <c r="AV30" s="185">
        <v>1448659</v>
      </c>
    </row>
    <row r="31" spans="8:48" x14ac:dyDescent="0.15">
      <c r="I31" s="246" t="s">
        <v>139</v>
      </c>
      <c r="J31" s="185"/>
      <c r="K31" s="185">
        <v>2</v>
      </c>
      <c r="L31" s="185"/>
      <c r="M31" s="185">
        <v>14731474</v>
      </c>
      <c r="N31" s="185">
        <f t="shared" si="32"/>
        <v>14731476</v>
      </c>
      <c r="P31" s="246" t="s">
        <v>139</v>
      </c>
      <c r="Q31" s="185"/>
      <c r="R31" s="185"/>
      <c r="S31" s="185"/>
      <c r="T31" s="185">
        <v>16730551</v>
      </c>
      <c r="U31" s="185"/>
      <c r="V31" s="185">
        <f t="shared" si="33"/>
        <v>16730551</v>
      </c>
      <c r="X31" s="246" t="s">
        <v>139</v>
      </c>
      <c r="Y31" s="491"/>
      <c r="Z31" s="491"/>
      <c r="AA31" s="491"/>
      <c r="AB31" s="491"/>
      <c r="AC31" s="491">
        <f t="shared" si="34"/>
        <v>0</v>
      </c>
      <c r="AE31" s="246" t="s">
        <v>139</v>
      </c>
      <c r="AF31" s="185"/>
      <c r="AG31" s="185"/>
      <c r="AH31" s="185"/>
      <c r="AI31" s="185"/>
      <c r="AJ31" s="185"/>
      <c r="AK31" s="185"/>
      <c r="AL31" s="185"/>
      <c r="AM31" s="185"/>
      <c r="AN31" s="185"/>
      <c r="AO31" s="185"/>
      <c r="AP31" s="185"/>
      <c r="AQ31" s="185"/>
      <c r="AR31" s="185"/>
      <c r="AS31" s="185">
        <f t="shared" si="35"/>
        <v>0</v>
      </c>
      <c r="AU31" s="246" t="s">
        <v>139</v>
      </c>
      <c r="AV31" s="185">
        <v>15507</v>
      </c>
    </row>
    <row r="32" spans="8:48" x14ac:dyDescent="0.15">
      <c r="I32" s="246" t="s">
        <v>851</v>
      </c>
      <c r="J32" s="185">
        <v>6481</v>
      </c>
      <c r="K32" s="185">
        <v>431</v>
      </c>
      <c r="L32" s="185"/>
      <c r="M32" s="185">
        <v>61605</v>
      </c>
      <c r="N32" s="185">
        <f t="shared" si="32"/>
        <v>68517</v>
      </c>
      <c r="P32" s="246" t="s">
        <v>851</v>
      </c>
      <c r="Q32" s="185">
        <v>9941</v>
      </c>
      <c r="R32" s="185"/>
      <c r="S32" s="185">
        <v>12905</v>
      </c>
      <c r="T32" s="185">
        <v>197440</v>
      </c>
      <c r="U32" s="185">
        <v>27</v>
      </c>
      <c r="V32" s="185">
        <f t="shared" si="33"/>
        <v>220313</v>
      </c>
      <c r="X32" s="246" t="s">
        <v>851</v>
      </c>
      <c r="Y32" s="491">
        <v>1618</v>
      </c>
      <c r="Z32" s="491">
        <v>6883</v>
      </c>
      <c r="AA32" s="491"/>
      <c r="AB32" s="491"/>
      <c r="AC32" s="491">
        <f t="shared" si="34"/>
        <v>8501</v>
      </c>
      <c r="AE32" s="246" t="s">
        <v>851</v>
      </c>
      <c r="AF32" s="185"/>
      <c r="AG32" s="185"/>
      <c r="AH32" s="185"/>
      <c r="AI32" s="185"/>
      <c r="AJ32" s="185"/>
      <c r="AK32" s="185"/>
      <c r="AL32" s="185"/>
      <c r="AM32" s="185"/>
      <c r="AN32" s="185"/>
      <c r="AO32" s="185"/>
      <c r="AP32" s="185"/>
      <c r="AQ32" s="185"/>
      <c r="AR32" s="185"/>
      <c r="AS32" s="185">
        <f t="shared" si="35"/>
        <v>0</v>
      </c>
      <c r="AU32" s="246" t="s">
        <v>851</v>
      </c>
      <c r="AV32" s="185">
        <v>111923</v>
      </c>
    </row>
    <row r="33" spans="9:48" x14ac:dyDescent="0.15">
      <c r="I33" s="182" t="s">
        <v>66</v>
      </c>
      <c r="J33" s="186">
        <f>SUM(J27:J32)</f>
        <v>51164866</v>
      </c>
      <c r="K33" s="186">
        <f>SUM(K27:K32)</f>
        <v>6184775</v>
      </c>
      <c r="L33" s="186">
        <f>SUM(L27:L32)</f>
        <v>2836120</v>
      </c>
      <c r="M33" s="186">
        <f>SUM(M27:M32)</f>
        <v>202004408</v>
      </c>
      <c r="N33" s="186">
        <f>SUM(N27:N32)</f>
        <v>262190169</v>
      </c>
      <c r="P33" s="182" t="s">
        <v>66</v>
      </c>
      <c r="Q33" s="186">
        <f t="shared" ref="Q33:V33" si="36">SUM(Q27:Q32)</f>
        <v>16489613</v>
      </c>
      <c r="R33" s="186">
        <f t="shared" si="36"/>
        <v>3878379</v>
      </c>
      <c r="S33" s="186">
        <f t="shared" si="36"/>
        <v>2193359</v>
      </c>
      <c r="T33" s="186">
        <f t="shared" si="36"/>
        <v>229521875</v>
      </c>
      <c r="U33" s="186">
        <f t="shared" si="36"/>
        <v>1225842</v>
      </c>
      <c r="V33" s="186">
        <f t="shared" si="36"/>
        <v>253309068</v>
      </c>
      <c r="X33" s="182" t="s">
        <v>66</v>
      </c>
      <c r="Y33" s="694">
        <f>SUM(Y27:Y32)</f>
        <v>13002</v>
      </c>
      <c r="Z33" s="694">
        <f>SUM(Z27:Z32)</f>
        <v>63375922</v>
      </c>
      <c r="AA33" s="694">
        <f>SUM(AA27:AA32)</f>
        <v>10455064</v>
      </c>
      <c r="AB33" s="694">
        <f>SUM(AB27:AB32)</f>
        <v>625439</v>
      </c>
      <c r="AC33" s="694">
        <f>SUM(AC27:AC32)</f>
        <v>74469427</v>
      </c>
      <c r="AE33" s="182" t="s">
        <v>66</v>
      </c>
      <c r="AF33" s="186">
        <f t="shared" ref="AF33:AS33" si="37">SUM(AF27:AF32)</f>
        <v>390877</v>
      </c>
      <c r="AG33" s="186">
        <f t="shared" si="37"/>
        <v>12065</v>
      </c>
      <c r="AH33" s="186">
        <f t="shared" si="37"/>
        <v>1579</v>
      </c>
      <c r="AI33" s="186">
        <f t="shared" si="37"/>
        <v>533861</v>
      </c>
      <c r="AJ33" s="186">
        <f t="shared" si="37"/>
        <v>313239</v>
      </c>
      <c r="AK33" s="186">
        <f t="shared" si="37"/>
        <v>13979117</v>
      </c>
      <c r="AL33" s="186">
        <f t="shared" si="37"/>
        <v>868</v>
      </c>
      <c r="AM33" s="186">
        <f t="shared" si="37"/>
        <v>1267</v>
      </c>
      <c r="AN33" s="186">
        <f t="shared" si="37"/>
        <v>26885</v>
      </c>
      <c r="AO33" s="186">
        <f t="shared" si="37"/>
        <v>2564</v>
      </c>
      <c r="AP33" s="186">
        <f t="shared" si="37"/>
        <v>111998</v>
      </c>
      <c r="AQ33" s="186">
        <f t="shared" si="37"/>
        <v>58644</v>
      </c>
      <c r="AR33" s="186">
        <f t="shared" si="37"/>
        <v>77</v>
      </c>
      <c r="AS33" s="186">
        <f t="shared" si="37"/>
        <v>15433041</v>
      </c>
      <c r="AU33" s="182" t="s">
        <v>66</v>
      </c>
      <c r="AV33" s="186">
        <f>SUM(AV27:AV32)</f>
        <v>7188115</v>
      </c>
    </row>
    <row r="34" spans="9:48" x14ac:dyDescent="0.15">
      <c r="I34" s="187"/>
      <c r="J34" s="188"/>
      <c r="K34" s="188"/>
      <c r="L34" s="188"/>
      <c r="M34" s="188"/>
      <c r="N34" s="188"/>
    </row>
    <row r="35" spans="9:48" x14ac:dyDescent="0.15">
      <c r="I35" s="187"/>
      <c r="J35" s="188"/>
      <c r="K35" s="188"/>
      <c r="L35" s="188"/>
      <c r="M35" s="188"/>
      <c r="N35" s="188"/>
    </row>
    <row r="36" spans="9:48" ht="16" x14ac:dyDescent="0.2">
      <c r="I36" s="177"/>
      <c r="J36" s="500" t="s">
        <v>143</v>
      </c>
      <c r="Q36" s="500" t="s">
        <v>144</v>
      </c>
      <c r="Y36" s="500" t="s">
        <v>145</v>
      </c>
      <c r="AF36" s="500" t="s">
        <v>904</v>
      </c>
      <c r="AV36" s="500" t="s">
        <v>929</v>
      </c>
    </row>
    <row r="37" spans="9:48" x14ac:dyDescent="0.15">
      <c r="J37" s="176" t="s">
        <v>171</v>
      </c>
      <c r="P37" s="176" t="s">
        <v>171</v>
      </c>
      <c r="Q37" s="176"/>
      <c r="X37" s="176" t="s">
        <v>171</v>
      </c>
      <c r="AE37" s="176" t="s">
        <v>171</v>
      </c>
      <c r="AU37" s="176" t="s">
        <v>171</v>
      </c>
    </row>
    <row r="38" spans="9:48" ht="26" x14ac:dyDescent="0.15">
      <c r="I38" s="21" t="s">
        <v>784</v>
      </c>
      <c r="J38" s="178" t="s">
        <v>147</v>
      </c>
      <c r="K38" s="179" t="s">
        <v>148</v>
      </c>
      <c r="L38" s="179" t="s">
        <v>149</v>
      </c>
      <c r="M38" s="179" t="s">
        <v>150</v>
      </c>
      <c r="N38" s="179" t="s">
        <v>66</v>
      </c>
      <c r="P38" s="21" t="s">
        <v>784</v>
      </c>
      <c r="Q38" s="180" t="s">
        <v>151</v>
      </c>
      <c r="R38" s="180" t="s">
        <v>152</v>
      </c>
      <c r="S38" s="180" t="s">
        <v>153</v>
      </c>
      <c r="T38" s="180" t="s">
        <v>154</v>
      </c>
      <c r="U38" s="180" t="s">
        <v>155</v>
      </c>
      <c r="V38" s="189" t="s">
        <v>66</v>
      </c>
      <c r="X38" s="21" t="s">
        <v>784</v>
      </c>
      <c r="Y38" s="180" t="s">
        <v>156</v>
      </c>
      <c r="Z38" s="180" t="s">
        <v>157</v>
      </c>
      <c r="AA38" s="180" t="s">
        <v>158</v>
      </c>
      <c r="AB38" s="180" t="s">
        <v>159</v>
      </c>
      <c r="AC38" s="189" t="s">
        <v>66</v>
      </c>
      <c r="AE38" s="21" t="s">
        <v>784</v>
      </c>
      <c r="AF38" s="499" t="s">
        <v>916</v>
      </c>
      <c r="AG38" s="499" t="s">
        <v>917</v>
      </c>
      <c r="AH38" s="499" t="s">
        <v>918</v>
      </c>
      <c r="AI38" s="499" t="s">
        <v>919</v>
      </c>
      <c r="AJ38" s="499" t="s">
        <v>920</v>
      </c>
      <c r="AK38" s="499" t="s">
        <v>921</v>
      </c>
      <c r="AL38" s="499" t="s">
        <v>922</v>
      </c>
      <c r="AM38" s="499" t="s">
        <v>923</v>
      </c>
      <c r="AN38" s="499" t="s">
        <v>924</v>
      </c>
      <c r="AO38" s="499" t="s">
        <v>925</v>
      </c>
      <c r="AP38" s="499" t="s">
        <v>926</v>
      </c>
      <c r="AQ38" s="499" t="s">
        <v>927</v>
      </c>
      <c r="AR38" s="499" t="s">
        <v>928</v>
      </c>
      <c r="AS38" s="179" t="s">
        <v>66</v>
      </c>
      <c r="AU38" s="21" t="s">
        <v>782</v>
      </c>
      <c r="AV38" s="499" t="s">
        <v>929</v>
      </c>
    </row>
    <row r="39" spans="9:48" x14ac:dyDescent="0.15">
      <c r="I39" s="246" t="s">
        <v>135</v>
      </c>
      <c r="J39" s="74">
        <f t="shared" ref="J39:M44" si="38">J49/1024</f>
        <v>3.4473487210252638</v>
      </c>
      <c r="K39" s="74">
        <f t="shared" si="38"/>
        <v>2.5652934709796679E-5</v>
      </c>
      <c r="L39" s="74">
        <f t="shared" si="38"/>
        <v>0</v>
      </c>
      <c r="M39" s="74">
        <f t="shared" si="38"/>
        <v>44.810024191163379</v>
      </c>
      <c r="N39" s="74">
        <f t="shared" ref="N39:N44" si="39">SUM(J39:M39)</f>
        <v>48.257398565123353</v>
      </c>
      <c r="P39" s="246" t="s">
        <v>135</v>
      </c>
      <c r="Q39" s="74">
        <f t="shared" ref="Q39:U44" si="40">Q49/1024</f>
        <v>0</v>
      </c>
      <c r="R39" s="74">
        <f t="shared" si="40"/>
        <v>0</v>
      </c>
      <c r="S39" s="74">
        <f t="shared" si="40"/>
        <v>0</v>
      </c>
      <c r="T39" s="74">
        <f t="shared" si="40"/>
        <v>148.11094652391603</v>
      </c>
      <c r="U39" s="74">
        <f t="shared" si="40"/>
        <v>0</v>
      </c>
      <c r="V39" s="74">
        <f t="shared" ref="V39:V44" si="41">SUM(Q39:U39)</f>
        <v>148.11094652391603</v>
      </c>
      <c r="X39" s="246" t="s">
        <v>135</v>
      </c>
      <c r="Y39" s="74">
        <f>Y49/1024</f>
        <v>0.19970987229316894</v>
      </c>
      <c r="Z39" s="74">
        <f>Z49/1024</f>
        <v>0.29160561078970115</v>
      </c>
      <c r="AA39" s="74">
        <f>AA49/1024</f>
        <v>3.1401214073412107E-8</v>
      </c>
      <c r="AB39" s="74">
        <f>AB49/1024</f>
        <v>0</v>
      </c>
      <c r="AC39" s="74">
        <f t="shared" ref="AC39:AC44" si="42">SUM(Y39:AB39)</f>
        <v>0.49131551448408417</v>
      </c>
      <c r="AE39" s="246" t="s">
        <v>135</v>
      </c>
      <c r="AF39" s="74">
        <f t="shared" ref="AF39:AF44" si="43">AF49/1024</f>
        <v>0</v>
      </c>
      <c r="AG39" s="74">
        <f t="shared" ref="AG39:AR39" si="44">AG49/1024</f>
        <v>0</v>
      </c>
      <c r="AH39" s="74">
        <f t="shared" si="44"/>
        <v>0</v>
      </c>
      <c r="AI39" s="74">
        <f t="shared" si="44"/>
        <v>0</v>
      </c>
      <c r="AJ39" s="74">
        <f t="shared" si="44"/>
        <v>0</v>
      </c>
      <c r="AK39" s="74">
        <f t="shared" si="44"/>
        <v>0</v>
      </c>
      <c r="AL39" s="74">
        <f t="shared" si="44"/>
        <v>0</v>
      </c>
      <c r="AM39" s="74">
        <f t="shared" si="44"/>
        <v>0</v>
      </c>
      <c r="AN39" s="74">
        <f t="shared" si="44"/>
        <v>0</v>
      </c>
      <c r="AO39" s="74">
        <f t="shared" si="44"/>
        <v>0</v>
      </c>
      <c r="AP39" s="74">
        <f t="shared" si="44"/>
        <v>0</v>
      </c>
      <c r="AQ39" s="74">
        <f t="shared" si="44"/>
        <v>0</v>
      </c>
      <c r="AR39" s="74">
        <f t="shared" si="44"/>
        <v>0</v>
      </c>
      <c r="AS39" s="489">
        <f t="shared" ref="AS39:AS44" si="45">SUM(AF39:AR39)</f>
        <v>0</v>
      </c>
      <c r="AU39" s="50" t="s">
        <v>121</v>
      </c>
      <c r="AV39" s="74">
        <f t="shared" ref="AV39:AV44" si="46">AV49/1024</f>
        <v>4.3968039584396976</v>
      </c>
    </row>
    <row r="40" spans="9:48" x14ac:dyDescent="0.15">
      <c r="I40" s="246" t="s">
        <v>136</v>
      </c>
      <c r="J40" s="74">
        <f t="shared" si="38"/>
        <v>482.35701204742577</v>
      </c>
      <c r="K40" s="74">
        <f t="shared" si="38"/>
        <v>2.2958910351007909E-2</v>
      </c>
      <c r="L40" s="74">
        <f t="shared" si="38"/>
        <v>3.2968879895079199</v>
      </c>
      <c r="M40" s="74">
        <f t="shared" si="38"/>
        <v>775.4929200579902</v>
      </c>
      <c r="N40" s="74">
        <f t="shared" si="39"/>
        <v>1261.1697790052749</v>
      </c>
      <c r="P40" s="246" t="s">
        <v>136</v>
      </c>
      <c r="Q40" s="74">
        <f t="shared" si="40"/>
        <v>740.13991004037791</v>
      </c>
      <c r="R40" s="74">
        <f t="shared" si="40"/>
        <v>0.60911530661724023</v>
      </c>
      <c r="S40" s="74">
        <f t="shared" si="40"/>
        <v>123.91022915860449</v>
      </c>
      <c r="T40" s="74">
        <f t="shared" si="40"/>
        <v>778.6967970597168</v>
      </c>
      <c r="U40" s="74">
        <f t="shared" si="40"/>
        <v>4.5667754375244823E-3</v>
      </c>
      <c r="V40" s="74">
        <f t="shared" si="41"/>
        <v>1643.3606183407539</v>
      </c>
      <c r="X40" s="246" t="s">
        <v>136</v>
      </c>
      <c r="Y40" s="74">
        <f t="shared" ref="Y40:AB44" si="47">Y50/1024</f>
        <v>0</v>
      </c>
      <c r="Z40" s="74">
        <f t="shared" si="47"/>
        <v>31.551608135575389</v>
      </c>
      <c r="AA40" s="74">
        <f t="shared" si="47"/>
        <v>120.12460373710644</v>
      </c>
      <c r="AB40" s="74">
        <f t="shared" si="47"/>
        <v>2.7315483526499511</v>
      </c>
      <c r="AC40" s="74">
        <f t="shared" si="42"/>
        <v>154.40776022533177</v>
      </c>
      <c r="AE40" s="246" t="s">
        <v>136</v>
      </c>
      <c r="AF40" s="74">
        <f t="shared" si="43"/>
        <v>0</v>
      </c>
      <c r="AG40" s="74">
        <f t="shared" ref="AG40:AR40" si="48">AG50/1024</f>
        <v>0.52490991696686229</v>
      </c>
      <c r="AH40" s="74">
        <f t="shared" si="48"/>
        <v>4.6187139823814453E-3</v>
      </c>
      <c r="AI40" s="74">
        <f t="shared" si="48"/>
        <v>0</v>
      </c>
      <c r="AJ40" s="74">
        <f t="shared" si="48"/>
        <v>9.9663352029646486</v>
      </c>
      <c r="AK40" s="74">
        <f t="shared" si="48"/>
        <v>0</v>
      </c>
      <c r="AL40" s="74">
        <f t="shared" si="48"/>
        <v>0.30828400766586034</v>
      </c>
      <c r="AM40" s="74">
        <f t="shared" si="48"/>
        <v>0.35016251922570507</v>
      </c>
      <c r="AN40" s="74">
        <f t="shared" si="48"/>
        <v>3.8397170454118161E-2</v>
      </c>
      <c r="AO40" s="74">
        <f t="shared" si="48"/>
        <v>5.952948479716719E-3</v>
      </c>
      <c r="AP40" s="74">
        <f t="shared" si="48"/>
        <v>1.7594558872951855</v>
      </c>
      <c r="AQ40" s="74">
        <f t="shared" si="48"/>
        <v>0</v>
      </c>
      <c r="AR40" s="74">
        <f t="shared" si="48"/>
        <v>5.229462942224922E-3</v>
      </c>
      <c r="AS40" s="489">
        <f t="shared" si="45"/>
        <v>12.963345829976703</v>
      </c>
      <c r="AU40" s="50" t="s">
        <v>122</v>
      </c>
      <c r="AV40" s="74">
        <f t="shared" si="46"/>
        <v>1.6607095244198633</v>
      </c>
    </row>
    <row r="41" spans="9:48" x14ac:dyDescent="0.15">
      <c r="I41" s="246" t="s">
        <v>137</v>
      </c>
      <c r="J41" s="74">
        <f t="shared" si="38"/>
        <v>121.4117050199004</v>
      </c>
      <c r="K41" s="74">
        <f t="shared" si="38"/>
        <v>31.510594238829004</v>
      </c>
      <c r="L41" s="74">
        <f t="shared" si="38"/>
        <v>156.79626497854784</v>
      </c>
      <c r="M41" s="74">
        <f t="shared" si="38"/>
        <v>1241.1014421369239</v>
      </c>
      <c r="N41" s="74">
        <f t="shared" si="39"/>
        <v>1550.8200063742011</v>
      </c>
      <c r="P41" s="246" t="s">
        <v>137</v>
      </c>
      <c r="Q41" s="74">
        <f t="shared" si="40"/>
        <v>0</v>
      </c>
      <c r="R41" s="74">
        <f t="shared" si="40"/>
        <v>144.85045905120995</v>
      </c>
      <c r="S41" s="74">
        <f t="shared" si="40"/>
        <v>58.474863050012502</v>
      </c>
      <c r="T41" s="74">
        <f t="shared" si="40"/>
        <v>1866.5624287710352</v>
      </c>
      <c r="U41" s="74">
        <f t="shared" si="40"/>
        <v>28.32168363525664</v>
      </c>
      <c r="V41" s="74">
        <f t="shared" si="41"/>
        <v>2098.2094345075143</v>
      </c>
      <c r="X41" s="246" t="s">
        <v>137</v>
      </c>
      <c r="Y41" s="74">
        <f t="shared" si="47"/>
        <v>0.37353113121207521</v>
      </c>
      <c r="Z41" s="74">
        <f t="shared" si="47"/>
        <v>21.439322917377442</v>
      </c>
      <c r="AA41" s="74">
        <f t="shared" si="47"/>
        <v>176.94677223337013</v>
      </c>
      <c r="AB41" s="74">
        <f t="shared" si="47"/>
        <v>3.1169502471875585</v>
      </c>
      <c r="AC41" s="74">
        <f t="shared" si="42"/>
        <v>201.8765765291472</v>
      </c>
      <c r="AE41" s="246" t="s">
        <v>137</v>
      </c>
      <c r="AF41" s="74">
        <f t="shared" si="43"/>
        <v>0</v>
      </c>
      <c r="AG41" s="74">
        <f t="shared" ref="AG41:AR41" si="49">AG51/1024</f>
        <v>8.8422079765223247E-2</v>
      </c>
      <c r="AH41" s="74">
        <f t="shared" si="49"/>
        <v>2.0226963151799217E-3</v>
      </c>
      <c r="AI41" s="74">
        <f t="shared" si="49"/>
        <v>118.55043297654004</v>
      </c>
      <c r="AJ41" s="74">
        <f t="shared" si="49"/>
        <v>1.7095220464025196</v>
      </c>
      <c r="AK41" s="74">
        <f t="shared" si="49"/>
        <v>0</v>
      </c>
      <c r="AL41" s="74">
        <f t="shared" si="49"/>
        <v>0</v>
      </c>
      <c r="AM41" s="74">
        <f t="shared" si="49"/>
        <v>0</v>
      </c>
      <c r="AN41" s="74">
        <f t="shared" si="49"/>
        <v>6.4927866833386326E-3</v>
      </c>
      <c r="AO41" s="74">
        <f t="shared" si="49"/>
        <v>8.307918096761563E-4</v>
      </c>
      <c r="AP41" s="74">
        <f t="shared" si="49"/>
        <v>0.1357955020293955</v>
      </c>
      <c r="AQ41" s="74">
        <f t="shared" si="49"/>
        <v>1.2277213986480957</v>
      </c>
      <c r="AR41" s="74">
        <f t="shared" si="49"/>
        <v>1.138277275458672E-3</v>
      </c>
      <c r="AS41" s="489">
        <f t="shared" si="45"/>
        <v>121.72237855546894</v>
      </c>
      <c r="AU41" s="50" t="s">
        <v>625</v>
      </c>
      <c r="AV41" s="74">
        <f t="shared" si="46"/>
        <v>14.763698262916407</v>
      </c>
    </row>
    <row r="42" spans="9:48" x14ac:dyDescent="0.15">
      <c r="I42" s="246" t="s">
        <v>138</v>
      </c>
      <c r="J42" s="74">
        <f t="shared" si="38"/>
        <v>93.275030735864647</v>
      </c>
      <c r="K42" s="74">
        <f t="shared" si="38"/>
        <v>16.673016127636327</v>
      </c>
      <c r="L42" s="74">
        <f t="shared" si="38"/>
        <v>6.9426581732623145</v>
      </c>
      <c r="M42" s="74">
        <f t="shared" si="38"/>
        <v>1070.0902944410548</v>
      </c>
      <c r="N42" s="74">
        <f t="shared" si="39"/>
        <v>1186.9809994778182</v>
      </c>
      <c r="P42" s="246" t="s">
        <v>138</v>
      </c>
      <c r="Q42" s="74">
        <f t="shared" si="40"/>
        <v>58.801919489019333</v>
      </c>
      <c r="R42" s="74">
        <f t="shared" si="40"/>
        <v>266.50418645787988</v>
      </c>
      <c r="S42" s="74">
        <f t="shared" si="40"/>
        <v>32.529377288478805</v>
      </c>
      <c r="T42" s="74">
        <f t="shared" si="40"/>
        <v>883.74528461288673</v>
      </c>
      <c r="U42" s="74">
        <f t="shared" si="40"/>
        <v>2.4377137281171581</v>
      </c>
      <c r="V42" s="74">
        <f t="shared" si="41"/>
        <v>1244.0184815763819</v>
      </c>
      <c r="X42" s="246" t="s">
        <v>138</v>
      </c>
      <c r="Y42" s="74">
        <f t="shared" si="47"/>
        <v>8.461525178245205E-2</v>
      </c>
      <c r="Z42" s="74">
        <f t="shared" si="47"/>
        <v>1.5171248423939648E-3</v>
      </c>
      <c r="AA42" s="74">
        <f t="shared" si="47"/>
        <v>9.6170459032209674</v>
      </c>
      <c r="AB42" s="74">
        <f t="shared" si="47"/>
        <v>0.12849327028743554</v>
      </c>
      <c r="AC42" s="74">
        <f t="shared" si="42"/>
        <v>9.8316715501332492</v>
      </c>
      <c r="AE42" s="246" t="s">
        <v>138</v>
      </c>
      <c r="AF42" s="74">
        <f t="shared" si="43"/>
        <v>5.0042259012561718</v>
      </c>
      <c r="AG42" s="74">
        <f t="shared" ref="AG42:AR42" si="50">AG52/1024</f>
        <v>7.5652877420907233E-2</v>
      </c>
      <c r="AH42" s="74">
        <f t="shared" si="50"/>
        <v>6.4432779990966013E-2</v>
      </c>
      <c r="AI42" s="74">
        <f t="shared" si="50"/>
        <v>2.5718373675654198</v>
      </c>
      <c r="AJ42" s="74">
        <f t="shared" si="50"/>
        <v>1.546448091427002</v>
      </c>
      <c r="AK42" s="74">
        <f t="shared" si="50"/>
        <v>70.186549029596776</v>
      </c>
      <c r="AL42" s="74">
        <f t="shared" si="50"/>
        <v>0</v>
      </c>
      <c r="AM42" s="74">
        <f t="shared" si="50"/>
        <v>0</v>
      </c>
      <c r="AN42" s="74">
        <f t="shared" si="50"/>
        <v>0</v>
      </c>
      <c r="AO42" s="74">
        <f t="shared" si="50"/>
        <v>0</v>
      </c>
      <c r="AP42" s="74">
        <f t="shared" si="50"/>
        <v>0</v>
      </c>
      <c r="AQ42" s="74">
        <f t="shared" si="50"/>
        <v>0.86827940359125877</v>
      </c>
      <c r="AR42" s="74">
        <f t="shared" si="50"/>
        <v>0</v>
      </c>
      <c r="AS42" s="489">
        <f t="shared" si="45"/>
        <v>80.317425450848503</v>
      </c>
      <c r="AU42" s="50" t="s">
        <v>626</v>
      </c>
      <c r="AV42" s="74">
        <f t="shared" si="46"/>
        <v>0.37097301756784862</v>
      </c>
    </row>
    <row r="43" spans="9:48" x14ac:dyDescent="0.15">
      <c r="I43" s="246" t="s">
        <v>139</v>
      </c>
      <c r="J43" s="74">
        <f t="shared" si="38"/>
        <v>0</v>
      </c>
      <c r="K43" s="74">
        <f t="shared" si="38"/>
        <v>1.1168594937771484E-9</v>
      </c>
      <c r="L43" s="74">
        <f t="shared" si="38"/>
        <v>0</v>
      </c>
      <c r="M43" s="74">
        <f t="shared" si="38"/>
        <v>22.608025104434081</v>
      </c>
      <c r="N43" s="74">
        <f t="shared" si="39"/>
        <v>22.60802510555094</v>
      </c>
      <c r="P43" s="246" t="s">
        <v>139</v>
      </c>
      <c r="Q43" s="74">
        <f t="shared" si="40"/>
        <v>0</v>
      </c>
      <c r="R43" s="74">
        <f t="shared" si="40"/>
        <v>0</v>
      </c>
      <c r="S43" s="74">
        <f t="shared" si="40"/>
        <v>0</v>
      </c>
      <c r="T43" s="74">
        <f t="shared" si="40"/>
        <v>38.50450683451885</v>
      </c>
      <c r="U43" s="74">
        <f t="shared" si="40"/>
        <v>0</v>
      </c>
      <c r="V43" s="74">
        <f t="shared" si="41"/>
        <v>38.50450683451885</v>
      </c>
      <c r="X43" s="246" t="s">
        <v>139</v>
      </c>
      <c r="Y43" s="74">
        <f t="shared" si="47"/>
        <v>0</v>
      </c>
      <c r="Z43" s="74">
        <f t="shared" si="47"/>
        <v>0</v>
      </c>
      <c r="AA43" s="74">
        <f t="shared" si="47"/>
        <v>0</v>
      </c>
      <c r="AB43" s="74">
        <f t="shared" si="47"/>
        <v>0</v>
      </c>
      <c r="AC43" s="74">
        <f t="shared" si="42"/>
        <v>0</v>
      </c>
      <c r="AE43" s="246" t="s">
        <v>139</v>
      </c>
      <c r="AF43" s="74">
        <f t="shared" si="43"/>
        <v>0</v>
      </c>
      <c r="AG43" s="74">
        <f t="shared" ref="AG43:AR43" si="51">AG53/1024</f>
        <v>0</v>
      </c>
      <c r="AH43" s="74">
        <f t="shared" si="51"/>
        <v>0</v>
      </c>
      <c r="AI43" s="74">
        <f t="shared" si="51"/>
        <v>0</v>
      </c>
      <c r="AJ43" s="74">
        <f t="shared" si="51"/>
        <v>0</v>
      </c>
      <c r="AK43" s="74">
        <f t="shared" si="51"/>
        <v>0</v>
      </c>
      <c r="AL43" s="74">
        <f t="shared" si="51"/>
        <v>0</v>
      </c>
      <c r="AM43" s="74">
        <f t="shared" si="51"/>
        <v>0</v>
      </c>
      <c r="AN43" s="74">
        <f t="shared" si="51"/>
        <v>0</v>
      </c>
      <c r="AO43" s="74">
        <f t="shared" si="51"/>
        <v>0</v>
      </c>
      <c r="AP43" s="74">
        <f t="shared" si="51"/>
        <v>0</v>
      </c>
      <c r="AQ43" s="74">
        <f t="shared" si="51"/>
        <v>0</v>
      </c>
      <c r="AR43" s="74">
        <f t="shared" si="51"/>
        <v>0</v>
      </c>
      <c r="AS43" s="489">
        <f t="shared" si="45"/>
        <v>0</v>
      </c>
      <c r="AU43" s="50" t="s">
        <v>627</v>
      </c>
      <c r="AV43" s="74">
        <f t="shared" si="46"/>
        <v>1.0122311002305566E-2</v>
      </c>
    </row>
    <row r="44" spans="9:48" x14ac:dyDescent="0.15">
      <c r="I44" s="246" t="s">
        <v>851</v>
      </c>
      <c r="J44" s="74">
        <f t="shared" si="38"/>
        <v>0.83354878509635444</v>
      </c>
      <c r="K44" s="74">
        <f t="shared" si="38"/>
        <v>3.2120367177412793E-3</v>
      </c>
      <c r="L44" s="74">
        <f t="shared" si="38"/>
        <v>0</v>
      </c>
      <c r="M44" s="74">
        <f t="shared" si="38"/>
        <v>7.1348045055656248</v>
      </c>
      <c r="N44" s="74">
        <f t="shared" si="39"/>
        <v>7.9715653273797207</v>
      </c>
      <c r="P44" s="246" t="s">
        <v>851</v>
      </c>
      <c r="Q44" s="74">
        <f t="shared" si="40"/>
        <v>6.781596465316396E-2</v>
      </c>
      <c r="R44" s="74">
        <f t="shared" si="40"/>
        <v>0</v>
      </c>
      <c r="S44" s="74">
        <f t="shared" si="40"/>
        <v>0.81652252742878706</v>
      </c>
      <c r="T44" s="74">
        <f t="shared" si="40"/>
        <v>23.947886309460937</v>
      </c>
      <c r="U44" s="74">
        <f t="shared" si="40"/>
        <v>2.6288523258699512E-5</v>
      </c>
      <c r="V44" s="74">
        <f t="shared" si="41"/>
        <v>24.832251090066148</v>
      </c>
      <c r="X44" s="246" t="s">
        <v>851</v>
      </c>
      <c r="Y44" s="74">
        <f t="shared" si="47"/>
        <v>4.5047180101391797E-2</v>
      </c>
      <c r="Z44" s="74">
        <f t="shared" si="47"/>
        <v>6.5443000534287407E-2</v>
      </c>
      <c r="AA44" s="74">
        <f t="shared" si="47"/>
        <v>0</v>
      </c>
      <c r="AB44" s="74">
        <f t="shared" si="47"/>
        <v>0</v>
      </c>
      <c r="AC44" s="74">
        <f t="shared" si="42"/>
        <v>0.1104901806356792</v>
      </c>
      <c r="AE44" s="246" t="s">
        <v>851</v>
      </c>
      <c r="AF44" s="74">
        <f t="shared" si="43"/>
        <v>0</v>
      </c>
      <c r="AG44" s="74">
        <f t="shared" ref="AG44:AR44" si="52">AG54/1024</f>
        <v>0</v>
      </c>
      <c r="AH44" s="74">
        <f t="shared" si="52"/>
        <v>0</v>
      </c>
      <c r="AI44" s="74">
        <f t="shared" si="52"/>
        <v>0</v>
      </c>
      <c r="AJ44" s="74">
        <f t="shared" si="52"/>
        <v>0</v>
      </c>
      <c r="AK44" s="74">
        <f t="shared" si="52"/>
        <v>0</v>
      </c>
      <c r="AL44" s="74">
        <f t="shared" si="52"/>
        <v>0</v>
      </c>
      <c r="AM44" s="74">
        <f t="shared" si="52"/>
        <v>0</v>
      </c>
      <c r="AN44" s="74">
        <f t="shared" si="52"/>
        <v>0</v>
      </c>
      <c r="AO44" s="74">
        <f t="shared" si="52"/>
        <v>0</v>
      </c>
      <c r="AP44" s="74">
        <f t="shared" si="52"/>
        <v>0</v>
      </c>
      <c r="AQ44" s="74">
        <f t="shared" si="52"/>
        <v>0</v>
      </c>
      <c r="AR44" s="74">
        <f t="shared" si="52"/>
        <v>0</v>
      </c>
      <c r="AS44" s="489">
        <f t="shared" si="45"/>
        <v>0</v>
      </c>
      <c r="AU44" s="50" t="s">
        <v>126</v>
      </c>
      <c r="AV44" s="74">
        <f t="shared" si="46"/>
        <v>3.127643149734463</v>
      </c>
    </row>
    <row r="45" spans="9:48" x14ac:dyDescent="0.15">
      <c r="I45" s="175" t="s">
        <v>66</v>
      </c>
      <c r="J45" s="190">
        <f>SUM(J39:J44)</f>
        <v>701.32464530931247</v>
      </c>
      <c r="K45" s="190">
        <f>SUM(K39:K44)</f>
        <v>48.209806967585649</v>
      </c>
      <c r="L45" s="190">
        <f>SUM(L39:L44)</f>
        <v>167.03581114131808</v>
      </c>
      <c r="M45" s="190">
        <f>SUM(M39:M44)</f>
        <v>3161.2375104371322</v>
      </c>
      <c r="N45" s="190">
        <f>SUM(N39:N44)</f>
        <v>4077.8077738553484</v>
      </c>
      <c r="P45" s="175" t="s">
        <v>66</v>
      </c>
      <c r="Q45" s="190">
        <f t="shared" ref="Q45:V45" si="53">SUM(Q39:Q44)</f>
        <v>799.00964549405046</v>
      </c>
      <c r="R45" s="190">
        <f t="shared" si="53"/>
        <v>411.96376081570708</v>
      </c>
      <c r="S45" s="190">
        <f t="shared" si="53"/>
        <v>215.73099202452457</v>
      </c>
      <c r="T45" s="190">
        <f t="shared" si="53"/>
        <v>3739.5678501115349</v>
      </c>
      <c r="U45" s="190">
        <f t="shared" si="53"/>
        <v>30.763990427334583</v>
      </c>
      <c r="V45" s="190">
        <f t="shared" si="53"/>
        <v>5197.036238873151</v>
      </c>
      <c r="X45" s="175" t="s">
        <v>66</v>
      </c>
      <c r="Y45" s="190">
        <f>SUM(Y39:Y44)</f>
        <v>0.70290343538908806</v>
      </c>
      <c r="Z45" s="190">
        <f>SUM(Z39:Z44)</f>
        <v>53.349496789119215</v>
      </c>
      <c r="AA45" s="190">
        <f>SUM(AA39:AA44)</f>
        <v>306.68842190509872</v>
      </c>
      <c r="AB45" s="190">
        <f>SUM(AB39:AB44)</f>
        <v>5.9769918701249454</v>
      </c>
      <c r="AC45" s="190">
        <f>SUM(AC39:AC44)</f>
        <v>366.71781399973202</v>
      </c>
      <c r="AE45" s="175" t="s">
        <v>66</v>
      </c>
      <c r="AF45" s="183">
        <f t="shared" ref="AF45:AS45" si="54">SUM(AF39:AF44)</f>
        <v>5.0042259012561718</v>
      </c>
      <c r="AG45" s="183">
        <f t="shared" si="54"/>
        <v>0.6889848741529927</v>
      </c>
      <c r="AH45" s="183">
        <f t="shared" si="54"/>
        <v>7.1074190288527378E-2</v>
      </c>
      <c r="AI45" s="183">
        <f t="shared" si="54"/>
        <v>121.12227034410546</v>
      </c>
      <c r="AJ45" s="183">
        <f t="shared" si="54"/>
        <v>13.22230534079417</v>
      </c>
      <c r="AK45" s="183">
        <f t="shared" si="54"/>
        <v>70.186549029596776</v>
      </c>
      <c r="AL45" s="183">
        <f t="shared" si="54"/>
        <v>0.30828400766586034</v>
      </c>
      <c r="AM45" s="183">
        <f t="shared" si="54"/>
        <v>0.35016251922570507</v>
      </c>
      <c r="AN45" s="183">
        <f t="shared" si="54"/>
        <v>4.488995713745679E-2</v>
      </c>
      <c r="AO45" s="183">
        <f t="shared" si="54"/>
        <v>6.783740289392875E-3</v>
      </c>
      <c r="AP45" s="183">
        <f t="shared" si="54"/>
        <v>1.895251389324581</v>
      </c>
      <c r="AQ45" s="183">
        <f t="shared" si="54"/>
        <v>2.0960008022393546</v>
      </c>
      <c r="AR45" s="183">
        <f t="shared" si="54"/>
        <v>6.3677402176835936E-3</v>
      </c>
      <c r="AS45" s="688">
        <f t="shared" si="54"/>
        <v>215.00314983629414</v>
      </c>
      <c r="AU45" s="182" t="s">
        <v>66</v>
      </c>
      <c r="AV45" s="183">
        <f>SUM(AV39:AV44)</f>
        <v>24.329950224080587</v>
      </c>
    </row>
    <row r="46" spans="9:48" x14ac:dyDescent="0.15">
      <c r="I46" s="191"/>
      <c r="P46" s="191"/>
      <c r="W46" s="191"/>
    </row>
    <row r="47" spans="9:48" x14ac:dyDescent="0.15">
      <c r="J47" s="176" t="s">
        <v>172</v>
      </c>
      <c r="P47" s="176" t="s">
        <v>172</v>
      </c>
      <c r="Q47" s="176"/>
      <c r="X47" s="176" t="s">
        <v>172</v>
      </c>
      <c r="AE47" s="176" t="s">
        <v>172</v>
      </c>
      <c r="AU47" s="176" t="s">
        <v>172</v>
      </c>
    </row>
    <row r="48" spans="9:48" ht="26" x14ac:dyDescent="0.15">
      <c r="I48" s="21" t="s">
        <v>784</v>
      </c>
      <c r="J48" s="192" t="s">
        <v>173</v>
      </c>
      <c r="K48" s="189" t="s">
        <v>161</v>
      </c>
      <c r="L48" s="189" t="s">
        <v>162</v>
      </c>
      <c r="M48" s="189" t="s">
        <v>163</v>
      </c>
      <c r="N48" s="179" t="s">
        <v>66</v>
      </c>
      <c r="P48" s="21" t="s">
        <v>784</v>
      </c>
      <c r="Q48" s="184" t="s">
        <v>164</v>
      </c>
      <c r="R48" s="184" t="s">
        <v>162</v>
      </c>
      <c r="S48" s="184" t="s">
        <v>165</v>
      </c>
      <c r="T48" s="184" t="s">
        <v>163</v>
      </c>
      <c r="U48" s="184" t="s">
        <v>166</v>
      </c>
      <c r="V48" s="189" t="s">
        <v>66</v>
      </c>
      <c r="X48" s="21" t="s">
        <v>784</v>
      </c>
      <c r="Y48" s="180" t="s">
        <v>167</v>
      </c>
      <c r="Z48" s="184" t="s">
        <v>168</v>
      </c>
      <c r="AA48" s="184" t="s">
        <v>169</v>
      </c>
      <c r="AB48" s="184" t="s">
        <v>170</v>
      </c>
      <c r="AC48" s="189" t="s">
        <v>66</v>
      </c>
      <c r="AE48" s="21" t="s">
        <v>784</v>
      </c>
      <c r="AF48" s="180" t="s">
        <v>760</v>
      </c>
      <c r="AG48" s="184" t="s">
        <v>813</v>
      </c>
      <c r="AH48" s="184" t="s">
        <v>905</v>
      </c>
      <c r="AI48" s="184" t="s">
        <v>906</v>
      </c>
      <c r="AJ48" s="180" t="s">
        <v>907</v>
      </c>
      <c r="AK48" s="184" t="s">
        <v>908</v>
      </c>
      <c r="AL48" s="184" t="s">
        <v>909</v>
      </c>
      <c r="AM48" s="184" t="s">
        <v>910</v>
      </c>
      <c r="AN48" s="184" t="s">
        <v>911</v>
      </c>
      <c r="AO48" s="180" t="s">
        <v>912</v>
      </c>
      <c r="AP48" s="184" t="s">
        <v>913</v>
      </c>
      <c r="AQ48" s="184" t="s">
        <v>914</v>
      </c>
      <c r="AR48" s="184" t="s">
        <v>915</v>
      </c>
      <c r="AS48" s="179" t="s">
        <v>66</v>
      </c>
      <c r="AU48" s="21" t="s">
        <v>782</v>
      </c>
      <c r="AV48" s="499" t="s">
        <v>929</v>
      </c>
    </row>
    <row r="49" spans="9:48" x14ac:dyDescent="0.15">
      <c r="I49" s="246" t="s">
        <v>135</v>
      </c>
      <c r="J49" s="457">
        <v>3530.0850903298701</v>
      </c>
      <c r="K49" s="457">
        <v>2.6268605142831799E-2</v>
      </c>
      <c r="L49" s="457"/>
      <c r="M49" s="457">
        <v>45885.4647717513</v>
      </c>
      <c r="N49" s="457">
        <f t="shared" ref="N49:N54" si="55">SUM(J49:M49)</f>
        <v>49415.576130686313</v>
      </c>
      <c r="P49" s="246" t="s">
        <v>135</v>
      </c>
      <c r="Q49" s="457"/>
      <c r="R49" s="457"/>
      <c r="S49" s="457"/>
      <c r="T49" s="457">
        <v>151665.60924049001</v>
      </c>
      <c r="U49" s="457"/>
      <c r="V49" s="457">
        <f t="shared" ref="V49:V54" si="56">SUM(Q49:U49)</f>
        <v>151665.60924049001</v>
      </c>
      <c r="X49" s="246" t="s">
        <v>135</v>
      </c>
      <c r="Y49" s="457">
        <v>204.502909228205</v>
      </c>
      <c r="Z49" s="457">
        <v>298.60414544865398</v>
      </c>
      <c r="AA49" s="457">
        <v>3.2154843211173998E-5</v>
      </c>
      <c r="AB49" s="457"/>
      <c r="AC49" s="457">
        <f t="shared" ref="AC49:AC54" si="57">SUM(Y49:AB49)</f>
        <v>503.10708683170219</v>
      </c>
      <c r="AE49" s="246" t="s">
        <v>135</v>
      </c>
      <c r="AF49" s="692"/>
      <c r="AG49" s="692"/>
      <c r="AH49" s="692"/>
      <c r="AI49" s="692"/>
      <c r="AJ49" s="692"/>
      <c r="AK49" s="692"/>
      <c r="AL49" s="692"/>
      <c r="AM49" s="692"/>
      <c r="AN49" s="692"/>
      <c r="AO49" s="692"/>
      <c r="AP49" s="692"/>
      <c r="AQ49" s="692"/>
      <c r="AR49" s="692"/>
      <c r="AS49" s="692">
        <f t="shared" ref="AS49:AS54" si="58">SUM(AF49:AR49)</f>
        <v>0</v>
      </c>
      <c r="AU49" s="50" t="s">
        <v>121</v>
      </c>
      <c r="AV49" s="692">
        <v>4502.3272534422504</v>
      </c>
    </row>
    <row r="50" spans="9:48" x14ac:dyDescent="0.15">
      <c r="I50" s="246" t="s">
        <v>136</v>
      </c>
      <c r="J50" s="457">
        <v>493933.58033656399</v>
      </c>
      <c r="K50" s="457">
        <v>23.509924199432099</v>
      </c>
      <c r="L50" s="457">
        <v>3376.01330125611</v>
      </c>
      <c r="M50" s="457">
        <v>794104.75013938197</v>
      </c>
      <c r="N50" s="457">
        <f t="shared" si="55"/>
        <v>1291437.8537014015</v>
      </c>
      <c r="P50" s="246" t="s">
        <v>136</v>
      </c>
      <c r="Q50" s="457">
        <v>757903.26788134698</v>
      </c>
      <c r="R50" s="457">
        <v>623.73407397605399</v>
      </c>
      <c r="S50" s="457">
        <v>126884.074658411</v>
      </c>
      <c r="T50" s="457">
        <v>797385.52018915</v>
      </c>
      <c r="U50" s="457">
        <v>4.6763780480250698</v>
      </c>
      <c r="V50" s="457">
        <f t="shared" si="56"/>
        <v>1682801.273180932</v>
      </c>
      <c r="X50" s="246" t="s">
        <v>136</v>
      </c>
      <c r="Y50" s="457"/>
      <c r="Z50" s="457">
        <v>32308.846730829198</v>
      </c>
      <c r="AA50" s="457">
        <v>123007.59422679699</v>
      </c>
      <c r="AB50" s="457">
        <v>2797.1055131135499</v>
      </c>
      <c r="AC50" s="457">
        <f t="shared" si="57"/>
        <v>158113.54647073973</v>
      </c>
      <c r="AE50" s="246" t="s">
        <v>136</v>
      </c>
      <c r="AF50" s="692"/>
      <c r="AG50" s="692">
        <v>537.50775497406698</v>
      </c>
      <c r="AH50" s="692">
        <v>4.7295631179586</v>
      </c>
      <c r="AI50" s="692"/>
      <c r="AJ50" s="692">
        <v>10205.5272478358</v>
      </c>
      <c r="AK50" s="692"/>
      <c r="AL50" s="692">
        <v>315.68282384984099</v>
      </c>
      <c r="AM50" s="692">
        <v>358.56641968712199</v>
      </c>
      <c r="AN50" s="692">
        <v>39.318702545016997</v>
      </c>
      <c r="AO50" s="692">
        <v>6.0958192432299203</v>
      </c>
      <c r="AP50" s="692">
        <v>1801.68282859027</v>
      </c>
      <c r="AQ50" s="692"/>
      <c r="AR50" s="692">
        <v>5.3549700528383202</v>
      </c>
      <c r="AS50" s="692">
        <f t="shared" si="58"/>
        <v>13274.466129896144</v>
      </c>
      <c r="AU50" s="50" t="s">
        <v>122</v>
      </c>
      <c r="AV50" s="692">
        <v>1700.56655300594</v>
      </c>
    </row>
    <row r="51" spans="9:48" x14ac:dyDescent="0.15">
      <c r="I51" s="246" t="s">
        <v>137</v>
      </c>
      <c r="J51" s="457">
        <v>124325.58594037801</v>
      </c>
      <c r="K51" s="457">
        <v>32266.8485005609</v>
      </c>
      <c r="L51" s="457">
        <v>160559.37533803299</v>
      </c>
      <c r="M51" s="457">
        <v>1270887.8767482101</v>
      </c>
      <c r="N51" s="457">
        <f t="shared" si="55"/>
        <v>1588039.6865271819</v>
      </c>
      <c r="P51" s="246" t="s">
        <v>137</v>
      </c>
      <c r="Q51" s="457"/>
      <c r="R51" s="457">
        <v>148326.87006843899</v>
      </c>
      <c r="S51" s="457">
        <v>59878.259763212802</v>
      </c>
      <c r="T51" s="457">
        <v>1911359.9270615401</v>
      </c>
      <c r="U51" s="457">
        <v>29001.4040425028</v>
      </c>
      <c r="V51" s="457">
        <f t="shared" si="56"/>
        <v>2148566.4609356946</v>
      </c>
      <c r="X51" s="246" t="s">
        <v>137</v>
      </c>
      <c r="Y51" s="457">
        <v>382.49587836116501</v>
      </c>
      <c r="Z51" s="457">
        <v>21953.866667394501</v>
      </c>
      <c r="AA51" s="457">
        <v>181193.49476697101</v>
      </c>
      <c r="AB51" s="457">
        <v>3191.7570531200599</v>
      </c>
      <c r="AC51" s="457">
        <f t="shared" si="57"/>
        <v>206721.61436584673</v>
      </c>
      <c r="AE51" s="246" t="s">
        <v>137</v>
      </c>
      <c r="AF51" s="692"/>
      <c r="AG51" s="692">
        <v>90.544209679588604</v>
      </c>
      <c r="AH51" s="692">
        <v>2.0712410267442398</v>
      </c>
      <c r="AI51" s="692">
        <v>121395.643367977</v>
      </c>
      <c r="AJ51" s="692">
        <v>1750.5505755161801</v>
      </c>
      <c r="AK51" s="692"/>
      <c r="AL51" s="692"/>
      <c r="AM51" s="692"/>
      <c r="AN51" s="692">
        <v>6.6486135637387598</v>
      </c>
      <c r="AO51" s="692">
        <v>0.85073081310838405</v>
      </c>
      <c r="AP51" s="692">
        <v>139.05459407810099</v>
      </c>
      <c r="AQ51" s="692">
        <v>1257.18671221565</v>
      </c>
      <c r="AR51" s="692">
        <v>1.1655959300696801</v>
      </c>
      <c r="AS51" s="692">
        <f t="shared" si="58"/>
        <v>124643.71564080019</v>
      </c>
      <c r="AU51" s="50" t="s">
        <v>625</v>
      </c>
      <c r="AV51" s="692">
        <v>15118.0270212264</v>
      </c>
    </row>
    <row r="52" spans="9:48" x14ac:dyDescent="0.15">
      <c r="I52" s="246" t="s">
        <v>138</v>
      </c>
      <c r="J52" s="457">
        <v>95513.631473525398</v>
      </c>
      <c r="K52" s="457">
        <v>17073.168514699599</v>
      </c>
      <c r="L52" s="457">
        <v>7109.28196942061</v>
      </c>
      <c r="M52" s="457">
        <v>1095772.4615076401</v>
      </c>
      <c r="N52" s="457">
        <f t="shared" si="55"/>
        <v>1215468.5434652858</v>
      </c>
      <c r="P52" s="246" t="s">
        <v>138</v>
      </c>
      <c r="Q52" s="457">
        <v>60213.165556755797</v>
      </c>
      <c r="R52" s="457">
        <v>272900.286932869</v>
      </c>
      <c r="S52" s="457">
        <v>33310.082343402297</v>
      </c>
      <c r="T52" s="457">
        <v>904955.17144359602</v>
      </c>
      <c r="U52" s="457">
        <v>2496.2188575919699</v>
      </c>
      <c r="V52" s="457">
        <f t="shared" si="56"/>
        <v>1273874.925134215</v>
      </c>
      <c r="X52" s="246" t="s">
        <v>138</v>
      </c>
      <c r="Y52" s="457">
        <v>86.646017825230899</v>
      </c>
      <c r="Z52" s="457">
        <v>1.55353583861142</v>
      </c>
      <c r="AA52" s="457">
        <v>9847.8550048982706</v>
      </c>
      <c r="AB52" s="457">
        <v>131.57710877433399</v>
      </c>
      <c r="AC52" s="457">
        <f t="shared" si="57"/>
        <v>10067.631667336447</v>
      </c>
      <c r="AE52" s="246" t="s">
        <v>138</v>
      </c>
      <c r="AF52" s="692">
        <v>5124.32732288632</v>
      </c>
      <c r="AG52" s="692">
        <v>77.468546479009007</v>
      </c>
      <c r="AH52" s="692">
        <v>65.979166710749197</v>
      </c>
      <c r="AI52" s="692">
        <v>2633.5614643869899</v>
      </c>
      <c r="AJ52" s="692">
        <v>1583.5628456212501</v>
      </c>
      <c r="AK52" s="692">
        <v>71871.026206307099</v>
      </c>
      <c r="AL52" s="692"/>
      <c r="AM52" s="692"/>
      <c r="AN52" s="692"/>
      <c r="AO52" s="692"/>
      <c r="AP52" s="692"/>
      <c r="AQ52" s="692">
        <v>889.11810927744898</v>
      </c>
      <c r="AR52" s="692"/>
      <c r="AS52" s="692">
        <f t="shared" si="58"/>
        <v>82245.043661668868</v>
      </c>
      <c r="AU52" s="50" t="s">
        <v>626</v>
      </c>
      <c r="AV52" s="692">
        <v>379.87636998947698</v>
      </c>
    </row>
    <row r="53" spans="9:48" x14ac:dyDescent="0.15">
      <c r="I53" s="246" t="s">
        <v>139</v>
      </c>
      <c r="J53" s="457"/>
      <c r="K53" s="457">
        <v>1.1436641216278E-6</v>
      </c>
      <c r="L53" s="457"/>
      <c r="M53" s="457">
        <v>23150.617706940498</v>
      </c>
      <c r="N53" s="457">
        <f t="shared" si="55"/>
        <v>23150.617708084163</v>
      </c>
      <c r="P53" s="246" t="s">
        <v>139</v>
      </c>
      <c r="Q53" s="457"/>
      <c r="R53" s="457"/>
      <c r="S53" s="457"/>
      <c r="T53" s="457">
        <v>39428.614998547302</v>
      </c>
      <c r="U53" s="457"/>
      <c r="V53" s="457">
        <f t="shared" si="56"/>
        <v>39428.614998547302</v>
      </c>
      <c r="X53" s="246" t="s">
        <v>139</v>
      </c>
      <c r="Y53" s="457"/>
      <c r="Z53" s="457"/>
      <c r="AA53" s="457"/>
      <c r="AB53" s="457"/>
      <c r="AC53" s="457">
        <f t="shared" si="57"/>
        <v>0</v>
      </c>
      <c r="AE53" s="246" t="s">
        <v>139</v>
      </c>
      <c r="AF53" s="692"/>
      <c r="AG53" s="692"/>
      <c r="AH53" s="692"/>
      <c r="AI53" s="692"/>
      <c r="AJ53" s="692"/>
      <c r="AK53" s="692"/>
      <c r="AL53" s="692"/>
      <c r="AM53" s="692"/>
      <c r="AN53" s="692"/>
      <c r="AO53" s="692"/>
      <c r="AP53" s="692"/>
      <c r="AQ53" s="692"/>
      <c r="AR53" s="692"/>
      <c r="AS53" s="692">
        <f t="shared" si="58"/>
        <v>0</v>
      </c>
      <c r="AU53" s="50" t="s">
        <v>627</v>
      </c>
      <c r="AV53" s="692">
        <v>10.365246466360899</v>
      </c>
    </row>
    <row r="54" spans="9:48" x14ac:dyDescent="0.15">
      <c r="I54" s="246" t="s">
        <v>788</v>
      </c>
      <c r="J54" s="457">
        <v>853.55395593866695</v>
      </c>
      <c r="K54" s="457">
        <v>3.28912559896707</v>
      </c>
      <c r="L54" s="457"/>
      <c r="M54" s="457">
        <v>7306.0398136991998</v>
      </c>
      <c r="N54" s="457">
        <f t="shared" si="55"/>
        <v>8162.882895236834</v>
      </c>
      <c r="P54" s="246" t="s">
        <v>851</v>
      </c>
      <c r="Q54" s="457">
        <v>69.443547804839895</v>
      </c>
      <c r="R54" s="457"/>
      <c r="S54" s="457">
        <v>836.11906808707795</v>
      </c>
      <c r="T54" s="457">
        <v>24522.635580888</v>
      </c>
      <c r="U54" s="457">
        <v>2.6919447816908301E-2</v>
      </c>
      <c r="V54" s="457">
        <f t="shared" si="56"/>
        <v>25428.225116227735</v>
      </c>
      <c r="X54" s="246" t="s">
        <v>851</v>
      </c>
      <c r="Y54" s="457">
        <v>46.1283124238252</v>
      </c>
      <c r="Z54" s="457">
        <v>67.013632547110305</v>
      </c>
      <c r="AA54" s="457"/>
      <c r="AB54" s="457"/>
      <c r="AC54" s="457">
        <f t="shared" si="57"/>
        <v>113.1419449709355</v>
      </c>
      <c r="AE54" s="246" t="s">
        <v>851</v>
      </c>
      <c r="AF54" s="692"/>
      <c r="AG54" s="692"/>
      <c r="AH54" s="692"/>
      <c r="AI54" s="692"/>
      <c r="AJ54" s="692"/>
      <c r="AK54" s="692"/>
      <c r="AL54" s="692"/>
      <c r="AM54" s="692"/>
      <c r="AN54" s="692"/>
      <c r="AO54" s="692"/>
      <c r="AP54" s="692"/>
      <c r="AQ54" s="692"/>
      <c r="AR54" s="692"/>
      <c r="AS54" s="692">
        <f t="shared" si="58"/>
        <v>0</v>
      </c>
      <c r="AU54" s="50" t="s">
        <v>126</v>
      </c>
      <c r="AV54" s="692">
        <v>3202.7065853280901</v>
      </c>
    </row>
    <row r="55" spans="9:48" x14ac:dyDescent="0.15">
      <c r="I55" s="175" t="s">
        <v>66</v>
      </c>
      <c r="J55" s="695">
        <f>SUM(J49:J54)</f>
        <v>718156.43679673597</v>
      </c>
      <c r="K55" s="695">
        <f>SUM(K49:K54)</f>
        <v>49366.842334807705</v>
      </c>
      <c r="L55" s="695">
        <f>SUM(L49:L54)</f>
        <v>171044.67060870971</v>
      </c>
      <c r="M55" s="695">
        <f>SUM(M49:M54)</f>
        <v>3237107.2106876234</v>
      </c>
      <c r="N55" s="695">
        <f>SUM(N49:N54)</f>
        <v>4175675.1604278767</v>
      </c>
      <c r="P55" s="175" t="s">
        <v>66</v>
      </c>
      <c r="Q55" s="695">
        <f t="shared" ref="Q55:V55" si="59">SUM(Q49:Q54)</f>
        <v>818185.87698590767</v>
      </c>
      <c r="R55" s="695">
        <f t="shared" si="59"/>
        <v>421850.89107528405</v>
      </c>
      <c r="S55" s="695">
        <f t="shared" si="59"/>
        <v>220908.53583311316</v>
      </c>
      <c r="T55" s="695">
        <f t="shared" si="59"/>
        <v>3829317.4785142117</v>
      </c>
      <c r="U55" s="695">
        <f t="shared" si="59"/>
        <v>31502.326197590613</v>
      </c>
      <c r="V55" s="695">
        <f t="shared" si="59"/>
        <v>5321765.1086061066</v>
      </c>
      <c r="X55" s="175" t="s">
        <v>66</v>
      </c>
      <c r="Y55" s="695">
        <f>SUM(Y49:Y54)</f>
        <v>719.77311783842617</v>
      </c>
      <c r="Z55" s="695">
        <f>SUM(Z49:Z54)</f>
        <v>54629.884712058076</v>
      </c>
      <c r="AA55" s="695">
        <f>SUM(AA49:AA54)</f>
        <v>314048.94403082109</v>
      </c>
      <c r="AB55" s="695">
        <f>SUM(AB49:AB54)</f>
        <v>6120.4396750079441</v>
      </c>
      <c r="AC55" s="695">
        <f>SUM(AC49:AC54)</f>
        <v>375519.04153572558</v>
      </c>
      <c r="AE55" s="175" t="s">
        <v>66</v>
      </c>
      <c r="AF55" s="693">
        <f t="shared" ref="AF55:AS55" si="60">SUM(AF49:AF54)</f>
        <v>5124.32732288632</v>
      </c>
      <c r="AG55" s="693">
        <f t="shared" si="60"/>
        <v>705.52051113266452</v>
      </c>
      <c r="AH55" s="693">
        <f t="shared" si="60"/>
        <v>72.779970855452035</v>
      </c>
      <c r="AI55" s="693">
        <f t="shared" si="60"/>
        <v>124029.20483236399</v>
      </c>
      <c r="AJ55" s="693">
        <f t="shared" si="60"/>
        <v>13539.64066897323</v>
      </c>
      <c r="AK55" s="693">
        <f t="shared" si="60"/>
        <v>71871.026206307099</v>
      </c>
      <c r="AL55" s="693">
        <f t="shared" si="60"/>
        <v>315.68282384984099</v>
      </c>
      <c r="AM55" s="693">
        <f t="shared" si="60"/>
        <v>358.56641968712199</v>
      </c>
      <c r="AN55" s="693">
        <f t="shared" si="60"/>
        <v>45.967316108755753</v>
      </c>
      <c r="AO55" s="693">
        <f t="shared" si="60"/>
        <v>6.946550056338304</v>
      </c>
      <c r="AP55" s="693">
        <f t="shared" si="60"/>
        <v>1940.737422668371</v>
      </c>
      <c r="AQ55" s="693">
        <f t="shared" si="60"/>
        <v>2146.3048214930991</v>
      </c>
      <c r="AR55" s="693">
        <f t="shared" si="60"/>
        <v>6.5205659829079998</v>
      </c>
      <c r="AS55" s="693">
        <f t="shared" si="60"/>
        <v>220163.2254323652</v>
      </c>
      <c r="AU55" s="182" t="s">
        <v>66</v>
      </c>
      <c r="AV55" s="693">
        <f>SUM(AV49:AV54)</f>
        <v>24913.869029458521</v>
      </c>
    </row>
    <row r="56" spans="9:48" x14ac:dyDescent="0.15">
      <c r="J56" s="190"/>
      <c r="K56" s="190"/>
      <c r="L56" s="190"/>
      <c r="M56" s="190"/>
      <c r="N56" s="190"/>
      <c r="Q56" s="190"/>
      <c r="R56" s="190"/>
      <c r="S56" s="190"/>
      <c r="T56" s="190"/>
      <c r="U56" s="190"/>
      <c r="V56" s="190"/>
      <c r="Y56" s="190"/>
      <c r="Z56" s="190"/>
      <c r="AA56" s="190"/>
      <c r="AB56" s="190"/>
      <c r="AC56" s="190"/>
    </row>
    <row r="57" spans="9:48" x14ac:dyDescent="0.15">
      <c r="J57" s="190"/>
      <c r="K57" s="190"/>
      <c r="L57" s="190"/>
      <c r="M57" s="190"/>
      <c r="N57" s="190"/>
      <c r="Q57" s="190"/>
      <c r="R57" s="190"/>
      <c r="S57" s="190"/>
      <c r="T57" s="190"/>
      <c r="U57" s="190"/>
      <c r="V57" s="190"/>
      <c r="Y57" s="190"/>
      <c r="Z57" s="190"/>
      <c r="AA57" s="190"/>
      <c r="AB57" s="190"/>
      <c r="AC57" s="190"/>
    </row>
    <row r="58" spans="9:48" ht="16" x14ac:dyDescent="0.2">
      <c r="J58" s="500" t="s">
        <v>143</v>
      </c>
      <c r="Q58" s="500" t="s">
        <v>144</v>
      </c>
      <c r="Y58" s="500" t="s">
        <v>145</v>
      </c>
      <c r="AF58" s="500" t="s">
        <v>904</v>
      </c>
      <c r="AV58" s="500" t="s">
        <v>929</v>
      </c>
    </row>
    <row r="59" spans="9:48" x14ac:dyDescent="0.15">
      <c r="J59" s="176" t="s">
        <v>174</v>
      </c>
      <c r="P59" s="176" t="s">
        <v>174</v>
      </c>
      <c r="Q59" s="176"/>
      <c r="X59" s="176" t="s">
        <v>174</v>
      </c>
      <c r="AE59" s="176" t="s">
        <v>174</v>
      </c>
      <c r="AF59" s="679"/>
      <c r="AG59" s="679"/>
      <c r="AH59" s="679"/>
      <c r="AU59" s="176" t="s">
        <v>174</v>
      </c>
    </row>
    <row r="60" spans="9:48" ht="26" x14ac:dyDescent="0.15">
      <c r="I60" s="21" t="s">
        <v>785</v>
      </c>
      <c r="J60" s="192" t="s">
        <v>173</v>
      </c>
      <c r="K60" s="189" t="s">
        <v>161</v>
      </c>
      <c r="L60" s="189" t="s">
        <v>162</v>
      </c>
      <c r="M60" s="189" t="s">
        <v>163</v>
      </c>
      <c r="N60" s="179" t="s">
        <v>66</v>
      </c>
      <c r="P60" s="21" t="s">
        <v>785</v>
      </c>
      <c r="Q60" s="184" t="s">
        <v>164</v>
      </c>
      <c r="R60" s="184" t="s">
        <v>162</v>
      </c>
      <c r="S60" s="184" t="s">
        <v>165</v>
      </c>
      <c r="T60" s="184" t="s">
        <v>163</v>
      </c>
      <c r="U60" s="184" t="s">
        <v>166</v>
      </c>
      <c r="V60" s="189" t="s">
        <v>66</v>
      </c>
      <c r="X60" s="21" t="s">
        <v>785</v>
      </c>
      <c r="Y60" s="180" t="s">
        <v>167</v>
      </c>
      <c r="Z60" s="184" t="s">
        <v>168</v>
      </c>
      <c r="AA60" s="184" t="s">
        <v>169</v>
      </c>
      <c r="AB60" s="184" t="s">
        <v>170</v>
      </c>
      <c r="AC60" s="189" t="s">
        <v>66</v>
      </c>
      <c r="AE60" s="21" t="s">
        <v>785</v>
      </c>
      <c r="AF60" s="180" t="s">
        <v>760</v>
      </c>
      <c r="AG60" s="184" t="s">
        <v>813</v>
      </c>
      <c r="AH60" s="184" t="s">
        <v>905</v>
      </c>
      <c r="AI60" s="184" t="s">
        <v>906</v>
      </c>
      <c r="AJ60" s="180" t="s">
        <v>907</v>
      </c>
      <c r="AK60" s="184" t="s">
        <v>908</v>
      </c>
      <c r="AL60" s="184" t="s">
        <v>909</v>
      </c>
      <c r="AM60" s="184" t="s">
        <v>910</v>
      </c>
      <c r="AN60" s="184" t="s">
        <v>911</v>
      </c>
      <c r="AO60" s="180" t="s">
        <v>912</v>
      </c>
      <c r="AP60" s="184" t="s">
        <v>913</v>
      </c>
      <c r="AQ60" s="184" t="s">
        <v>914</v>
      </c>
      <c r="AR60" s="184" t="s">
        <v>915</v>
      </c>
      <c r="AS60" s="179" t="s">
        <v>66</v>
      </c>
      <c r="AU60" s="21" t="s">
        <v>785</v>
      </c>
      <c r="AV60" s="499" t="s">
        <v>929</v>
      </c>
    </row>
    <row r="61" spans="9:48" x14ac:dyDescent="0.15">
      <c r="I61" s="246" t="s">
        <v>135</v>
      </c>
      <c r="J61" s="185">
        <v>1</v>
      </c>
      <c r="K61" s="185">
        <v>1</v>
      </c>
      <c r="L61" s="185"/>
      <c r="M61" s="185">
        <v>1339</v>
      </c>
      <c r="N61" s="185">
        <f t="shared" ref="N61:N66" si="61">SUM(J61:M61)</f>
        <v>1341</v>
      </c>
      <c r="P61" s="246" t="s">
        <v>135</v>
      </c>
      <c r="Q61" s="185"/>
      <c r="R61" s="185"/>
      <c r="S61" s="185"/>
      <c r="T61" s="185">
        <v>1007</v>
      </c>
      <c r="U61" s="185"/>
      <c r="V61" s="185">
        <f t="shared" ref="V61:V66" si="62">SUM(Q61:U61)</f>
        <v>1007</v>
      </c>
      <c r="X61" s="246" t="s">
        <v>135</v>
      </c>
      <c r="Y61" s="491">
        <v>1</v>
      </c>
      <c r="Z61" s="491">
        <v>1</v>
      </c>
      <c r="AA61" s="491">
        <v>1</v>
      </c>
      <c r="AB61" s="491"/>
      <c r="AC61" s="491">
        <f t="shared" ref="AC61:AC66" si="63">SUM(Y61:AB61)</f>
        <v>3</v>
      </c>
      <c r="AE61" s="246" t="s">
        <v>135</v>
      </c>
      <c r="AF61" s="491"/>
      <c r="AG61" s="491"/>
      <c r="AH61" s="491"/>
      <c r="AI61" s="491"/>
      <c r="AJ61" s="491"/>
      <c r="AK61" s="491"/>
      <c r="AL61" s="491"/>
      <c r="AM61" s="491"/>
      <c r="AN61" s="491"/>
      <c r="AO61" s="491"/>
      <c r="AP61" s="491"/>
      <c r="AQ61" s="491"/>
      <c r="AR61" s="491"/>
      <c r="AS61" s="491">
        <f t="shared" ref="AS61:AS66" si="64">SUM(AF61:AR61)</f>
        <v>0</v>
      </c>
      <c r="AU61" s="246" t="s">
        <v>135</v>
      </c>
      <c r="AV61" s="491">
        <v>150</v>
      </c>
    </row>
    <row r="62" spans="9:48" x14ac:dyDescent="0.15">
      <c r="I62" s="246" t="s">
        <v>136</v>
      </c>
      <c r="J62" s="185">
        <v>12125</v>
      </c>
      <c r="K62" s="185">
        <v>22</v>
      </c>
      <c r="L62" s="185">
        <v>6</v>
      </c>
      <c r="M62" s="185">
        <v>22075</v>
      </c>
      <c r="N62" s="185">
        <f t="shared" si="61"/>
        <v>34228</v>
      </c>
      <c r="P62" s="246" t="s">
        <v>136</v>
      </c>
      <c r="Q62" s="185">
        <v>13389</v>
      </c>
      <c r="R62" s="185">
        <v>7</v>
      </c>
      <c r="S62" s="185">
        <v>454</v>
      </c>
      <c r="T62" s="185">
        <v>16190</v>
      </c>
      <c r="U62" s="185">
        <v>165</v>
      </c>
      <c r="V62" s="185">
        <f t="shared" si="62"/>
        <v>30205</v>
      </c>
      <c r="X62" s="246" t="s">
        <v>136</v>
      </c>
      <c r="Y62" s="491"/>
      <c r="Z62" s="491">
        <v>91</v>
      </c>
      <c r="AA62" s="491">
        <v>269</v>
      </c>
      <c r="AB62" s="491">
        <v>142</v>
      </c>
      <c r="AC62" s="491">
        <f t="shared" si="63"/>
        <v>502</v>
      </c>
      <c r="AE62" s="246" t="s">
        <v>136</v>
      </c>
      <c r="AF62" s="491"/>
      <c r="AG62" s="491">
        <v>422</v>
      </c>
      <c r="AH62" s="491">
        <v>270</v>
      </c>
      <c r="AI62" s="491"/>
      <c r="AJ62" s="491">
        <v>973</v>
      </c>
      <c r="AK62" s="491"/>
      <c r="AL62" s="491">
        <v>572</v>
      </c>
      <c r="AM62" s="491">
        <v>573</v>
      </c>
      <c r="AN62" s="491">
        <v>631</v>
      </c>
      <c r="AO62" s="491">
        <v>445</v>
      </c>
      <c r="AP62" s="491">
        <v>650</v>
      </c>
      <c r="AQ62" s="491"/>
      <c r="AR62" s="491">
        <v>274</v>
      </c>
      <c r="AS62" s="491">
        <f t="shared" si="64"/>
        <v>4810</v>
      </c>
      <c r="AU62" s="246" t="s">
        <v>136</v>
      </c>
      <c r="AV62" s="491">
        <v>154</v>
      </c>
    </row>
    <row r="63" spans="9:48" x14ac:dyDescent="0.15">
      <c r="I63" s="246" t="s">
        <v>137</v>
      </c>
      <c r="J63" s="185">
        <v>5533</v>
      </c>
      <c r="K63" s="185">
        <v>1807</v>
      </c>
      <c r="L63" s="185">
        <v>178</v>
      </c>
      <c r="M63" s="185">
        <v>217015</v>
      </c>
      <c r="N63" s="185">
        <f t="shared" si="61"/>
        <v>224533</v>
      </c>
      <c r="P63" s="246" t="s">
        <v>137</v>
      </c>
      <c r="Q63" s="185"/>
      <c r="R63" s="185">
        <v>125</v>
      </c>
      <c r="S63" s="185">
        <v>496</v>
      </c>
      <c r="T63" s="185">
        <v>248319</v>
      </c>
      <c r="U63" s="185">
        <v>452</v>
      </c>
      <c r="V63" s="185">
        <f t="shared" si="62"/>
        <v>249392</v>
      </c>
      <c r="X63" s="246" t="s">
        <v>137</v>
      </c>
      <c r="Y63" s="491">
        <v>335</v>
      </c>
      <c r="Z63" s="491">
        <v>3253</v>
      </c>
      <c r="AA63" s="491">
        <v>5538</v>
      </c>
      <c r="AB63" s="491">
        <v>332</v>
      </c>
      <c r="AC63" s="491">
        <f t="shared" si="63"/>
        <v>9458</v>
      </c>
      <c r="AD63" s="678"/>
      <c r="AE63" s="246" t="s">
        <v>137</v>
      </c>
      <c r="AF63" s="491"/>
      <c r="AG63" s="491">
        <v>582</v>
      </c>
      <c r="AH63" s="491">
        <v>482</v>
      </c>
      <c r="AI63" s="491">
        <v>1080</v>
      </c>
      <c r="AJ63" s="491">
        <v>645</v>
      </c>
      <c r="AK63" s="491"/>
      <c r="AL63" s="491"/>
      <c r="AM63" s="491"/>
      <c r="AN63" s="491">
        <v>602</v>
      </c>
      <c r="AO63" s="491">
        <v>519</v>
      </c>
      <c r="AP63" s="491">
        <v>706</v>
      </c>
      <c r="AQ63" s="491">
        <v>564</v>
      </c>
      <c r="AR63" s="491">
        <v>525</v>
      </c>
      <c r="AS63" s="491">
        <f t="shared" si="64"/>
        <v>5705</v>
      </c>
      <c r="AU63" s="246" t="s">
        <v>137</v>
      </c>
      <c r="AV63" s="491">
        <v>1157</v>
      </c>
    </row>
    <row r="64" spans="9:48" x14ac:dyDescent="0.15">
      <c r="I64" s="246" t="s">
        <v>138</v>
      </c>
      <c r="J64" s="185">
        <v>10585</v>
      </c>
      <c r="K64" s="185">
        <v>3329</v>
      </c>
      <c r="L64" s="185">
        <v>80</v>
      </c>
      <c r="M64" s="185">
        <v>70124</v>
      </c>
      <c r="N64" s="185">
        <f t="shared" si="61"/>
        <v>84118</v>
      </c>
      <c r="P64" s="246" t="s">
        <v>138</v>
      </c>
      <c r="Q64" s="185">
        <v>85663</v>
      </c>
      <c r="R64" s="185">
        <v>1061</v>
      </c>
      <c r="S64" s="185">
        <v>529</v>
      </c>
      <c r="T64" s="185">
        <v>104355</v>
      </c>
      <c r="U64" s="185">
        <v>357</v>
      </c>
      <c r="V64" s="185">
        <f t="shared" si="62"/>
        <v>191965</v>
      </c>
      <c r="X64" s="246" t="s">
        <v>138</v>
      </c>
      <c r="Y64" s="491">
        <v>423</v>
      </c>
      <c r="Z64" s="491">
        <v>488</v>
      </c>
      <c r="AA64" s="491">
        <v>7125</v>
      </c>
      <c r="AB64" s="491">
        <v>213</v>
      </c>
      <c r="AC64" s="491">
        <f t="shared" si="63"/>
        <v>8249</v>
      </c>
      <c r="AE64" s="246" t="s">
        <v>138</v>
      </c>
      <c r="AF64" s="491">
        <v>3065</v>
      </c>
      <c r="AG64" s="491">
        <v>354</v>
      </c>
      <c r="AH64" s="491">
        <v>299</v>
      </c>
      <c r="AI64" s="491">
        <v>993</v>
      </c>
      <c r="AJ64" s="491">
        <v>838</v>
      </c>
      <c r="AK64" s="491">
        <v>5601</v>
      </c>
      <c r="AL64" s="491"/>
      <c r="AM64" s="491"/>
      <c r="AN64" s="491"/>
      <c r="AO64" s="491"/>
      <c r="AP64" s="491"/>
      <c r="AQ64" s="491">
        <v>517</v>
      </c>
      <c r="AR64" s="491"/>
      <c r="AS64" s="491">
        <f t="shared" si="64"/>
        <v>11667</v>
      </c>
      <c r="AU64" s="246" t="s">
        <v>138</v>
      </c>
      <c r="AV64" s="491">
        <v>2459</v>
      </c>
    </row>
    <row r="65" spans="9:48" x14ac:dyDescent="0.15">
      <c r="I65" s="246" t="s">
        <v>139</v>
      </c>
      <c r="J65" s="185"/>
      <c r="K65" s="185">
        <v>1</v>
      </c>
      <c r="L65" s="185"/>
      <c r="M65" s="185">
        <v>2948</v>
      </c>
      <c r="N65" s="185">
        <f t="shared" si="61"/>
        <v>2949</v>
      </c>
      <c r="P65" s="246" t="s">
        <v>139</v>
      </c>
      <c r="Q65" s="185"/>
      <c r="R65" s="185"/>
      <c r="S65" s="185"/>
      <c r="T65" s="185">
        <v>20880</v>
      </c>
      <c r="U65" s="185"/>
      <c r="V65" s="185">
        <f t="shared" si="62"/>
        <v>20880</v>
      </c>
      <c r="X65" s="246" t="s">
        <v>139</v>
      </c>
      <c r="Y65" s="491"/>
      <c r="Z65" s="491"/>
      <c r="AA65" s="491"/>
      <c r="AB65" s="491"/>
      <c r="AC65" s="491">
        <f t="shared" si="63"/>
        <v>0</v>
      </c>
      <c r="AE65" s="246" t="s">
        <v>139</v>
      </c>
      <c r="AF65" s="491"/>
      <c r="AG65" s="491"/>
      <c r="AH65" s="491"/>
      <c r="AI65" s="491"/>
      <c r="AJ65" s="491"/>
      <c r="AK65" s="491"/>
      <c r="AL65" s="491"/>
      <c r="AM65" s="491"/>
      <c r="AN65" s="491"/>
      <c r="AO65" s="491"/>
      <c r="AP65" s="491"/>
      <c r="AQ65" s="491"/>
      <c r="AR65" s="491"/>
      <c r="AS65" s="491">
        <f t="shared" si="64"/>
        <v>0</v>
      </c>
      <c r="AU65" s="246" t="s">
        <v>139</v>
      </c>
      <c r="AV65" s="491">
        <v>309</v>
      </c>
    </row>
    <row r="66" spans="9:48" x14ac:dyDescent="0.15">
      <c r="I66" s="246" t="s">
        <v>851</v>
      </c>
      <c r="J66" s="185">
        <v>150</v>
      </c>
      <c r="K66" s="185">
        <v>1</v>
      </c>
      <c r="L66" s="185"/>
      <c r="M66" s="185">
        <v>331</v>
      </c>
      <c r="N66" s="185">
        <f t="shared" si="61"/>
        <v>482</v>
      </c>
      <c r="P66" s="246" t="s">
        <v>851</v>
      </c>
      <c r="Q66" s="185">
        <v>2</v>
      </c>
      <c r="R66" s="185"/>
      <c r="S66" s="185">
        <v>190</v>
      </c>
      <c r="T66" s="185">
        <v>186</v>
      </c>
      <c r="U66" s="185">
        <v>24</v>
      </c>
      <c r="V66" s="185">
        <f t="shared" si="62"/>
        <v>402</v>
      </c>
      <c r="X66" s="246" t="s">
        <v>851</v>
      </c>
      <c r="Y66" s="491">
        <v>1</v>
      </c>
      <c r="Z66" s="491">
        <v>33</v>
      </c>
      <c r="AA66" s="491"/>
      <c r="AB66" s="491"/>
      <c r="AC66" s="491">
        <f t="shared" si="63"/>
        <v>34</v>
      </c>
      <c r="AE66" s="246" t="s">
        <v>851</v>
      </c>
      <c r="AF66" s="491"/>
      <c r="AG66" s="491"/>
      <c r="AH66" s="491"/>
      <c r="AI66" s="491"/>
      <c r="AJ66" s="491"/>
      <c r="AK66" s="491"/>
      <c r="AL66" s="491"/>
      <c r="AM66" s="491"/>
      <c r="AN66" s="491"/>
      <c r="AO66" s="491"/>
      <c r="AP66" s="491"/>
      <c r="AQ66" s="491"/>
      <c r="AR66" s="491"/>
      <c r="AS66" s="491">
        <f t="shared" si="64"/>
        <v>0</v>
      </c>
      <c r="AU66" s="246" t="s">
        <v>851</v>
      </c>
      <c r="AV66" s="491">
        <v>148</v>
      </c>
    </row>
    <row r="67" spans="9:48" x14ac:dyDescent="0.15">
      <c r="I67" s="175" t="s">
        <v>66</v>
      </c>
      <c r="J67" s="193">
        <f>SUM(J61:J66)</f>
        <v>28394</v>
      </c>
      <c r="K67" s="193">
        <f>SUM(K61:K66)</f>
        <v>5161</v>
      </c>
      <c r="L67" s="193">
        <f>SUM(L61:L66)</f>
        <v>264</v>
      </c>
      <c r="M67" s="193">
        <f>SUM(M61:M66)</f>
        <v>313832</v>
      </c>
      <c r="N67" s="193">
        <f>SUM(N61:N66)</f>
        <v>347651</v>
      </c>
      <c r="P67" s="175" t="s">
        <v>66</v>
      </c>
      <c r="Q67" s="193">
        <f t="shared" ref="Q67:V67" si="65">SUM(Q61:Q66)</f>
        <v>99054</v>
      </c>
      <c r="R67" s="193">
        <f t="shared" si="65"/>
        <v>1193</v>
      </c>
      <c r="S67" s="193">
        <f t="shared" si="65"/>
        <v>1669</v>
      </c>
      <c r="T67" s="193">
        <f t="shared" si="65"/>
        <v>390937</v>
      </c>
      <c r="U67" s="193">
        <f t="shared" si="65"/>
        <v>998</v>
      </c>
      <c r="V67" s="193">
        <f t="shared" si="65"/>
        <v>493851</v>
      </c>
      <c r="X67" s="175" t="s">
        <v>66</v>
      </c>
      <c r="Y67" s="492">
        <f>SUM(Y61:Y66)</f>
        <v>760</v>
      </c>
      <c r="Z67" s="492">
        <f>SUM(Z61:Z66)</f>
        <v>3866</v>
      </c>
      <c r="AA67" s="492">
        <f>SUM(AA61:AA66)</f>
        <v>12933</v>
      </c>
      <c r="AB67" s="492">
        <f>SUM(AB61:AB66)</f>
        <v>687</v>
      </c>
      <c r="AC67" s="492">
        <f>SUM(AC61:AC66)</f>
        <v>18246</v>
      </c>
      <c r="AE67" s="175" t="s">
        <v>66</v>
      </c>
      <c r="AF67" s="694">
        <f t="shared" ref="AF67:AS67" si="66">SUM(AF61:AF66)</f>
        <v>3065</v>
      </c>
      <c r="AG67" s="694">
        <f t="shared" si="66"/>
        <v>1358</v>
      </c>
      <c r="AH67" s="694">
        <f t="shared" si="66"/>
        <v>1051</v>
      </c>
      <c r="AI67" s="694">
        <f t="shared" si="66"/>
        <v>2073</v>
      </c>
      <c r="AJ67" s="694">
        <f t="shared" si="66"/>
        <v>2456</v>
      </c>
      <c r="AK67" s="694">
        <f t="shared" si="66"/>
        <v>5601</v>
      </c>
      <c r="AL67" s="694">
        <f t="shared" si="66"/>
        <v>572</v>
      </c>
      <c r="AM67" s="694">
        <f t="shared" si="66"/>
        <v>573</v>
      </c>
      <c r="AN67" s="694">
        <f t="shared" si="66"/>
        <v>1233</v>
      </c>
      <c r="AO67" s="694">
        <f t="shared" si="66"/>
        <v>964</v>
      </c>
      <c r="AP67" s="694">
        <f t="shared" si="66"/>
        <v>1356</v>
      </c>
      <c r="AQ67" s="694">
        <f t="shared" si="66"/>
        <v>1081</v>
      </c>
      <c r="AR67" s="694">
        <f t="shared" si="66"/>
        <v>799</v>
      </c>
      <c r="AS67" s="694">
        <f t="shared" si="66"/>
        <v>22182</v>
      </c>
      <c r="AU67" s="175" t="s">
        <v>66</v>
      </c>
      <c r="AV67" s="694">
        <f>SUM(AV61:AV66)</f>
        <v>4377</v>
      </c>
    </row>
    <row r="69" spans="9:48" x14ac:dyDescent="0.15">
      <c r="I69"/>
      <c r="J69"/>
      <c r="K69"/>
      <c r="L69"/>
      <c r="M69"/>
      <c r="N69"/>
      <c r="O69"/>
      <c r="P69"/>
      <c r="Q69"/>
      <c r="R69"/>
      <c r="S69"/>
      <c r="T69"/>
      <c r="U69"/>
      <c r="V69"/>
      <c r="W69"/>
      <c r="X69"/>
      <c r="Y69"/>
      <c r="Z69"/>
      <c r="AA69"/>
      <c r="AB69"/>
      <c r="AC69"/>
    </row>
    <row r="70" spans="9:48" x14ac:dyDescent="0.15">
      <c r="I70"/>
      <c r="J70"/>
      <c r="K70"/>
      <c r="L70"/>
      <c r="M70"/>
      <c r="N70"/>
      <c r="O70"/>
      <c r="P70"/>
      <c r="Q70"/>
      <c r="R70"/>
      <c r="S70"/>
      <c r="T70"/>
      <c r="U70"/>
      <c r="V70"/>
      <c r="W70"/>
      <c r="X70"/>
      <c r="Y70"/>
      <c r="Z70"/>
      <c r="AA70"/>
      <c r="AB70"/>
      <c r="AC70"/>
    </row>
    <row r="71" spans="9:48" x14ac:dyDescent="0.15">
      <c r="I71"/>
      <c r="J71"/>
      <c r="K71"/>
      <c r="L71"/>
      <c r="M71"/>
      <c r="N71"/>
      <c r="O71"/>
      <c r="P71"/>
      <c r="Q71"/>
      <c r="R71"/>
      <c r="S71"/>
      <c r="T71"/>
      <c r="U71"/>
      <c r="V71"/>
      <c r="W71"/>
      <c r="X71"/>
      <c r="Y71"/>
      <c r="Z71"/>
      <c r="AA71"/>
      <c r="AB71"/>
      <c r="AC71"/>
      <c r="AF71" s="263"/>
      <c r="AG71" s="263"/>
      <c r="AH71" s="263"/>
      <c r="AI71" s="263"/>
    </row>
    <row r="72" spans="9:48" x14ac:dyDescent="0.15">
      <c r="I72"/>
      <c r="J72"/>
      <c r="K72"/>
      <c r="L72"/>
      <c r="M72"/>
      <c r="N72"/>
      <c r="O72"/>
      <c r="P72"/>
      <c r="Q72"/>
      <c r="R72"/>
      <c r="S72"/>
      <c r="T72"/>
      <c r="U72"/>
      <c r="V72"/>
      <c r="W72"/>
      <c r="X72"/>
      <c r="Y72"/>
      <c r="Z72"/>
      <c r="AA72"/>
      <c r="AB72"/>
      <c r="AC72"/>
      <c r="AF72" s="263"/>
      <c r="AG72" s="263"/>
      <c r="AH72" s="263"/>
      <c r="AI72" s="263"/>
    </row>
    <row r="73" spans="9:48" x14ac:dyDescent="0.15">
      <c r="I73"/>
      <c r="J73"/>
      <c r="K73"/>
      <c r="L73"/>
      <c r="M73"/>
      <c r="N73"/>
      <c r="O73"/>
      <c r="P73"/>
      <c r="Q73"/>
      <c r="R73"/>
      <c r="S73"/>
      <c r="T73"/>
      <c r="U73"/>
      <c r="V73"/>
      <c r="W73"/>
      <c r="X73"/>
      <c r="Y73"/>
      <c r="Z73"/>
      <c r="AA73"/>
      <c r="AB73"/>
      <c r="AC73"/>
      <c r="AF73" s="263"/>
      <c r="AG73" s="263"/>
      <c r="AH73" s="263"/>
      <c r="AI73" s="263"/>
    </row>
    <row r="74" spans="9:48" x14ac:dyDescent="0.15">
      <c r="I74"/>
      <c r="J74"/>
      <c r="K74"/>
      <c r="L74"/>
      <c r="M74"/>
      <c r="N74"/>
      <c r="O74"/>
      <c r="P74"/>
      <c r="Q74"/>
      <c r="R74"/>
      <c r="S74"/>
      <c r="T74"/>
      <c r="U74"/>
      <c r="V74"/>
      <c r="W74"/>
      <c r="X74"/>
      <c r="Y74"/>
      <c r="Z74"/>
      <c r="AA74"/>
      <c r="AB74"/>
      <c r="AC74"/>
    </row>
    <row r="75" spans="9:48" x14ac:dyDescent="0.15">
      <c r="I75"/>
      <c r="J75"/>
      <c r="K75"/>
      <c r="L75"/>
      <c r="M75"/>
      <c r="N75"/>
      <c r="O75"/>
      <c r="P75"/>
      <c r="Q75"/>
      <c r="R75"/>
      <c r="S75"/>
      <c r="T75"/>
      <c r="U75"/>
      <c r="V75"/>
      <c r="W75"/>
      <c r="X75"/>
      <c r="Y75"/>
      <c r="Z75"/>
      <c r="AA75"/>
      <c r="AB75"/>
      <c r="AC75"/>
      <c r="AE75" s="495"/>
    </row>
    <row r="76" spans="9:48" x14ac:dyDescent="0.15">
      <c r="I76"/>
      <c r="J76"/>
      <c r="K76"/>
      <c r="L76"/>
      <c r="M76"/>
      <c r="N76"/>
      <c r="O76"/>
      <c r="P76"/>
      <c r="Q76"/>
      <c r="R76"/>
      <c r="S76"/>
      <c r="T76"/>
      <c r="U76"/>
      <c r="V76"/>
      <c r="W76"/>
      <c r="X76"/>
      <c r="Y76"/>
      <c r="Z76"/>
      <c r="AA76"/>
      <c r="AB76"/>
      <c r="AC76"/>
      <c r="AE76" s="263"/>
    </row>
    <row r="77" spans="9:48" x14ac:dyDescent="0.15">
      <c r="I77"/>
      <c r="J77"/>
      <c r="K77"/>
      <c r="L77"/>
      <c r="M77"/>
      <c r="N77"/>
      <c r="O77"/>
      <c r="P77"/>
      <c r="Q77"/>
      <c r="R77"/>
      <c r="S77"/>
      <c r="T77"/>
      <c r="U77"/>
      <c r="V77"/>
      <c r="W77"/>
      <c r="X77"/>
      <c r="Y77"/>
      <c r="Z77"/>
      <c r="AA77"/>
      <c r="AB77"/>
      <c r="AC77"/>
      <c r="AE77" s="263"/>
    </row>
    <row r="78" spans="9:48" x14ac:dyDescent="0.15">
      <c r="I78"/>
      <c r="J78"/>
      <c r="K78"/>
      <c r="L78"/>
      <c r="M78"/>
      <c r="N78"/>
      <c r="O78"/>
      <c r="P78"/>
      <c r="Q78"/>
      <c r="R78"/>
      <c r="S78"/>
      <c r="T78"/>
      <c r="U78"/>
      <c r="V78"/>
      <c r="W78"/>
      <c r="X78"/>
      <c r="Y78"/>
      <c r="Z78"/>
      <c r="AA78"/>
      <c r="AB78"/>
      <c r="AC78"/>
    </row>
    <row r="79" spans="9:48" x14ac:dyDescent="0.15">
      <c r="I79"/>
      <c r="J79"/>
      <c r="K79"/>
      <c r="L79"/>
      <c r="M79"/>
      <c r="N79"/>
      <c r="O79"/>
      <c r="P79"/>
      <c r="Q79"/>
      <c r="R79"/>
      <c r="S79"/>
      <c r="T79"/>
      <c r="U79"/>
      <c r="V79"/>
      <c r="W79"/>
      <c r="X79"/>
      <c r="Y79"/>
      <c r="Z79"/>
      <c r="AA79"/>
      <c r="AB79"/>
      <c r="AC79"/>
    </row>
    <row r="80" spans="9:48" x14ac:dyDescent="0.15">
      <c r="I80"/>
      <c r="J80"/>
      <c r="K80"/>
      <c r="L80"/>
      <c r="M80"/>
      <c r="N80"/>
      <c r="O80"/>
      <c r="P80"/>
      <c r="Q80"/>
      <c r="R80"/>
      <c r="S80"/>
      <c r="T80"/>
      <c r="U80"/>
      <c r="V80"/>
      <c r="W80"/>
      <c r="X80"/>
      <c r="Y80"/>
      <c r="Z80"/>
      <c r="AA80"/>
      <c r="AB80"/>
      <c r="AC80"/>
    </row>
  </sheetData>
  <mergeCells count="5">
    <mergeCell ref="M3:Q3"/>
    <mergeCell ref="B1:H1"/>
    <mergeCell ref="B3:B4"/>
    <mergeCell ref="C3:G3"/>
    <mergeCell ref="H3:L3"/>
  </mergeCells>
  <printOptions horizontalCentered="1"/>
  <pageMargins left="0.75" right="0.75" top="1" bottom="1" header="0.5" footer="0.5"/>
  <pageSetup scale="7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0"/>
  </sheetPr>
  <dimension ref="A1:A12"/>
  <sheetViews>
    <sheetView workbookViewId="0">
      <selection activeCell="H19" sqref="H19"/>
    </sheetView>
  </sheetViews>
  <sheetFormatPr baseColWidth="10" defaultColWidth="11.5" defaultRowHeight="13" x14ac:dyDescent="0.15"/>
  <cols>
    <col min="1" max="1" width="124.33203125" style="7" customWidth="1"/>
  </cols>
  <sheetData>
    <row r="1" spans="1:1" ht="30" x14ac:dyDescent="0.3">
      <c r="A1" s="6" t="s">
        <v>0</v>
      </c>
    </row>
    <row r="2" spans="1:1" ht="37" customHeight="1" x14ac:dyDescent="0.15"/>
    <row r="3" spans="1:1" ht="207.75" customHeight="1" x14ac:dyDescent="0.15">
      <c r="A3" s="8" t="s">
        <v>1</v>
      </c>
    </row>
    <row r="4" spans="1:1" x14ac:dyDescent="0.15">
      <c r="A4" s="9"/>
    </row>
    <row r="5" spans="1:1" x14ac:dyDescent="0.15">
      <c r="A5" s="10"/>
    </row>
    <row r="6" spans="1:1" x14ac:dyDescent="0.15">
      <c r="A6" s="9"/>
    </row>
    <row r="7" spans="1:1" x14ac:dyDescent="0.15">
      <c r="A7" s="11"/>
    </row>
    <row r="8" spans="1:1" x14ac:dyDescent="0.15">
      <c r="A8" s="10"/>
    </row>
    <row r="9" spans="1:1" x14ac:dyDescent="0.15">
      <c r="A9" s="9"/>
    </row>
    <row r="10" spans="1:1" x14ac:dyDescent="0.15">
      <c r="A10" s="10"/>
    </row>
    <row r="11" spans="1:1" ht="12" customHeight="1" x14ac:dyDescent="0.15"/>
    <row r="12" spans="1:1" x14ac:dyDescent="0.15">
      <c r="A12" s="10"/>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theme="0"/>
  </sheetPr>
  <dimension ref="A1:XFD250"/>
  <sheetViews>
    <sheetView topLeftCell="A46" zoomScale="80" zoomScaleNormal="80" workbookViewId="0">
      <selection activeCell="M32" sqref="M32"/>
    </sheetView>
  </sheetViews>
  <sheetFormatPr baseColWidth="10" defaultColWidth="9.1640625" defaultRowHeight="13" x14ac:dyDescent="0.15"/>
  <cols>
    <col min="1" max="1" width="30.33203125" style="175" customWidth="1"/>
    <col min="2" max="2" width="21.83203125" style="175" customWidth="1"/>
    <col min="3" max="3" width="16.33203125" style="193" customWidth="1"/>
    <col min="4" max="4" width="14.6640625" style="190" customWidth="1"/>
    <col min="5" max="7" width="14.6640625" style="175" customWidth="1"/>
    <col min="8" max="8" width="15.1640625" style="175" customWidth="1"/>
    <col min="9" max="15" width="14.6640625" style="175" customWidth="1"/>
    <col min="16" max="16" width="13.33203125" style="175" customWidth="1"/>
    <col min="17" max="17" width="13.6640625" style="175" customWidth="1"/>
    <col min="18" max="18" width="11.1640625" style="175" customWidth="1"/>
    <col min="19" max="19" width="11.33203125" style="175" bestFit="1" customWidth="1"/>
    <col min="20" max="20" width="11.1640625" style="175" customWidth="1"/>
    <col min="21" max="21" width="12.83203125" style="175" customWidth="1"/>
    <col min="22" max="23" width="9.33203125" style="175" bestFit="1" customWidth="1"/>
    <col min="24" max="24" width="10.6640625" style="175" customWidth="1"/>
    <col min="25" max="25" width="10.5" style="175" customWidth="1"/>
    <col min="26" max="26" width="10.33203125" style="175" bestFit="1" customWidth="1"/>
    <col min="27" max="27" width="10.5" style="175" customWidth="1"/>
    <col min="28" max="28" width="12.5" style="175" customWidth="1"/>
    <col min="29" max="16384" width="9.1640625" style="175"/>
  </cols>
  <sheetData>
    <row r="1" spans="1:18" ht="35.25" customHeight="1" x14ac:dyDescent="0.15">
      <c r="A1" s="868" t="s">
        <v>175</v>
      </c>
      <c r="B1" s="879"/>
      <c r="C1" s="879"/>
      <c r="D1" s="879"/>
      <c r="E1" s="879"/>
      <c r="F1" s="879"/>
      <c r="G1" s="879"/>
      <c r="H1" s="879"/>
      <c r="I1" s="879"/>
      <c r="J1" s="879"/>
      <c r="K1" s="194"/>
      <c r="L1" s="194"/>
      <c r="M1" s="194"/>
      <c r="N1" s="194"/>
      <c r="O1" s="194"/>
    </row>
    <row r="2" spans="1:18" x14ac:dyDescent="0.15">
      <c r="A2" s="195"/>
      <c r="K2"/>
      <c r="L2"/>
      <c r="M2"/>
      <c r="N2"/>
      <c r="O2"/>
      <c r="P2"/>
      <c r="Q2"/>
      <c r="R2"/>
    </row>
    <row r="3" spans="1:18" s="195" customFormat="1" x14ac:dyDescent="0.15">
      <c r="A3" s="610" t="s">
        <v>939</v>
      </c>
      <c r="B3" s="197"/>
      <c r="C3" s="197"/>
      <c r="D3" s="197"/>
      <c r="E3" s="197"/>
      <c r="F3" s="197"/>
      <c r="G3" s="197"/>
      <c r="H3" s="197"/>
      <c r="I3" s="197"/>
      <c r="J3" s="197"/>
      <c r="K3"/>
      <c r="L3"/>
      <c r="M3"/>
      <c r="N3"/>
      <c r="O3"/>
      <c r="P3"/>
      <c r="Q3"/>
      <c r="R3"/>
    </row>
    <row r="4" spans="1:18" s="195" customFormat="1" x14ac:dyDescent="0.15">
      <c r="A4" s="756"/>
      <c r="B4" s="197"/>
      <c r="C4" s="197"/>
      <c r="D4" s="197"/>
      <c r="E4" s="197"/>
      <c r="F4" s="197"/>
      <c r="G4" s="197"/>
      <c r="H4" s="197"/>
      <c r="I4" s="197"/>
      <c r="J4" s="197"/>
      <c r="K4"/>
      <c r="L4"/>
      <c r="M4"/>
      <c r="N4"/>
      <c r="O4"/>
      <c r="P4"/>
      <c r="Q4"/>
      <c r="R4"/>
    </row>
    <row r="5" spans="1:18" s="195" customFormat="1" x14ac:dyDescent="0.15">
      <c r="A5" s="196"/>
      <c r="B5" s="198"/>
      <c r="C5" s="175"/>
      <c r="D5" s="199" t="s">
        <v>90</v>
      </c>
      <c r="E5" s="200"/>
      <c r="F5" s="200"/>
      <c r="G5" s="197"/>
      <c r="H5" s="197"/>
      <c r="I5" s="197"/>
      <c r="J5" s="197"/>
      <c r="K5"/>
      <c r="L5"/>
      <c r="M5"/>
      <c r="N5"/>
      <c r="O5"/>
      <c r="P5"/>
      <c r="Q5"/>
      <c r="R5"/>
    </row>
    <row r="6" spans="1:18" s="195" customFormat="1" x14ac:dyDescent="0.15">
      <c r="A6" s="201" t="s">
        <v>176</v>
      </c>
      <c r="B6" s="201" t="s">
        <v>177</v>
      </c>
      <c r="C6" s="202" t="s">
        <v>178</v>
      </c>
      <c r="D6" s="202" t="s">
        <v>54</v>
      </c>
      <c r="E6" s="197"/>
      <c r="F6" s="197"/>
      <c r="G6" s="197"/>
      <c r="H6" s="197"/>
      <c r="I6" s="197"/>
      <c r="J6" s="197"/>
      <c r="K6"/>
      <c r="L6"/>
      <c r="M6"/>
      <c r="N6"/>
      <c r="O6"/>
      <c r="P6"/>
      <c r="Q6"/>
      <c r="R6"/>
    </row>
    <row r="7" spans="1:18" s="195" customFormat="1" x14ac:dyDescent="0.15">
      <c r="A7" s="94" t="s">
        <v>824</v>
      </c>
      <c r="B7" s="203" t="s">
        <v>813</v>
      </c>
      <c r="C7" s="204">
        <v>2.1733402946656417</v>
      </c>
      <c r="D7" s="204">
        <v>5.9546000000000002E-2</v>
      </c>
      <c r="E7" s="197"/>
      <c r="F7" s="197"/>
      <c r="G7" s="197"/>
      <c r="H7" s="197"/>
      <c r="I7" s="197"/>
      <c r="J7" s="197"/>
      <c r="K7"/>
      <c r="L7"/>
      <c r="M7"/>
      <c r="N7"/>
      <c r="O7"/>
      <c r="P7"/>
      <c r="Q7"/>
      <c r="R7"/>
    </row>
    <row r="8" spans="1:18" s="195" customFormat="1" x14ac:dyDescent="0.15">
      <c r="A8" s="94" t="s">
        <v>179</v>
      </c>
      <c r="B8" s="203" t="s">
        <v>180</v>
      </c>
      <c r="C8" s="204">
        <v>31.312570890971877</v>
      </c>
      <c r="D8" s="204">
        <v>2.7931279999999998</v>
      </c>
      <c r="E8" s="197"/>
      <c r="F8" s="197"/>
      <c r="G8" s="197"/>
      <c r="H8" s="197"/>
      <c r="I8" s="197"/>
      <c r="J8" s="197"/>
      <c r="K8"/>
      <c r="L8"/>
      <c r="M8"/>
      <c r="N8"/>
      <c r="O8"/>
      <c r="P8"/>
      <c r="Q8"/>
      <c r="R8"/>
    </row>
    <row r="9" spans="1:18" s="195" customFormat="1" x14ac:dyDescent="0.15">
      <c r="A9" s="94" t="s">
        <v>179</v>
      </c>
      <c r="B9" s="203" t="s">
        <v>168</v>
      </c>
      <c r="C9" s="204">
        <v>0.47646537757373075</v>
      </c>
      <c r="D9" s="204">
        <v>0.75746199999999997</v>
      </c>
      <c r="E9" s="197"/>
      <c r="F9" s="197"/>
      <c r="G9" s="197"/>
      <c r="H9" s="197"/>
      <c r="I9" s="197"/>
      <c r="J9" s="197"/>
      <c r="K9"/>
      <c r="L9"/>
      <c r="M9"/>
      <c r="N9"/>
      <c r="O9"/>
      <c r="P9"/>
      <c r="Q9"/>
      <c r="R9"/>
    </row>
    <row r="10" spans="1:18" s="195" customFormat="1" x14ac:dyDescent="0.15">
      <c r="A10" s="94" t="s">
        <v>825</v>
      </c>
      <c r="B10" s="203" t="s">
        <v>826</v>
      </c>
      <c r="C10" s="204">
        <v>52.975263735897755</v>
      </c>
      <c r="D10" s="204">
        <v>1.1434029999999999</v>
      </c>
      <c r="E10" s="197"/>
      <c r="F10" s="197"/>
      <c r="G10" s="197"/>
      <c r="H10" s="197"/>
      <c r="I10" s="197"/>
      <c r="J10" s="197"/>
      <c r="K10"/>
      <c r="L10"/>
      <c r="M10"/>
      <c r="N10"/>
      <c r="O10"/>
      <c r="P10"/>
      <c r="Q10"/>
      <c r="R10"/>
    </row>
    <row r="11" spans="1:18" s="195" customFormat="1" x14ac:dyDescent="0.15">
      <c r="A11" s="700" t="s">
        <v>941</v>
      </c>
      <c r="B11" s="203" t="s">
        <v>181</v>
      </c>
      <c r="C11" s="204">
        <v>460.26658001721404</v>
      </c>
      <c r="D11" s="204">
        <v>8.1817840000000004</v>
      </c>
      <c r="E11" s="197"/>
      <c r="F11" s="197"/>
      <c r="G11" s="197"/>
      <c r="H11" s="197"/>
      <c r="I11" s="197"/>
      <c r="J11" s="197"/>
      <c r="K11"/>
      <c r="L11"/>
      <c r="M11"/>
      <c r="N11"/>
      <c r="O11"/>
      <c r="P11"/>
      <c r="Q11"/>
      <c r="R11"/>
    </row>
    <row r="12" spans="1:18" s="195" customFormat="1" x14ac:dyDescent="0.15">
      <c r="A12" s="700" t="s">
        <v>941</v>
      </c>
      <c r="B12" s="203" t="s">
        <v>182</v>
      </c>
      <c r="C12" s="204">
        <v>530.42315236484399</v>
      </c>
      <c r="D12" s="204">
        <v>9.7822530000000008</v>
      </c>
      <c r="E12" s="197"/>
      <c r="F12" s="197"/>
      <c r="G12" s="197"/>
      <c r="H12" s="197"/>
      <c r="I12" s="197"/>
      <c r="J12" s="197"/>
      <c r="K12"/>
      <c r="L12"/>
      <c r="M12"/>
      <c r="N12"/>
      <c r="O12"/>
      <c r="P12"/>
      <c r="Q12"/>
      <c r="R12"/>
    </row>
    <row r="13" spans="1:18" s="195" customFormat="1" x14ac:dyDescent="0.15">
      <c r="A13" s="700" t="s">
        <v>940</v>
      </c>
      <c r="B13" s="203" t="s">
        <v>827</v>
      </c>
      <c r="C13" s="204">
        <v>12.662429282711837</v>
      </c>
      <c r="D13" s="204">
        <v>2.9457000000000001E-2</v>
      </c>
      <c r="E13" s="197"/>
      <c r="F13" s="197"/>
      <c r="G13" s="197"/>
      <c r="H13" s="197"/>
      <c r="I13" s="197"/>
      <c r="J13" s="197"/>
      <c r="K13"/>
      <c r="L13"/>
      <c r="M13"/>
      <c r="N13"/>
      <c r="O13"/>
      <c r="P13"/>
      <c r="Q13"/>
      <c r="R13"/>
    </row>
    <row r="14" spans="1:18" s="195" customFormat="1" x14ac:dyDescent="0.15">
      <c r="A14" s="94" t="s">
        <v>183</v>
      </c>
      <c r="B14" s="205" t="s">
        <v>169</v>
      </c>
      <c r="C14" s="204">
        <v>6.9873580696739648</v>
      </c>
      <c r="D14" s="204">
        <v>9.3917E-2</v>
      </c>
      <c r="E14" s="197"/>
      <c r="F14" s="197"/>
      <c r="G14" s="197"/>
      <c r="H14" s="197"/>
      <c r="I14" s="197"/>
      <c r="J14" s="197"/>
      <c r="K14"/>
      <c r="L14"/>
      <c r="M14"/>
      <c r="N14"/>
      <c r="O14"/>
      <c r="P14"/>
      <c r="Q14"/>
      <c r="R14"/>
    </row>
    <row r="15" spans="1:18" s="195" customFormat="1" x14ac:dyDescent="0.15">
      <c r="A15" s="94" t="s">
        <v>66</v>
      </c>
      <c r="B15" s="206"/>
      <c r="C15" s="204">
        <f>SUM(C7:C14)</f>
        <v>1097.2771600335527</v>
      </c>
      <c r="D15" s="204">
        <f>SUM(D7:D14)</f>
        <v>22.840950000000003</v>
      </c>
      <c r="E15" s="197"/>
      <c r="F15" s="197">
        <v>1.0715597265952663</v>
      </c>
      <c r="G15" s="197"/>
      <c r="H15" s="197"/>
      <c r="I15" s="197"/>
      <c r="J15" s="197"/>
      <c r="K15"/>
      <c r="L15"/>
      <c r="M15"/>
      <c r="N15"/>
      <c r="O15"/>
      <c r="P15"/>
      <c r="Q15"/>
      <c r="R15"/>
    </row>
    <row r="16" spans="1:18" s="195" customFormat="1" x14ac:dyDescent="0.15">
      <c r="A16" s="756" t="s">
        <v>87</v>
      </c>
      <c r="B16" s="197"/>
      <c r="C16" s="207">
        <f>C15/365</f>
        <v>3.0062387946124733</v>
      </c>
      <c r="D16" s="207"/>
      <c r="E16"/>
      <c r="F16" s="207"/>
      <c r="G16" s="197"/>
      <c r="H16" s="197"/>
      <c r="I16" s="197"/>
      <c r="J16" s="197"/>
      <c r="K16" s="197"/>
      <c r="L16" s="197"/>
      <c r="M16" s="197"/>
      <c r="N16" s="197"/>
      <c r="O16" s="197"/>
    </row>
    <row r="17" spans="1:15" s="195" customFormat="1" x14ac:dyDescent="0.15">
      <c r="A17" s="756"/>
      <c r="B17" s="197"/>
      <c r="C17" s="197"/>
      <c r="D17" s="207"/>
      <c r="E17" s="207"/>
      <c r="F17" s="207"/>
      <c r="G17" s="197"/>
      <c r="H17" s="197"/>
      <c r="I17" s="197"/>
      <c r="J17" s="197"/>
      <c r="K17" s="197"/>
      <c r="L17" s="197"/>
      <c r="M17" s="197"/>
      <c r="N17" s="197"/>
      <c r="O17" s="197"/>
    </row>
    <row r="18" spans="1:15" s="195" customFormat="1" x14ac:dyDescent="0.15">
      <c r="A18" s="756"/>
      <c r="B18" s="197"/>
      <c r="C18" s="197"/>
      <c r="D18" s="207"/>
      <c r="E18" s="207"/>
      <c r="F18" s="207"/>
      <c r="G18" s="197"/>
      <c r="H18" s="197"/>
      <c r="I18" s="197"/>
      <c r="J18" s="197"/>
      <c r="K18" s="197"/>
      <c r="L18" s="197"/>
      <c r="M18" s="197"/>
      <c r="N18" s="197"/>
      <c r="O18" s="197"/>
    </row>
    <row r="19" spans="1:15" s="195" customFormat="1" x14ac:dyDescent="0.15">
      <c r="A19" s="756"/>
      <c r="B19" s="197"/>
      <c r="C19" s="197"/>
      <c r="D19" s="207"/>
      <c r="E19" s="207"/>
      <c r="F19" s="207"/>
      <c r="G19" s="197"/>
      <c r="H19" s="197"/>
      <c r="I19" s="197"/>
      <c r="J19" s="197"/>
      <c r="K19" s="197"/>
      <c r="L19" s="197"/>
      <c r="M19" s="197"/>
      <c r="N19" s="197"/>
      <c r="O19" s="197"/>
    </row>
    <row r="20" spans="1:15" s="195" customFormat="1" x14ac:dyDescent="0.15">
      <c r="A20" s="756"/>
      <c r="B20" s="197"/>
      <c r="C20" s="197"/>
      <c r="D20" s="207"/>
      <c r="E20" s="207"/>
      <c r="F20" s="207"/>
      <c r="G20" s="197"/>
      <c r="H20" s="197"/>
      <c r="I20" s="197"/>
      <c r="J20" s="197"/>
      <c r="K20" s="197"/>
      <c r="L20" s="197"/>
      <c r="M20" s="197"/>
      <c r="N20" s="197"/>
      <c r="O20" s="197"/>
    </row>
    <row r="21" spans="1:15" s="195" customFormat="1" x14ac:dyDescent="0.15">
      <c r="A21" s="756"/>
      <c r="B21" s="197"/>
      <c r="C21" s="197"/>
      <c r="D21" s="207"/>
      <c r="E21" s="207"/>
      <c r="F21" s="207"/>
      <c r="G21" s="197"/>
      <c r="H21" s="197"/>
      <c r="I21" s="197"/>
      <c r="J21" s="197"/>
      <c r="K21" s="197"/>
      <c r="L21" s="197"/>
      <c r="M21" s="197"/>
      <c r="N21" s="197"/>
      <c r="O21" s="197"/>
    </row>
    <row r="22" spans="1:15" s="195" customFormat="1" x14ac:dyDescent="0.15">
      <c r="A22" s="756"/>
      <c r="B22" s="197"/>
      <c r="C22" s="197"/>
      <c r="D22" s="207"/>
      <c r="E22" s="207"/>
      <c r="F22" s="207"/>
      <c r="G22" s="197"/>
      <c r="H22" s="197"/>
      <c r="I22" s="197"/>
      <c r="J22" s="197"/>
      <c r="K22" s="197"/>
      <c r="L22" s="197"/>
      <c r="M22" s="197"/>
      <c r="N22" s="197"/>
      <c r="O22" s="197"/>
    </row>
    <row r="23" spans="1:15" s="195" customFormat="1" x14ac:dyDescent="0.15">
      <c r="A23" s="756"/>
      <c r="B23" s="197"/>
      <c r="C23" s="197"/>
      <c r="D23" s="207"/>
      <c r="E23" s="207"/>
      <c r="F23" s="207"/>
      <c r="G23" s="197"/>
      <c r="H23" s="197"/>
      <c r="I23" s="197"/>
      <c r="J23" s="197"/>
      <c r="K23" s="197"/>
      <c r="L23" s="197"/>
      <c r="M23" s="197"/>
      <c r="N23" s="197"/>
      <c r="O23" s="197"/>
    </row>
    <row r="24" spans="1:15" s="195" customFormat="1" x14ac:dyDescent="0.15">
      <c r="A24" s="756"/>
      <c r="B24" s="197"/>
      <c r="C24" s="197"/>
      <c r="D24" s="207"/>
      <c r="E24" s="207"/>
      <c r="F24" s="207"/>
      <c r="G24" s="197"/>
      <c r="H24" s="197"/>
      <c r="I24" s="197"/>
      <c r="J24" s="197"/>
      <c r="K24" s="197"/>
      <c r="L24" s="197"/>
      <c r="M24" s="197"/>
      <c r="N24" s="197"/>
      <c r="O24" s="197"/>
    </row>
    <row r="25" spans="1:15" s="195" customFormat="1" x14ac:dyDescent="0.15">
      <c r="A25" s="756"/>
      <c r="B25" s="197"/>
      <c r="C25" s="197"/>
      <c r="D25" s="207"/>
      <c r="E25" s="207"/>
      <c r="F25" s="207"/>
      <c r="G25" s="197"/>
      <c r="H25" s="197"/>
      <c r="I25" s="197"/>
      <c r="J25" s="197"/>
      <c r="K25" s="197"/>
      <c r="L25" s="197"/>
      <c r="M25" s="197"/>
      <c r="N25" s="197"/>
      <c r="O25" s="197"/>
    </row>
    <row r="26" spans="1:15" s="195" customFormat="1" x14ac:dyDescent="0.15">
      <c r="A26" s="756"/>
      <c r="B26" s="197"/>
      <c r="C26" s="197"/>
      <c r="D26" s="207"/>
      <c r="E26" s="207"/>
      <c r="F26" s="207"/>
      <c r="G26" s="197"/>
      <c r="H26" s="197"/>
      <c r="I26" s="197"/>
      <c r="J26" s="197"/>
      <c r="K26" s="197"/>
      <c r="L26" s="197"/>
      <c r="M26" s="197"/>
      <c r="N26" s="197"/>
      <c r="O26" s="197"/>
    </row>
    <row r="27" spans="1:15" s="195" customFormat="1" x14ac:dyDescent="0.15">
      <c r="A27" s="756"/>
      <c r="B27" s="197"/>
      <c r="C27" s="197"/>
      <c r="D27" s="207"/>
      <c r="E27" s="207"/>
      <c r="F27" s="207"/>
      <c r="G27" s="197"/>
      <c r="H27" s="197"/>
      <c r="I27" s="197"/>
      <c r="J27" s="197"/>
      <c r="K27" s="197"/>
      <c r="L27" s="197"/>
      <c r="M27" s="197"/>
      <c r="N27" s="197"/>
      <c r="O27" s="197"/>
    </row>
    <row r="28" spans="1:15" s="195" customFormat="1" x14ac:dyDescent="0.15">
      <c r="A28" s="756"/>
      <c r="B28" s="197"/>
      <c r="C28" s="197"/>
      <c r="D28" s="207"/>
      <c r="E28" s="207"/>
      <c r="F28" s="207"/>
      <c r="G28" s="197"/>
      <c r="H28" s="197"/>
      <c r="I28" s="197"/>
      <c r="J28" s="197"/>
      <c r="K28" s="197"/>
      <c r="L28" s="197"/>
      <c r="M28" s="197"/>
      <c r="N28" s="197"/>
      <c r="O28" s="197"/>
    </row>
    <row r="29" spans="1:15" s="195" customFormat="1" x14ac:dyDescent="0.15">
      <c r="A29" s="756"/>
      <c r="B29" s="197"/>
      <c r="C29" s="197"/>
      <c r="D29" s="207"/>
      <c r="E29" s="207"/>
      <c r="F29" s="207"/>
      <c r="G29" s="197"/>
      <c r="H29" s="197"/>
      <c r="I29" s="197"/>
      <c r="J29" s="197"/>
      <c r="K29" s="197"/>
      <c r="L29" s="197"/>
      <c r="M29" s="197"/>
      <c r="N29" s="197"/>
      <c r="O29" s="197"/>
    </row>
    <row r="30" spans="1:15" s="195" customFormat="1" x14ac:dyDescent="0.15">
      <c r="A30" s="756"/>
      <c r="B30" s="197"/>
      <c r="C30" s="197"/>
      <c r="D30" s="207"/>
      <c r="E30" s="207"/>
      <c r="F30" s="207"/>
      <c r="G30" s="197"/>
      <c r="H30" s="197"/>
      <c r="I30" s="197"/>
      <c r="J30" s="197"/>
      <c r="K30" s="197"/>
      <c r="L30" s="197"/>
      <c r="M30" s="197"/>
      <c r="N30" s="197"/>
      <c r="O30" s="197"/>
    </row>
    <row r="31" spans="1:15" s="195" customFormat="1" x14ac:dyDescent="0.15">
      <c r="A31" s="756"/>
      <c r="B31" s="197"/>
      <c r="C31" s="197"/>
      <c r="D31" s="207"/>
      <c r="E31" s="207"/>
      <c r="F31" s="207"/>
      <c r="G31" s="197"/>
      <c r="H31" s="197"/>
      <c r="I31" s="197"/>
      <c r="J31" s="197"/>
      <c r="K31" s="197"/>
      <c r="L31" s="197"/>
      <c r="M31" s="197"/>
      <c r="N31" s="197"/>
      <c r="O31" s="197"/>
    </row>
    <row r="32" spans="1:15" s="195" customFormat="1" x14ac:dyDescent="0.15">
      <c r="A32" s="756"/>
      <c r="B32" s="197"/>
      <c r="C32" s="197"/>
      <c r="D32" s="207"/>
      <c r="E32" s="207"/>
      <c r="F32" s="207"/>
      <c r="G32" s="197"/>
      <c r="H32" s="197"/>
      <c r="I32" s="197"/>
      <c r="J32" s="197"/>
      <c r="K32" s="197"/>
      <c r="L32" s="197"/>
      <c r="M32" s="197"/>
      <c r="N32" s="197"/>
      <c r="O32" s="197"/>
    </row>
    <row r="33" spans="1:21" s="195" customFormat="1" x14ac:dyDescent="0.15">
      <c r="A33" s="756"/>
      <c r="B33" s="197"/>
      <c r="C33" s="197"/>
      <c r="D33" s="207"/>
      <c r="E33" s="207"/>
      <c r="F33" s="207"/>
      <c r="G33" s="197"/>
      <c r="H33" s="197"/>
      <c r="I33" s="197"/>
      <c r="J33" s="197"/>
      <c r="K33" s="197"/>
      <c r="L33" s="197"/>
      <c r="M33" s="197"/>
      <c r="N33" s="197"/>
      <c r="O33" s="197"/>
    </row>
    <row r="34" spans="1:21" s="195" customFormat="1" x14ac:dyDescent="0.15">
      <c r="A34" s="756"/>
      <c r="B34" s="197"/>
      <c r="C34" s="197"/>
      <c r="D34" s="207"/>
      <c r="E34" s="207"/>
      <c r="F34" s="207"/>
      <c r="G34" s="197"/>
      <c r="H34" s="197"/>
      <c r="I34" s="197"/>
      <c r="J34" s="197"/>
      <c r="K34" s="197"/>
      <c r="L34" s="197"/>
      <c r="M34" s="197"/>
      <c r="N34" s="197"/>
      <c r="O34" s="197"/>
    </row>
    <row r="35" spans="1:21" s="195" customFormat="1" x14ac:dyDescent="0.15">
      <c r="A35" s="756"/>
      <c r="B35" s="197"/>
      <c r="C35" s="197"/>
      <c r="D35" s="207"/>
      <c r="E35" s="207"/>
      <c r="F35" s="207"/>
      <c r="G35" s="197"/>
      <c r="H35" s="197"/>
      <c r="I35" s="197"/>
      <c r="J35" s="197"/>
      <c r="K35" s="197"/>
      <c r="L35" s="197"/>
      <c r="M35" s="197"/>
      <c r="N35" s="197"/>
      <c r="O35" s="197"/>
    </row>
    <row r="36" spans="1:21" s="195" customFormat="1" x14ac:dyDescent="0.15">
      <c r="A36" s="756"/>
      <c r="B36" s="197"/>
      <c r="C36" s="197"/>
      <c r="D36" s="207"/>
      <c r="E36" s="207"/>
      <c r="F36" s="207"/>
      <c r="G36" s="197"/>
      <c r="H36" s="197"/>
      <c r="I36" s="197"/>
      <c r="J36" s="197"/>
      <c r="K36" s="197"/>
      <c r="L36" s="197"/>
      <c r="M36" s="197"/>
      <c r="N36" s="197"/>
      <c r="O36" s="197"/>
    </row>
    <row r="37" spans="1:21" s="195" customFormat="1" x14ac:dyDescent="0.15">
      <c r="A37" s="756"/>
      <c r="B37" s="197"/>
      <c r="C37" s="197"/>
      <c r="D37" s="207"/>
      <c r="E37" s="207"/>
      <c r="F37" s="207"/>
      <c r="G37" s="197"/>
      <c r="H37" s="197"/>
      <c r="I37" s="197"/>
      <c r="J37" s="197"/>
      <c r="K37" s="197"/>
      <c r="L37" s="197"/>
      <c r="M37" s="197"/>
      <c r="N37" s="197"/>
      <c r="O37" s="197"/>
    </row>
    <row r="38" spans="1:21" s="195" customFormat="1" x14ac:dyDescent="0.15">
      <c r="A38" s="756"/>
      <c r="B38" s="197"/>
      <c r="C38" s="197"/>
      <c r="D38" s="207"/>
      <c r="E38" s="207"/>
      <c r="F38" s="207"/>
      <c r="G38" s="197"/>
      <c r="H38" s="197"/>
      <c r="I38" s="197"/>
      <c r="J38" s="197"/>
      <c r="K38" s="197"/>
      <c r="L38" s="197"/>
      <c r="M38" s="197"/>
      <c r="N38" s="197"/>
      <c r="O38" s="197"/>
    </row>
    <row r="39" spans="1:21" s="195" customFormat="1" x14ac:dyDescent="0.15">
      <c r="A39" s="756"/>
      <c r="B39" s="197"/>
      <c r="C39" s="197"/>
      <c r="D39" s="207"/>
      <c r="E39" s="207"/>
      <c r="F39" s="207"/>
      <c r="G39" s="197"/>
      <c r="H39" s="197"/>
      <c r="I39" s="197"/>
      <c r="J39" s="197"/>
      <c r="K39" s="197"/>
      <c r="L39" s="197"/>
      <c r="M39" s="197"/>
      <c r="N39" s="197"/>
      <c r="O39" s="197"/>
    </row>
    <row r="40" spans="1:21" s="195" customFormat="1" x14ac:dyDescent="0.15">
      <c r="A40" s="756"/>
      <c r="B40" s="197"/>
      <c r="C40" s="197"/>
      <c r="D40" s="207"/>
      <c r="E40" s="207"/>
      <c r="F40" s="207"/>
      <c r="G40" s="197"/>
      <c r="H40" s="197"/>
      <c r="I40" s="197"/>
      <c r="J40" s="197"/>
      <c r="K40" s="197"/>
      <c r="L40" s="197"/>
      <c r="M40" s="197"/>
      <c r="N40" s="197"/>
      <c r="O40" s="197"/>
    </row>
    <row r="41" spans="1:21" s="195" customFormat="1" x14ac:dyDescent="0.15">
      <c r="A41" s="756"/>
      <c r="B41" s="197"/>
      <c r="C41" s="197"/>
      <c r="D41" s="197"/>
      <c r="E41" s="197"/>
      <c r="F41" s="197"/>
      <c r="G41" s="197"/>
      <c r="H41" s="197"/>
      <c r="I41" s="197"/>
      <c r="J41" s="197"/>
      <c r="K41" s="197"/>
      <c r="L41" s="197"/>
      <c r="M41" s="197"/>
      <c r="N41" s="197"/>
      <c r="O41" s="197"/>
    </row>
    <row r="42" spans="1:21" s="195" customFormat="1" ht="44.25" customHeight="1" x14ac:dyDescent="0.15">
      <c r="A42" s="868" t="s">
        <v>1059</v>
      </c>
      <c r="B42" s="879"/>
      <c r="C42" s="879"/>
      <c r="D42" s="879"/>
      <c r="E42" s="879"/>
      <c r="F42" s="879"/>
      <c r="G42" s="879"/>
      <c r="H42" s="879"/>
      <c r="I42" s="879"/>
      <c r="J42" s="879"/>
      <c r="K42" s="208"/>
      <c r="L42" s="208"/>
      <c r="M42" s="208"/>
      <c r="N42" s="208"/>
      <c r="O42" s="208"/>
    </row>
    <row r="43" spans="1:21" s="195" customFormat="1" ht="11.25" customHeight="1" x14ac:dyDescent="0.15">
      <c r="A43" s="756"/>
      <c r="B43" s="197"/>
      <c r="C43" s="197"/>
      <c r="D43" s="197"/>
      <c r="E43" s="197"/>
      <c r="F43" s="197"/>
      <c r="G43" s="197"/>
      <c r="H43" s="197"/>
      <c r="I43" s="197"/>
      <c r="J43" s="197"/>
      <c r="K43" s="197"/>
      <c r="L43" s="197"/>
      <c r="M43" s="197"/>
      <c r="N43" s="197"/>
      <c r="O43" s="197"/>
    </row>
    <row r="44" spans="1:21" x14ac:dyDescent="0.15">
      <c r="A44" s="610" t="s">
        <v>938</v>
      </c>
      <c r="B44" s="199"/>
      <c r="C44" s="188"/>
      <c r="D44" s="209"/>
      <c r="E44" s="199"/>
      <c r="F44" s="199"/>
    </row>
    <row r="45" spans="1:21" x14ac:dyDescent="0.15">
      <c r="A45" s="199"/>
      <c r="B45" s="199"/>
      <c r="C45" s="188"/>
      <c r="D45" s="209"/>
      <c r="E45" s="199"/>
      <c r="F45" s="199"/>
    </row>
    <row r="46" spans="1:21" x14ac:dyDescent="0.15">
      <c r="A46" s="880" t="s">
        <v>184</v>
      </c>
      <c r="B46" s="881" t="s">
        <v>185</v>
      </c>
      <c r="C46" s="882"/>
      <c r="D46" s="882"/>
      <c r="E46" s="882"/>
      <c r="F46" s="882"/>
      <c r="G46" s="882"/>
      <c r="H46" s="882"/>
      <c r="I46" s="882"/>
      <c r="J46" s="753"/>
      <c r="K46" s="876" t="s">
        <v>186</v>
      </c>
      <c r="L46" s="877"/>
      <c r="M46" s="877"/>
      <c r="N46" s="877"/>
      <c r="O46" s="877"/>
      <c r="P46" s="877"/>
      <c r="Q46" s="877"/>
      <c r="R46" s="877"/>
      <c r="S46" s="878"/>
      <c r="T46" s="210"/>
      <c r="U46" s="210"/>
    </row>
    <row r="47" spans="1:21" ht="15" x14ac:dyDescent="0.15">
      <c r="A47" s="880"/>
      <c r="B47" s="211" t="s">
        <v>187</v>
      </c>
      <c r="C47" s="211" t="s">
        <v>813</v>
      </c>
      <c r="D47" s="211" t="s">
        <v>165</v>
      </c>
      <c r="E47" s="53" t="s">
        <v>168</v>
      </c>
      <c r="F47" s="53" t="s">
        <v>181</v>
      </c>
      <c r="G47" s="53" t="s">
        <v>182</v>
      </c>
      <c r="H47" s="53" t="s">
        <v>169</v>
      </c>
      <c r="I47" s="528" t="s">
        <v>814</v>
      </c>
      <c r="J47" s="211" t="s">
        <v>188</v>
      </c>
      <c r="K47" s="211" t="s">
        <v>187</v>
      </c>
      <c r="L47" s="211" t="s">
        <v>813</v>
      </c>
      <c r="M47" s="211" t="s">
        <v>165</v>
      </c>
      <c r="N47" s="53" t="s">
        <v>168</v>
      </c>
      <c r="O47" s="53" t="s">
        <v>181</v>
      </c>
      <c r="P47" s="53" t="s">
        <v>182</v>
      </c>
      <c r="Q47" s="53" t="s">
        <v>169</v>
      </c>
      <c r="R47" s="528" t="s">
        <v>814</v>
      </c>
      <c r="S47" s="211" t="s">
        <v>188</v>
      </c>
    </row>
    <row r="48" spans="1:21" x14ac:dyDescent="0.15">
      <c r="A48" s="212" t="s">
        <v>892</v>
      </c>
      <c r="B48" s="785">
        <v>293819</v>
      </c>
      <c r="C48" s="785">
        <v>22740</v>
      </c>
      <c r="D48" s="785">
        <v>2451</v>
      </c>
      <c r="E48" s="785">
        <v>1269080</v>
      </c>
      <c r="F48" s="785">
        <v>2936749</v>
      </c>
      <c r="G48" s="785">
        <v>2112913</v>
      </c>
      <c r="H48" s="785">
        <v>13519</v>
      </c>
      <c r="I48" s="785">
        <v>103008</v>
      </c>
      <c r="J48" s="785">
        <v>19652</v>
      </c>
      <c r="K48" s="784">
        <v>2780.3245689691898</v>
      </c>
      <c r="L48" s="784">
        <v>28.609303622506516</v>
      </c>
      <c r="M48" s="784">
        <v>0.2738833008334034</v>
      </c>
      <c r="N48" s="784">
        <v>326.082677991129</v>
      </c>
      <c r="O48" s="784">
        <v>32389.802478361798</v>
      </c>
      <c r="P48" s="784">
        <v>37130.155964345598</v>
      </c>
      <c r="Q48" s="784">
        <v>311.10947752185098</v>
      </c>
      <c r="R48" s="784">
        <v>175.25080730393501</v>
      </c>
      <c r="S48" s="784">
        <v>14.028855434618803</v>
      </c>
    </row>
    <row r="49" spans="1:19" x14ac:dyDescent="0.15">
      <c r="A49" s="212" t="s">
        <v>893</v>
      </c>
      <c r="B49" s="785">
        <v>354611</v>
      </c>
      <c r="C49" s="785">
        <v>27137</v>
      </c>
      <c r="D49" s="785">
        <v>1708</v>
      </c>
      <c r="E49" s="785">
        <v>1232754</v>
      </c>
      <c r="F49" s="785">
        <v>3076633</v>
      </c>
      <c r="G49" s="785">
        <v>2150614</v>
      </c>
      <c r="H49" s="785">
        <v>13160</v>
      </c>
      <c r="I49" s="785">
        <v>92164</v>
      </c>
      <c r="J49" s="785">
        <v>19066</v>
      </c>
      <c r="K49" s="784">
        <v>2929.2787966411502</v>
      </c>
      <c r="L49" s="784">
        <v>69.900742417201357</v>
      </c>
      <c r="M49" s="784">
        <v>0.616537841036914</v>
      </c>
      <c r="N49" s="784">
        <v>317.053626675158</v>
      </c>
      <c r="O49" s="784">
        <v>30589.4191629374</v>
      </c>
      <c r="P49" s="784">
        <v>34182.792554396197</v>
      </c>
      <c r="Q49" s="784">
        <v>302.94668025895902</v>
      </c>
      <c r="R49" s="784">
        <v>201.592442655935</v>
      </c>
      <c r="S49" s="784">
        <v>14.331866874359507</v>
      </c>
    </row>
    <row r="50" spans="1:19" x14ac:dyDescent="0.15">
      <c r="A50" s="212" t="s">
        <v>894</v>
      </c>
      <c r="B50" s="785">
        <v>358795</v>
      </c>
      <c r="C50" s="785">
        <v>23617</v>
      </c>
      <c r="D50" s="785">
        <v>2730</v>
      </c>
      <c r="E50" s="785">
        <v>900110</v>
      </c>
      <c r="F50" s="785">
        <v>3784310</v>
      </c>
      <c r="G50" s="785">
        <v>3295594</v>
      </c>
      <c r="H50" s="785">
        <v>13351</v>
      </c>
      <c r="I50" s="785">
        <v>272077</v>
      </c>
      <c r="J50" s="785">
        <v>21156</v>
      </c>
      <c r="K50" s="784">
        <v>3226.76992466207</v>
      </c>
      <c r="L50" s="784">
        <v>59.260633829981032</v>
      </c>
      <c r="M50" s="784">
        <v>0.30772326979786091</v>
      </c>
      <c r="N50" s="784">
        <v>231.67309340462</v>
      </c>
      <c r="O50" s="784">
        <v>34083.354162723699</v>
      </c>
      <c r="P50" s="784">
        <v>36642.177120805703</v>
      </c>
      <c r="Q50" s="784">
        <v>311.07613789383299</v>
      </c>
      <c r="R50" s="784">
        <v>1140.56320517323</v>
      </c>
      <c r="S50" s="784">
        <v>0.4164503114297976</v>
      </c>
    </row>
    <row r="51" spans="1:19" x14ac:dyDescent="0.15">
      <c r="A51" s="212" t="s">
        <v>895</v>
      </c>
      <c r="B51" s="785">
        <v>365728</v>
      </c>
      <c r="C51" s="785">
        <v>23466</v>
      </c>
      <c r="D51" s="785">
        <v>2822</v>
      </c>
      <c r="E51" s="785">
        <v>946095</v>
      </c>
      <c r="F51" s="785">
        <v>2933354</v>
      </c>
      <c r="G51" s="785">
        <v>1928580</v>
      </c>
      <c r="H51" s="785">
        <v>13061</v>
      </c>
      <c r="I51" s="785">
        <v>182447</v>
      </c>
      <c r="J51" s="785">
        <v>29431</v>
      </c>
      <c r="K51" s="784">
        <v>3088.7791329454549</v>
      </c>
      <c r="L51" s="784">
        <v>62.303017578087747</v>
      </c>
      <c r="M51" s="784">
        <v>0.71982889156788488</v>
      </c>
      <c r="N51" s="784">
        <v>243.434914747253</v>
      </c>
      <c r="O51" s="784">
        <v>36758.118239438103</v>
      </c>
      <c r="P51" s="784">
        <v>35842.135199488999</v>
      </c>
      <c r="Q51" s="784">
        <v>304.34774956758997</v>
      </c>
      <c r="R51" s="784">
        <v>2976.9494358450102</v>
      </c>
      <c r="S51" s="784">
        <v>32.143186243250888</v>
      </c>
    </row>
    <row r="52" spans="1:19" x14ac:dyDescent="0.15">
      <c r="A52" s="212" t="s">
        <v>896</v>
      </c>
      <c r="B52" s="785">
        <v>296598</v>
      </c>
      <c r="C52" s="785">
        <v>50952</v>
      </c>
      <c r="D52" s="785">
        <v>2750</v>
      </c>
      <c r="E52" s="785">
        <v>2366821</v>
      </c>
      <c r="F52" s="785">
        <v>2766181</v>
      </c>
      <c r="G52" s="785">
        <v>1918409</v>
      </c>
      <c r="H52" s="785">
        <v>10283</v>
      </c>
      <c r="I52" s="785">
        <v>277992</v>
      </c>
      <c r="J52" s="785">
        <v>43158</v>
      </c>
      <c r="K52" s="784">
        <v>2490.3504589786698</v>
      </c>
      <c r="L52" s="784">
        <v>62.441938852891262</v>
      </c>
      <c r="M52" s="784">
        <v>0.28758808877319036</v>
      </c>
      <c r="N52" s="784">
        <v>603.10419176891401</v>
      </c>
      <c r="O52" s="784">
        <v>31728.267631773801</v>
      </c>
      <c r="P52" s="784">
        <v>34586.231659308003</v>
      </c>
      <c r="Q52" s="784">
        <v>238.11665894184199</v>
      </c>
      <c r="R52" s="784">
        <v>1083.1636959919699</v>
      </c>
      <c r="S52" s="784">
        <v>23.971017048694137</v>
      </c>
    </row>
    <row r="53" spans="1:19" x14ac:dyDescent="0.15">
      <c r="A53" s="212" t="s">
        <v>897</v>
      </c>
      <c r="B53" s="785">
        <v>376054</v>
      </c>
      <c r="C53" s="785">
        <v>66135</v>
      </c>
      <c r="D53" s="785">
        <v>2935</v>
      </c>
      <c r="E53" s="785">
        <v>9960970</v>
      </c>
      <c r="F53" s="785">
        <v>3986163</v>
      </c>
      <c r="G53" s="785">
        <v>2128643</v>
      </c>
      <c r="H53" s="785">
        <v>8439</v>
      </c>
      <c r="I53" s="785">
        <v>330611</v>
      </c>
      <c r="J53" s="785">
        <v>29889</v>
      </c>
      <c r="K53" s="784">
        <v>3916.61566754151</v>
      </c>
      <c r="L53" s="784">
        <v>84.58588183764364</v>
      </c>
      <c r="M53" s="784">
        <v>0.30481853801756986</v>
      </c>
      <c r="N53" s="784">
        <v>2516.8506676172801</v>
      </c>
      <c r="O53" s="784">
        <v>35666.809105020002</v>
      </c>
      <c r="P53" s="784">
        <v>34752.046374605001</v>
      </c>
      <c r="Q53" s="784">
        <v>196.33025042619499</v>
      </c>
      <c r="R53" s="784">
        <v>1535.44626694265</v>
      </c>
      <c r="S53" s="784">
        <v>20.536363750696164</v>
      </c>
    </row>
    <row r="54" spans="1:19" x14ac:dyDescent="0.15">
      <c r="A54" s="212" t="s">
        <v>898</v>
      </c>
      <c r="B54" s="785">
        <v>249132</v>
      </c>
      <c r="C54" s="785">
        <v>36428</v>
      </c>
      <c r="D54" s="785">
        <v>2922</v>
      </c>
      <c r="E54" s="785">
        <v>7301354</v>
      </c>
      <c r="F54" s="785">
        <v>1681973</v>
      </c>
      <c r="G54" s="785">
        <v>830579</v>
      </c>
      <c r="H54" s="785">
        <v>12330</v>
      </c>
      <c r="I54" s="785">
        <v>105329</v>
      </c>
      <c r="J54" s="785">
        <v>18740</v>
      </c>
      <c r="K54" s="784">
        <v>1816.8984691584401</v>
      </c>
      <c r="L54" s="784">
        <v>71.997877246700156</v>
      </c>
      <c r="M54" s="784">
        <v>0.29106648638844423</v>
      </c>
      <c r="N54" s="784">
        <v>1849.1451536444899</v>
      </c>
      <c r="O54" s="784">
        <v>26067.9366099992</v>
      </c>
      <c r="P54" s="784">
        <v>21024.376224352</v>
      </c>
      <c r="Q54" s="784">
        <v>316.379406942054</v>
      </c>
      <c r="R54" s="784">
        <v>616.665975814685</v>
      </c>
      <c r="S54" s="784">
        <v>0.35858493112027556</v>
      </c>
    </row>
    <row r="55" spans="1:19" x14ac:dyDescent="0.15">
      <c r="A55" s="212" t="s">
        <v>899</v>
      </c>
      <c r="B55" s="785">
        <v>257409</v>
      </c>
      <c r="C55" s="785">
        <v>47866</v>
      </c>
      <c r="D55" s="785">
        <v>3201</v>
      </c>
      <c r="E55" s="785">
        <v>7646491</v>
      </c>
      <c r="F55" s="785">
        <v>1736698</v>
      </c>
      <c r="G55" s="785">
        <v>935234</v>
      </c>
      <c r="H55" s="785">
        <v>12594</v>
      </c>
      <c r="I55" s="785">
        <v>132139</v>
      </c>
      <c r="J55" s="785">
        <v>21464</v>
      </c>
      <c r="K55" s="784">
        <v>1711.3561793016199</v>
      </c>
      <c r="L55" s="784">
        <v>74.269570942968073</v>
      </c>
      <c r="M55" s="784">
        <v>0.40868939738720567</v>
      </c>
      <c r="N55" s="784">
        <v>1935.46335696242</v>
      </c>
      <c r="O55" s="784">
        <v>29858.350794708302</v>
      </c>
      <c r="P55" s="784">
        <v>29031.3370286319</v>
      </c>
      <c r="Q55" s="784">
        <v>300.751202442683</v>
      </c>
      <c r="R55" s="784">
        <v>135.814744058065</v>
      </c>
      <c r="S55" s="784">
        <v>0.61712532117962793</v>
      </c>
    </row>
    <row r="56" spans="1:19" x14ac:dyDescent="0.15">
      <c r="A56" s="212" t="s">
        <v>900</v>
      </c>
      <c r="B56" s="785">
        <v>118532</v>
      </c>
      <c r="C56" s="785">
        <v>57811</v>
      </c>
      <c r="D56" s="785">
        <v>2735</v>
      </c>
      <c r="E56" s="785">
        <v>7386819</v>
      </c>
      <c r="F56" s="785">
        <v>1883916</v>
      </c>
      <c r="G56" s="785">
        <v>1303294</v>
      </c>
      <c r="H56" s="785">
        <v>11007</v>
      </c>
      <c r="I56" s="785">
        <v>97377</v>
      </c>
      <c r="J56" s="785">
        <v>25282</v>
      </c>
      <c r="K56" s="784">
        <v>1260.4435760537101</v>
      </c>
      <c r="L56" s="784">
        <v>73.958002308383541</v>
      </c>
      <c r="M56" s="784">
        <v>1.0808115908875979</v>
      </c>
      <c r="N56" s="784">
        <v>1874.8141980487801</v>
      </c>
      <c r="O56" s="784">
        <v>31714.787189097999</v>
      </c>
      <c r="P56" s="784">
        <v>40549.817558552102</v>
      </c>
      <c r="Q56" s="784">
        <v>275.804277837276</v>
      </c>
      <c r="R56" s="784">
        <v>81.332770033739493</v>
      </c>
      <c r="S56" s="784">
        <v>0.48035938758402974</v>
      </c>
    </row>
    <row r="57" spans="1:19" x14ac:dyDescent="0.15">
      <c r="A57" s="212" t="s">
        <v>901</v>
      </c>
      <c r="B57" s="785">
        <v>118122</v>
      </c>
      <c r="C57" s="785">
        <v>39533</v>
      </c>
      <c r="D57" s="785">
        <v>8488</v>
      </c>
      <c r="E57" s="785">
        <v>7640845</v>
      </c>
      <c r="F57" s="785">
        <v>2600804</v>
      </c>
      <c r="G57" s="785">
        <v>1878461</v>
      </c>
      <c r="H57" s="785">
        <v>4023</v>
      </c>
      <c r="I57" s="785">
        <v>583382</v>
      </c>
      <c r="J57" s="785">
        <v>27486</v>
      </c>
      <c r="K57" s="784">
        <v>1353.0215893816201</v>
      </c>
      <c r="L57" s="784">
        <v>58.071678573265601</v>
      </c>
      <c r="M57" s="784">
        <v>497.05749600753109</v>
      </c>
      <c r="N57" s="784">
        <v>1935.0169268213201</v>
      </c>
      <c r="O57" s="784">
        <v>35314.771638637401</v>
      </c>
      <c r="P57" s="784">
        <v>77283.904904083305</v>
      </c>
      <c r="Q57" s="784">
        <v>91.937057367525895</v>
      </c>
      <c r="R57" s="784">
        <v>990.776360972784</v>
      </c>
      <c r="S57" s="784">
        <v>13.065316265448885</v>
      </c>
    </row>
    <row r="58" spans="1:19" x14ac:dyDescent="0.15">
      <c r="A58" s="212" t="s">
        <v>902</v>
      </c>
      <c r="B58" s="785">
        <v>111682</v>
      </c>
      <c r="C58" s="785">
        <v>47016</v>
      </c>
      <c r="D58" s="785">
        <v>2700</v>
      </c>
      <c r="E58" s="785">
        <v>7539390</v>
      </c>
      <c r="F58" s="785">
        <v>2612342</v>
      </c>
      <c r="G58" s="785">
        <v>1727804</v>
      </c>
      <c r="H58" s="785">
        <v>2769</v>
      </c>
      <c r="I58" s="785">
        <v>706179</v>
      </c>
      <c r="J58" s="785">
        <v>24296</v>
      </c>
      <c r="K58" s="784">
        <v>1318.66353858355</v>
      </c>
      <c r="L58" s="784">
        <v>93.661116602830546</v>
      </c>
      <c r="M58" s="784">
        <v>0.30177845526486557</v>
      </c>
      <c r="N58" s="784">
        <v>1910.0636357665001</v>
      </c>
      <c r="O58" s="784">
        <v>37601.052344047399</v>
      </c>
      <c r="P58" s="784">
        <v>37653.058469204203</v>
      </c>
      <c r="Q58" s="784">
        <v>59.4415968079119</v>
      </c>
      <c r="R58" s="784">
        <v>1188.58502163924</v>
      </c>
      <c r="S58" s="784">
        <v>0.55971323605626799</v>
      </c>
    </row>
    <row r="59" spans="1:19" x14ac:dyDescent="0.15">
      <c r="A59" s="212" t="s">
        <v>903</v>
      </c>
      <c r="B59" s="785">
        <v>126784</v>
      </c>
      <c r="C59" s="785">
        <v>42369</v>
      </c>
      <c r="D59" s="785">
        <v>2606</v>
      </c>
      <c r="E59" s="785">
        <v>7276020</v>
      </c>
      <c r="F59" s="785">
        <v>2417840</v>
      </c>
      <c r="G59" s="785">
        <v>1502847</v>
      </c>
      <c r="H59" s="785">
        <v>2826</v>
      </c>
      <c r="I59" s="785">
        <v>715338</v>
      </c>
      <c r="J59" s="785">
        <v>37826</v>
      </c>
      <c r="K59" s="784">
        <v>1872.7473784377701</v>
      </c>
      <c r="L59" s="784">
        <v>111.46554358210322</v>
      </c>
      <c r="M59" s="784">
        <v>0.30035287607461136</v>
      </c>
      <c r="N59" s="784">
        <v>1846.1697994153899</v>
      </c>
      <c r="O59" s="784">
        <v>34155.9761322634</v>
      </c>
      <c r="P59" s="784">
        <v>36634.795917771698</v>
      </c>
      <c r="Q59" s="784">
        <v>61.5746313855051</v>
      </c>
      <c r="R59" s="784">
        <v>1507.53271254058</v>
      </c>
      <c r="S59" s="784">
        <v>0.75427918042987441</v>
      </c>
    </row>
    <row r="60" spans="1:19" x14ac:dyDescent="0.15">
      <c r="A60" s="612" t="s">
        <v>943</v>
      </c>
      <c r="B60" s="783">
        <f>SUM(B48:B59)</f>
        <v>3027266</v>
      </c>
      <c r="C60" s="783">
        <f t="shared" ref="C60:S60" si="0">SUM(C48:C59)</f>
        <v>485070</v>
      </c>
      <c r="D60" s="783">
        <f t="shared" si="0"/>
        <v>38048</v>
      </c>
      <c r="E60" s="783">
        <f t="shared" si="0"/>
        <v>61466749</v>
      </c>
      <c r="F60" s="783">
        <f t="shared" si="0"/>
        <v>32416963</v>
      </c>
      <c r="G60" s="783">
        <f t="shared" si="0"/>
        <v>21712972</v>
      </c>
      <c r="H60" s="783">
        <f t="shared" si="0"/>
        <v>117362</v>
      </c>
      <c r="I60" s="783">
        <f t="shared" si="0"/>
        <v>3598043</v>
      </c>
      <c r="J60" s="783">
        <f t="shared" si="0"/>
        <v>317446</v>
      </c>
      <c r="K60" s="714">
        <f t="shared" si="0"/>
        <v>27765.249280654753</v>
      </c>
      <c r="L60" s="714">
        <f t="shared" si="0"/>
        <v>850.52530739456267</v>
      </c>
      <c r="M60" s="714">
        <f t="shared" si="0"/>
        <v>501.95057474356065</v>
      </c>
      <c r="N60" s="714">
        <f t="shared" si="0"/>
        <v>15588.872242863254</v>
      </c>
      <c r="O60" s="714">
        <f t="shared" si="0"/>
        <v>395928.64548900852</v>
      </c>
      <c r="P60" s="714">
        <f t="shared" si="0"/>
        <v>455312.82897554472</v>
      </c>
      <c r="Q60" s="714">
        <f t="shared" si="0"/>
        <v>2769.8151273932262</v>
      </c>
      <c r="R60" s="714">
        <f t="shared" si="0"/>
        <v>11633.673438971824</v>
      </c>
      <c r="S60" s="714">
        <f t="shared" si="0"/>
        <v>121.26311798486827</v>
      </c>
    </row>
    <row r="61" spans="1:19" x14ac:dyDescent="0.15">
      <c r="A61" s="214"/>
      <c r="B61" s="199"/>
      <c r="C61" s="188"/>
      <c r="D61" s="209"/>
      <c r="E61" s="199"/>
      <c r="F61" s="199"/>
      <c r="G61" s="199"/>
      <c r="H61" s="199"/>
      <c r="I61" s="199"/>
      <c r="J61" s="199"/>
      <c r="K61" s="199"/>
      <c r="L61" s="199"/>
      <c r="M61" s="199"/>
      <c r="N61" s="199"/>
      <c r="O61" s="199"/>
    </row>
    <row r="62" spans="1:19" x14ac:dyDescent="0.15">
      <c r="A62" s="199"/>
      <c r="B62" s="199"/>
      <c r="C62" s="188"/>
      <c r="D62" s="209"/>
      <c r="E62" s="199"/>
      <c r="F62" s="199"/>
    </row>
    <row r="63" spans="1:19" s="217" customFormat="1" ht="39" x14ac:dyDescent="0.15">
      <c r="A63" s="757" t="s">
        <v>177</v>
      </c>
      <c r="B63" s="757" t="s">
        <v>189</v>
      </c>
      <c r="C63" s="215" t="s">
        <v>190</v>
      </c>
      <c r="D63" s="216" t="s">
        <v>191</v>
      </c>
      <c r="E63" s="201" t="s">
        <v>192</v>
      </c>
      <c r="F63" s="201" t="s">
        <v>193</v>
      </c>
    </row>
    <row r="64" spans="1:19" x14ac:dyDescent="0.15">
      <c r="A64" s="218" t="s">
        <v>187</v>
      </c>
      <c r="B64" s="76">
        <v>35</v>
      </c>
      <c r="C64" s="491">
        <f>B60</f>
        <v>3027266</v>
      </c>
      <c r="D64" s="489">
        <f>K60</f>
        <v>27765.249280654753</v>
      </c>
      <c r="E64" s="491">
        <v>172</v>
      </c>
      <c r="F64" s="783">
        <f>E156</f>
        <v>2546</v>
      </c>
    </row>
    <row r="65" spans="1:9" x14ac:dyDescent="0.15">
      <c r="A65" s="611" t="s">
        <v>813</v>
      </c>
      <c r="B65" s="76">
        <v>7</v>
      </c>
      <c r="C65" s="491">
        <f>C60</f>
        <v>485070</v>
      </c>
      <c r="D65" s="489">
        <f>L60</f>
        <v>850.52530739456267</v>
      </c>
      <c r="E65" s="491">
        <v>295</v>
      </c>
      <c r="F65" s="783">
        <f t="shared" ref="F65:F72" si="1">E157</f>
        <v>1134</v>
      </c>
      <c r="H65"/>
      <c r="I65"/>
    </row>
    <row r="66" spans="1:9" x14ac:dyDescent="0.15">
      <c r="A66" s="218" t="s">
        <v>165</v>
      </c>
      <c r="B66" s="76">
        <v>4</v>
      </c>
      <c r="C66" s="491">
        <f>D60</f>
        <v>38048</v>
      </c>
      <c r="D66" s="489">
        <f>M60</f>
        <v>501.95057474356065</v>
      </c>
      <c r="E66" s="491">
        <v>14</v>
      </c>
      <c r="F66" s="783">
        <f t="shared" si="1"/>
        <v>3</v>
      </c>
    </row>
    <row r="67" spans="1:9" x14ac:dyDescent="0.15">
      <c r="A67" s="76" t="s">
        <v>168</v>
      </c>
      <c r="B67" s="76">
        <v>14</v>
      </c>
      <c r="C67" s="491">
        <f>E60</f>
        <v>61466749</v>
      </c>
      <c r="D67" s="489">
        <f>N60</f>
        <v>15588.872242863254</v>
      </c>
      <c r="E67" s="491">
        <v>90</v>
      </c>
      <c r="F67" s="783">
        <f t="shared" si="1"/>
        <v>839</v>
      </c>
      <c r="H67" s="195"/>
    </row>
    <row r="68" spans="1:9" x14ac:dyDescent="0.15">
      <c r="A68" s="76" t="s">
        <v>181</v>
      </c>
      <c r="B68" s="76">
        <v>131</v>
      </c>
      <c r="C68" s="491">
        <f>F60</f>
        <v>32416963</v>
      </c>
      <c r="D68" s="489">
        <f>O60</f>
        <v>395928.64548900852</v>
      </c>
      <c r="E68" s="491">
        <v>682</v>
      </c>
      <c r="F68" s="783">
        <f t="shared" si="1"/>
        <v>172515</v>
      </c>
    </row>
    <row r="69" spans="1:9" x14ac:dyDescent="0.15">
      <c r="A69" s="76" t="s">
        <v>182</v>
      </c>
      <c r="B69" s="76">
        <v>137</v>
      </c>
      <c r="C69" s="491">
        <f>G60</f>
        <v>21712972</v>
      </c>
      <c r="D69" s="489">
        <f>P60</f>
        <v>455312.82897554472</v>
      </c>
      <c r="E69" s="491">
        <v>760</v>
      </c>
      <c r="F69" s="783">
        <f t="shared" si="1"/>
        <v>174801</v>
      </c>
    </row>
    <row r="70" spans="1:9" x14ac:dyDescent="0.15">
      <c r="A70" s="76" t="s">
        <v>169</v>
      </c>
      <c r="B70" s="76">
        <v>7</v>
      </c>
      <c r="C70" s="491">
        <f>H60</f>
        <v>117362</v>
      </c>
      <c r="D70" s="489">
        <f>Q60</f>
        <v>2769.8151273932262</v>
      </c>
      <c r="E70" s="491">
        <v>40</v>
      </c>
      <c r="F70" s="783">
        <f t="shared" si="1"/>
        <v>0</v>
      </c>
    </row>
    <row r="71" spans="1:9" x14ac:dyDescent="0.15">
      <c r="A71" s="484" t="s">
        <v>814</v>
      </c>
      <c r="B71" s="76">
        <v>16</v>
      </c>
      <c r="C71" s="491">
        <f>I60</f>
        <v>3598043</v>
      </c>
      <c r="D71" s="489">
        <f>R60</f>
        <v>11633.673438971824</v>
      </c>
      <c r="E71" s="491">
        <v>288</v>
      </c>
      <c r="F71" s="783">
        <f t="shared" si="1"/>
        <v>18953</v>
      </c>
    </row>
    <row r="72" spans="1:9" ht="15" x14ac:dyDescent="0.15">
      <c r="A72" s="205" t="s">
        <v>188</v>
      </c>
      <c r="B72" s="76">
        <v>21</v>
      </c>
      <c r="C72" s="491">
        <f>J60</f>
        <v>317446</v>
      </c>
      <c r="D72" s="489">
        <f>S60</f>
        <v>121.26311798486827</v>
      </c>
      <c r="E72" s="788">
        <v>219</v>
      </c>
      <c r="F72" s="783">
        <f t="shared" si="1"/>
        <v>894</v>
      </c>
    </row>
    <row r="73" spans="1:9" x14ac:dyDescent="0.15">
      <c r="A73" s="53" t="s">
        <v>194</v>
      </c>
      <c r="B73" s="76">
        <f>SUM(B64:B72)</f>
        <v>372</v>
      </c>
      <c r="C73" s="491">
        <f t="shared" ref="C73:F73" si="2">SUM(C64:C72)</f>
        <v>123179919</v>
      </c>
      <c r="D73" s="489">
        <f t="shared" si="2"/>
        <v>910472.82355455938</v>
      </c>
      <c r="E73" s="491">
        <f t="shared" si="2"/>
        <v>2560</v>
      </c>
      <c r="F73" s="491">
        <f t="shared" si="2"/>
        <v>371685</v>
      </c>
      <c r="G73" s="220"/>
      <c r="H73"/>
    </row>
    <row r="74" spans="1:9" x14ac:dyDescent="0.15">
      <c r="A74" s="221" t="s">
        <v>195</v>
      </c>
      <c r="D74" s="183">
        <f>D73/(1024*365)</f>
        <v>2.4359825116506832</v>
      </c>
    </row>
    <row r="75" spans="1:9" x14ac:dyDescent="0.15">
      <c r="A75" s="222" t="s">
        <v>196</v>
      </c>
    </row>
    <row r="76" spans="1:9" x14ac:dyDescent="0.15">
      <c r="A76" s="222" t="s">
        <v>197</v>
      </c>
    </row>
    <row r="77" spans="1:9" x14ac:dyDescent="0.15">
      <c r="A77" s="222" t="s">
        <v>198</v>
      </c>
    </row>
    <row r="78" spans="1:9" ht="15" x14ac:dyDescent="0.15">
      <c r="A78" s="222" t="s">
        <v>199</v>
      </c>
    </row>
    <row r="79" spans="1:9" x14ac:dyDescent="0.15">
      <c r="A79" s="222"/>
    </row>
    <row r="82" spans="4:4" x14ac:dyDescent="0.15">
      <c r="D82"/>
    </row>
    <row r="118" spans="1:16384" x14ac:dyDescent="0.15">
      <c r="A118" s="199"/>
      <c r="B118" s="199"/>
      <c r="C118" s="188"/>
      <c r="D118" s="209"/>
      <c r="E118" s="199"/>
      <c r="F118" s="199"/>
      <c r="G118" s="199"/>
      <c r="H118" s="188"/>
      <c r="I118" s="209"/>
      <c r="J118" s="199"/>
      <c r="K118" s="199"/>
      <c r="L118" s="199"/>
      <c r="M118" s="188"/>
      <c r="N118" s="209"/>
      <c r="O118" s="199"/>
      <c r="P118" s="199"/>
      <c r="Q118" s="188"/>
      <c r="R118" s="209"/>
      <c r="S118" s="199"/>
      <c r="T118" s="199"/>
      <c r="U118" s="188"/>
      <c r="V118" s="209"/>
      <c r="W118" s="199"/>
      <c r="X118" s="199"/>
      <c r="Y118" s="188"/>
      <c r="Z118" s="209"/>
      <c r="AA118" s="199"/>
      <c r="AB118" s="199"/>
      <c r="AC118" s="188"/>
      <c r="AD118" s="209"/>
      <c r="AE118" s="199"/>
      <c r="AF118" s="199"/>
      <c r="AG118" s="188"/>
      <c r="AH118" s="209"/>
      <c r="AI118" s="199"/>
      <c r="AJ118" s="199"/>
      <c r="AK118" s="188"/>
      <c r="AL118" s="209"/>
      <c r="AM118" s="199"/>
      <c r="AN118" s="199"/>
      <c r="AO118" s="188"/>
      <c r="AP118" s="209"/>
      <c r="AQ118" s="199"/>
      <c r="AR118" s="199"/>
      <c r="AS118" s="188"/>
      <c r="AT118" s="209"/>
      <c r="AU118" s="199"/>
      <c r="AV118" s="199"/>
      <c r="AW118" s="188"/>
      <c r="AX118" s="209"/>
      <c r="AY118" s="199"/>
      <c r="AZ118" s="199"/>
      <c r="BA118" s="188"/>
      <c r="BB118" s="209"/>
      <c r="BC118" s="199"/>
      <c r="BD118" s="199"/>
      <c r="BE118" s="188"/>
      <c r="BF118" s="209"/>
      <c r="BG118" s="199"/>
      <c r="BH118" s="199"/>
      <c r="BI118" s="188"/>
      <c r="BJ118" s="209"/>
      <c r="BK118" s="199"/>
      <c r="BL118" s="199"/>
      <c r="BM118" s="188"/>
      <c r="BN118" s="209"/>
      <c r="BO118" s="199"/>
      <c r="BP118" s="199"/>
      <c r="BQ118" s="188"/>
      <c r="BR118" s="209"/>
      <c r="BS118" s="199"/>
      <c r="BT118" s="199"/>
      <c r="BU118" s="188"/>
      <c r="BV118" s="209"/>
      <c r="BW118" s="199"/>
      <c r="BX118" s="199"/>
      <c r="BY118" s="188"/>
      <c r="BZ118" s="209"/>
      <c r="CA118" s="199"/>
      <c r="CB118" s="199"/>
      <c r="CC118" s="188"/>
      <c r="CD118" s="209"/>
      <c r="CE118" s="199"/>
      <c r="CF118" s="199"/>
      <c r="CG118" s="188"/>
      <c r="CH118" s="209"/>
      <c r="CI118" s="199"/>
      <c r="CJ118" s="199"/>
      <c r="CK118" s="188"/>
      <c r="CL118" s="209"/>
      <c r="CM118" s="199"/>
      <c r="CN118" s="199"/>
      <c r="CO118" s="188"/>
      <c r="CP118" s="209"/>
      <c r="CQ118" s="199"/>
      <c r="CR118" s="199"/>
      <c r="CS118" s="188"/>
      <c r="CT118" s="209"/>
      <c r="CU118" s="199"/>
      <c r="CV118" s="199"/>
      <c r="CW118" s="188"/>
      <c r="CX118" s="209"/>
      <c r="CY118" s="199"/>
      <c r="CZ118" s="199"/>
      <c r="DA118" s="188"/>
      <c r="DB118" s="209"/>
      <c r="DC118" s="199"/>
      <c r="DD118" s="199"/>
      <c r="DE118" s="188"/>
      <c r="DF118" s="209"/>
      <c r="DG118" s="199"/>
      <c r="DH118" s="199"/>
      <c r="DI118" s="188"/>
      <c r="DJ118" s="209"/>
      <c r="DK118" s="199"/>
      <c r="DL118" s="199"/>
      <c r="DM118" s="188"/>
      <c r="DN118" s="209"/>
      <c r="DO118" s="199"/>
      <c r="DP118" s="199"/>
      <c r="DQ118" s="188"/>
      <c r="DR118" s="209"/>
      <c r="DS118" s="199"/>
      <c r="DT118" s="199"/>
      <c r="DU118" s="188"/>
      <c r="DV118" s="209"/>
      <c r="DW118" s="199"/>
      <c r="DX118" s="199"/>
      <c r="DY118" s="188"/>
      <c r="DZ118" s="209"/>
      <c r="EA118" s="199"/>
      <c r="EB118" s="199"/>
      <c r="EC118" s="188"/>
      <c r="ED118" s="209"/>
      <c r="EE118" s="199"/>
      <c r="EF118" s="199"/>
      <c r="EG118" s="188"/>
      <c r="EH118" s="209"/>
      <c r="EI118" s="199"/>
      <c r="EJ118" s="199"/>
      <c r="EK118" s="188"/>
      <c r="EL118" s="209"/>
      <c r="EM118" s="199"/>
      <c r="EN118" s="199"/>
      <c r="EO118" s="188"/>
      <c r="EP118" s="209"/>
      <c r="EQ118" s="199"/>
      <c r="ER118" s="199"/>
      <c r="ES118" s="188"/>
      <c r="ET118" s="209"/>
      <c r="EU118" s="199"/>
      <c r="EV118" s="199"/>
      <c r="EW118" s="188"/>
      <c r="EX118" s="209"/>
      <c r="EY118" s="199"/>
      <c r="EZ118" s="199"/>
      <c r="FA118" s="188"/>
      <c r="FB118" s="209"/>
      <c r="FC118" s="199"/>
      <c r="FD118" s="199"/>
      <c r="FE118" s="188"/>
      <c r="FF118" s="209"/>
      <c r="FG118" s="199"/>
      <c r="FH118" s="199"/>
      <c r="FI118" s="188"/>
      <c r="FJ118" s="209"/>
      <c r="FK118" s="199"/>
      <c r="FL118" s="199"/>
      <c r="FM118" s="188"/>
      <c r="FN118" s="209"/>
      <c r="FO118" s="199"/>
      <c r="FP118" s="199"/>
      <c r="FQ118" s="188"/>
      <c r="FR118" s="209"/>
      <c r="FS118" s="199"/>
      <c r="FT118" s="199"/>
      <c r="FU118" s="188"/>
      <c r="FV118" s="209"/>
      <c r="FW118" s="199"/>
      <c r="FX118" s="199"/>
      <c r="FY118" s="188"/>
      <c r="FZ118" s="209"/>
      <c r="GA118" s="199"/>
      <c r="GB118" s="199"/>
      <c r="GC118" s="188"/>
      <c r="GD118" s="209"/>
      <c r="GE118" s="199"/>
      <c r="GF118" s="199"/>
      <c r="GG118" s="188"/>
      <c r="GH118" s="209"/>
      <c r="GI118" s="199"/>
      <c r="GJ118" s="199"/>
      <c r="GK118" s="188"/>
      <c r="GL118" s="209"/>
      <c r="GM118" s="199"/>
      <c r="GN118" s="199"/>
      <c r="GO118" s="188"/>
      <c r="GP118" s="209"/>
      <c r="GQ118" s="199"/>
      <c r="GR118" s="199"/>
      <c r="GS118" s="188"/>
      <c r="GT118" s="209"/>
      <c r="GU118" s="199"/>
      <c r="GV118" s="199"/>
      <c r="GW118" s="188"/>
      <c r="GX118" s="209"/>
      <c r="GY118" s="199"/>
      <c r="GZ118" s="199"/>
      <c r="HA118" s="188"/>
      <c r="HB118" s="209"/>
      <c r="HC118" s="199"/>
      <c r="HD118" s="199"/>
      <c r="HE118" s="188"/>
      <c r="HF118" s="209"/>
      <c r="HG118" s="199"/>
      <c r="HH118" s="199"/>
      <c r="HI118" s="188"/>
      <c r="HJ118" s="209"/>
      <c r="HK118" s="199"/>
      <c r="HL118" s="199"/>
      <c r="HM118" s="188"/>
      <c r="HN118" s="209"/>
      <c r="HO118" s="199"/>
      <c r="HP118" s="199"/>
      <c r="HQ118" s="188"/>
      <c r="HR118" s="209"/>
      <c r="HS118" s="199"/>
      <c r="HT118" s="199"/>
      <c r="HU118" s="188"/>
      <c r="HV118" s="209"/>
      <c r="HW118" s="199"/>
      <c r="HX118" s="199"/>
      <c r="HY118" s="188"/>
      <c r="HZ118" s="209"/>
      <c r="IA118" s="199"/>
      <c r="IB118" s="199"/>
      <c r="IC118" s="188"/>
      <c r="ID118" s="209"/>
      <c r="IE118" s="199"/>
      <c r="IF118" s="199"/>
      <c r="IG118" s="188"/>
      <c r="IH118" s="209"/>
      <c r="II118" s="199"/>
      <c r="IJ118" s="199"/>
      <c r="IK118" s="188"/>
      <c r="IL118" s="209"/>
      <c r="IM118" s="199"/>
      <c r="IN118" s="199"/>
      <c r="IO118" s="188"/>
      <c r="IP118" s="209"/>
      <c r="IQ118" s="199"/>
      <c r="IR118" s="199"/>
      <c r="IS118" s="188"/>
      <c r="IT118" s="209"/>
      <c r="IU118" s="199"/>
      <c r="IV118" s="199"/>
      <c r="IW118" s="188"/>
      <c r="IX118" s="209"/>
      <c r="IY118" s="199"/>
      <c r="IZ118" s="199"/>
      <c r="JA118" s="188"/>
      <c r="JB118" s="209"/>
      <c r="JC118" s="199"/>
      <c r="JD118" s="199"/>
      <c r="JE118" s="188"/>
      <c r="JF118" s="209"/>
      <c r="JG118" s="199"/>
      <c r="JH118" s="199"/>
      <c r="JI118" s="188"/>
      <c r="JJ118" s="209"/>
      <c r="JK118" s="199"/>
      <c r="JL118" s="199"/>
      <c r="JM118" s="188"/>
      <c r="JN118" s="209"/>
      <c r="JO118" s="199"/>
      <c r="JP118" s="199"/>
      <c r="JQ118" s="188"/>
      <c r="JR118" s="209"/>
      <c r="JS118" s="199"/>
      <c r="JT118" s="199"/>
      <c r="JU118" s="188"/>
      <c r="JV118" s="209"/>
      <c r="JW118" s="199"/>
      <c r="JX118" s="199"/>
      <c r="JY118" s="188"/>
      <c r="JZ118" s="209"/>
      <c r="KA118" s="199"/>
      <c r="KB118" s="199"/>
      <c r="KC118" s="188"/>
      <c r="KD118" s="209"/>
      <c r="KE118" s="199"/>
      <c r="KF118" s="199"/>
      <c r="KG118" s="188"/>
      <c r="KH118" s="209"/>
      <c r="KI118" s="199"/>
      <c r="KJ118" s="199"/>
      <c r="KK118" s="188"/>
      <c r="KL118" s="209"/>
      <c r="KM118" s="199"/>
      <c r="KN118" s="199"/>
      <c r="KO118" s="188"/>
      <c r="KP118" s="209"/>
      <c r="KQ118" s="199"/>
      <c r="KR118" s="199"/>
      <c r="KS118" s="188"/>
      <c r="KT118" s="209"/>
      <c r="KU118" s="199"/>
      <c r="KV118" s="199"/>
      <c r="KW118" s="188"/>
      <c r="KX118" s="209"/>
      <c r="KY118" s="199"/>
      <c r="KZ118" s="199"/>
      <c r="LA118" s="188"/>
      <c r="LB118" s="209"/>
      <c r="LC118" s="199"/>
      <c r="LD118" s="199"/>
      <c r="LE118" s="188"/>
      <c r="LF118" s="209"/>
      <c r="LG118" s="199"/>
      <c r="LH118" s="199"/>
      <c r="LI118" s="188"/>
      <c r="LJ118" s="209"/>
      <c r="LK118" s="199"/>
      <c r="LL118" s="199"/>
      <c r="LM118" s="188"/>
      <c r="LN118" s="209"/>
      <c r="LO118" s="199"/>
      <c r="LP118" s="199"/>
      <c r="LQ118" s="188"/>
      <c r="LR118" s="209"/>
      <c r="LS118" s="199"/>
      <c r="LT118" s="199"/>
      <c r="LU118" s="188"/>
      <c r="LV118" s="209"/>
      <c r="LW118" s="199"/>
      <c r="LX118" s="199"/>
      <c r="LY118" s="188"/>
      <c r="LZ118" s="209"/>
      <c r="MA118" s="199"/>
      <c r="MB118" s="199"/>
      <c r="MC118" s="188"/>
      <c r="MD118" s="209"/>
      <c r="ME118" s="199"/>
      <c r="MF118" s="199"/>
      <c r="MG118" s="188"/>
      <c r="MH118" s="209"/>
      <c r="MI118" s="199"/>
      <c r="MJ118" s="199"/>
      <c r="MK118" s="188"/>
      <c r="ML118" s="209"/>
      <c r="MM118" s="199"/>
      <c r="MN118" s="199"/>
      <c r="MO118" s="188"/>
      <c r="MP118" s="209"/>
      <c r="MQ118" s="199"/>
      <c r="MR118" s="199"/>
      <c r="MS118" s="188"/>
      <c r="MT118" s="209"/>
      <c r="MU118" s="199"/>
      <c r="MV118" s="199"/>
      <c r="MW118" s="188"/>
      <c r="MX118" s="209"/>
      <c r="MY118" s="199"/>
      <c r="MZ118" s="199"/>
      <c r="NA118" s="188"/>
      <c r="NB118" s="209"/>
      <c r="NC118" s="199"/>
      <c r="ND118" s="199"/>
      <c r="NE118" s="188"/>
      <c r="NF118" s="209"/>
      <c r="NG118" s="199"/>
      <c r="NH118" s="199"/>
      <c r="NI118" s="188"/>
      <c r="NJ118" s="209"/>
      <c r="NK118" s="199"/>
      <c r="NL118" s="199"/>
      <c r="NM118" s="188"/>
      <c r="NN118" s="209"/>
      <c r="NO118" s="199"/>
      <c r="NP118" s="199"/>
      <c r="NQ118" s="188"/>
      <c r="NR118" s="209"/>
      <c r="NS118" s="199"/>
      <c r="NT118" s="199"/>
      <c r="NU118" s="188"/>
      <c r="NV118" s="209"/>
      <c r="NW118" s="199"/>
      <c r="NX118" s="199"/>
      <c r="NY118" s="188"/>
      <c r="NZ118" s="209"/>
      <c r="OA118" s="199"/>
      <c r="OB118" s="199"/>
      <c r="OC118" s="188"/>
      <c r="OD118" s="209"/>
      <c r="OE118" s="199"/>
      <c r="OF118" s="199"/>
      <c r="OG118" s="188"/>
      <c r="OH118" s="209"/>
      <c r="OI118" s="199"/>
      <c r="OJ118" s="199"/>
      <c r="OK118" s="188"/>
      <c r="OL118" s="209"/>
      <c r="OM118" s="199"/>
      <c r="ON118" s="199"/>
      <c r="OO118" s="188"/>
      <c r="OP118" s="209"/>
      <c r="OQ118" s="199"/>
      <c r="OR118" s="199"/>
      <c r="OS118" s="188"/>
      <c r="OT118" s="209"/>
      <c r="OU118" s="199"/>
      <c r="OV118" s="199"/>
      <c r="OW118" s="188"/>
      <c r="OX118" s="209"/>
      <c r="OY118" s="199"/>
      <c r="OZ118" s="199"/>
      <c r="PA118" s="188"/>
      <c r="PB118" s="209"/>
      <c r="PC118" s="199"/>
      <c r="PD118" s="199"/>
      <c r="PE118" s="188"/>
      <c r="PF118" s="209"/>
      <c r="PG118" s="199"/>
      <c r="PH118" s="199"/>
      <c r="PI118" s="188"/>
      <c r="PJ118" s="209"/>
      <c r="PK118" s="199"/>
      <c r="PL118" s="199"/>
      <c r="PM118" s="188"/>
      <c r="PN118" s="209"/>
      <c r="PO118" s="199"/>
      <c r="PP118" s="199"/>
      <c r="PQ118" s="188"/>
      <c r="PR118" s="209"/>
      <c r="PS118" s="199"/>
      <c r="PT118" s="199"/>
      <c r="PU118" s="188"/>
      <c r="PV118" s="209"/>
      <c r="PW118" s="199"/>
      <c r="PX118" s="199"/>
      <c r="PY118" s="188"/>
      <c r="PZ118" s="209"/>
      <c r="QA118" s="199"/>
      <c r="QB118" s="199"/>
      <c r="QC118" s="188"/>
      <c r="QD118" s="209"/>
      <c r="QE118" s="199"/>
      <c r="QF118" s="199"/>
      <c r="QG118" s="188"/>
      <c r="QH118" s="209"/>
      <c r="QI118" s="199"/>
      <c r="QJ118" s="199"/>
      <c r="QK118" s="188"/>
      <c r="QL118" s="209"/>
      <c r="QM118" s="199"/>
      <c r="QN118" s="199"/>
      <c r="QO118" s="188"/>
      <c r="QP118" s="209"/>
      <c r="QQ118" s="199"/>
      <c r="QR118" s="199"/>
      <c r="QS118" s="188"/>
      <c r="QT118" s="209"/>
      <c r="QU118" s="199"/>
      <c r="QV118" s="199"/>
      <c r="QW118" s="188"/>
      <c r="QX118" s="209"/>
      <c r="QY118" s="199"/>
      <c r="QZ118" s="199"/>
      <c r="RA118" s="188"/>
      <c r="RB118" s="209"/>
      <c r="RC118" s="199"/>
      <c r="RD118" s="199"/>
      <c r="RE118" s="188"/>
      <c r="RF118" s="209"/>
      <c r="RG118" s="199"/>
      <c r="RH118" s="199"/>
      <c r="RI118" s="188"/>
      <c r="RJ118" s="209"/>
      <c r="RK118" s="199"/>
      <c r="RL118" s="199"/>
      <c r="RM118" s="188"/>
      <c r="RN118" s="209"/>
      <c r="RO118" s="199"/>
      <c r="RP118" s="199"/>
      <c r="RQ118" s="188"/>
      <c r="RR118" s="209"/>
      <c r="RS118" s="199"/>
      <c r="RT118" s="199"/>
      <c r="RU118" s="188"/>
      <c r="RV118" s="209"/>
      <c r="RW118" s="199"/>
      <c r="RX118" s="199"/>
      <c r="RY118" s="188"/>
      <c r="RZ118" s="209"/>
      <c r="SA118" s="199"/>
      <c r="SB118" s="199"/>
      <c r="SC118" s="188"/>
      <c r="SD118" s="209"/>
      <c r="SE118" s="199"/>
      <c r="SF118" s="199"/>
      <c r="SG118" s="188"/>
      <c r="SH118" s="209"/>
      <c r="SI118" s="199"/>
      <c r="SJ118" s="199"/>
      <c r="SK118" s="188"/>
      <c r="SL118" s="209"/>
      <c r="SM118" s="199"/>
      <c r="SN118" s="199"/>
      <c r="SO118" s="188"/>
      <c r="SP118" s="209"/>
      <c r="SQ118" s="199"/>
      <c r="SR118" s="199"/>
      <c r="SS118" s="188"/>
      <c r="ST118" s="209"/>
      <c r="SU118" s="199"/>
      <c r="SV118" s="199"/>
      <c r="SW118" s="188"/>
      <c r="SX118" s="209"/>
      <c r="SY118" s="199"/>
      <c r="SZ118" s="199"/>
      <c r="TA118" s="188"/>
      <c r="TB118" s="209"/>
      <c r="TC118" s="199"/>
      <c r="TD118" s="199"/>
      <c r="TE118" s="188"/>
      <c r="TF118" s="209"/>
      <c r="TG118" s="199"/>
      <c r="TH118" s="199"/>
      <c r="TI118" s="188"/>
      <c r="TJ118" s="209"/>
      <c r="TK118" s="199"/>
      <c r="TL118" s="199"/>
      <c r="TM118" s="188"/>
      <c r="TN118" s="209"/>
      <c r="TO118" s="199"/>
      <c r="TP118" s="199"/>
      <c r="TQ118" s="188"/>
      <c r="TR118" s="209"/>
      <c r="TS118" s="199"/>
      <c r="TT118" s="199"/>
      <c r="TU118" s="188"/>
      <c r="TV118" s="209"/>
      <c r="TW118" s="199"/>
      <c r="TX118" s="199"/>
      <c r="TY118" s="188"/>
      <c r="TZ118" s="209"/>
      <c r="UA118" s="199"/>
      <c r="UB118" s="199"/>
      <c r="UC118" s="188"/>
      <c r="UD118" s="209"/>
      <c r="UE118" s="199"/>
      <c r="UF118" s="199"/>
      <c r="UG118" s="188"/>
      <c r="UH118" s="209"/>
      <c r="UI118" s="199"/>
      <c r="UJ118" s="199"/>
      <c r="UK118" s="188"/>
      <c r="UL118" s="209"/>
      <c r="UM118" s="199"/>
      <c r="UN118" s="199"/>
      <c r="UO118" s="188"/>
      <c r="UP118" s="209"/>
      <c r="UQ118" s="199"/>
      <c r="UR118" s="199"/>
      <c r="US118" s="188"/>
      <c r="UT118" s="209"/>
      <c r="UU118" s="199"/>
      <c r="UV118" s="199"/>
      <c r="UW118" s="188"/>
      <c r="UX118" s="209"/>
      <c r="UY118" s="199"/>
      <c r="UZ118" s="199"/>
      <c r="VA118" s="188"/>
      <c r="VB118" s="209"/>
      <c r="VC118" s="199"/>
      <c r="VD118" s="199"/>
      <c r="VE118" s="188"/>
      <c r="VF118" s="209"/>
      <c r="VG118" s="199"/>
      <c r="VH118" s="199"/>
      <c r="VI118" s="188"/>
      <c r="VJ118" s="209"/>
      <c r="VK118" s="199"/>
      <c r="VL118" s="199"/>
      <c r="VM118" s="188"/>
      <c r="VN118" s="209"/>
      <c r="VO118" s="199"/>
      <c r="VP118" s="199"/>
      <c r="VQ118" s="188"/>
      <c r="VR118" s="209"/>
      <c r="VS118" s="199"/>
      <c r="VT118" s="199"/>
      <c r="VU118" s="188"/>
      <c r="VV118" s="209"/>
      <c r="VW118" s="199"/>
      <c r="VX118" s="199"/>
      <c r="VY118" s="188"/>
      <c r="VZ118" s="209"/>
      <c r="WA118" s="199"/>
      <c r="WB118" s="199"/>
      <c r="WC118" s="188"/>
      <c r="WD118" s="209"/>
      <c r="WE118" s="199"/>
      <c r="WF118" s="199"/>
      <c r="WG118" s="188"/>
      <c r="WH118" s="209"/>
      <c r="WI118" s="199"/>
      <c r="WJ118" s="199"/>
      <c r="WK118" s="188"/>
      <c r="WL118" s="209"/>
      <c r="WM118" s="199"/>
      <c r="WN118" s="199"/>
      <c r="WO118" s="188"/>
      <c r="WP118" s="209"/>
      <c r="WQ118" s="199"/>
      <c r="WR118" s="199"/>
      <c r="WS118" s="188"/>
      <c r="WT118" s="209"/>
      <c r="WU118" s="199"/>
      <c r="WV118" s="199"/>
      <c r="WW118" s="188"/>
      <c r="WX118" s="209"/>
      <c r="WY118" s="199"/>
      <c r="WZ118" s="199"/>
      <c r="XA118" s="188"/>
      <c r="XB118" s="209"/>
      <c r="XC118" s="199"/>
      <c r="XD118" s="199"/>
      <c r="XE118" s="188"/>
      <c r="XF118" s="209"/>
      <c r="XG118" s="199"/>
      <c r="XH118" s="199"/>
      <c r="XI118" s="188"/>
      <c r="XJ118" s="209"/>
      <c r="XK118" s="199"/>
      <c r="XL118" s="199"/>
      <c r="XM118" s="188"/>
      <c r="XN118" s="209"/>
      <c r="XO118" s="199"/>
      <c r="XP118" s="199"/>
      <c r="XQ118" s="188"/>
      <c r="XR118" s="209"/>
      <c r="XS118" s="199"/>
      <c r="XT118" s="199"/>
      <c r="XU118" s="188"/>
      <c r="XV118" s="209"/>
      <c r="XW118" s="199"/>
      <c r="XX118" s="199"/>
      <c r="XY118" s="188"/>
      <c r="XZ118" s="209"/>
      <c r="YA118" s="199"/>
      <c r="YB118" s="199"/>
      <c r="YC118" s="188"/>
      <c r="YD118" s="209"/>
      <c r="YE118" s="199"/>
      <c r="YF118" s="199"/>
      <c r="YG118" s="188"/>
      <c r="YH118" s="209"/>
      <c r="YI118" s="199"/>
      <c r="YJ118" s="199"/>
      <c r="YK118" s="188"/>
      <c r="YL118" s="209"/>
      <c r="YM118" s="199"/>
      <c r="YN118" s="199"/>
      <c r="YO118" s="188"/>
      <c r="YP118" s="209"/>
      <c r="YQ118" s="199"/>
      <c r="YR118" s="199"/>
      <c r="YS118" s="188"/>
      <c r="YT118" s="209"/>
      <c r="YU118" s="199"/>
      <c r="YV118" s="199"/>
      <c r="YW118" s="188"/>
      <c r="YX118" s="209"/>
      <c r="YY118" s="199"/>
      <c r="YZ118" s="199"/>
      <c r="ZA118" s="188"/>
      <c r="ZB118" s="209"/>
      <c r="ZC118" s="199"/>
      <c r="ZD118" s="199"/>
      <c r="ZE118" s="188"/>
      <c r="ZF118" s="209"/>
      <c r="ZG118" s="199"/>
      <c r="ZH118" s="199"/>
      <c r="ZI118" s="188"/>
      <c r="ZJ118" s="209"/>
      <c r="ZK118" s="199"/>
      <c r="ZL118" s="199"/>
      <c r="ZM118" s="188"/>
      <c r="ZN118" s="209"/>
      <c r="ZO118" s="199"/>
      <c r="ZP118" s="199"/>
      <c r="ZQ118" s="188"/>
      <c r="ZR118" s="209"/>
      <c r="ZS118" s="199"/>
      <c r="ZT118" s="199"/>
      <c r="ZU118" s="188"/>
      <c r="ZV118" s="209"/>
      <c r="ZW118" s="199"/>
      <c r="ZX118" s="199"/>
      <c r="ZY118" s="188"/>
      <c r="ZZ118" s="209"/>
      <c r="AAA118" s="199"/>
      <c r="AAB118" s="199"/>
      <c r="AAC118" s="188"/>
      <c r="AAD118" s="209"/>
      <c r="AAE118" s="199"/>
      <c r="AAF118" s="199"/>
      <c r="AAG118" s="188"/>
      <c r="AAH118" s="209"/>
      <c r="AAI118" s="199"/>
      <c r="AAJ118" s="199"/>
      <c r="AAK118" s="188"/>
      <c r="AAL118" s="209"/>
      <c r="AAM118" s="199"/>
      <c r="AAN118" s="199"/>
      <c r="AAO118" s="188"/>
      <c r="AAP118" s="209"/>
      <c r="AAQ118" s="199"/>
      <c r="AAR118" s="199"/>
      <c r="AAS118" s="188"/>
      <c r="AAT118" s="209"/>
      <c r="AAU118" s="199"/>
      <c r="AAV118" s="199"/>
      <c r="AAW118" s="188"/>
      <c r="AAX118" s="209"/>
      <c r="AAY118" s="199"/>
      <c r="AAZ118" s="199"/>
      <c r="ABA118" s="188"/>
      <c r="ABB118" s="209"/>
      <c r="ABC118" s="199"/>
      <c r="ABD118" s="199"/>
      <c r="ABE118" s="188"/>
      <c r="ABF118" s="209"/>
      <c r="ABG118" s="199"/>
      <c r="ABH118" s="199"/>
      <c r="ABI118" s="188"/>
      <c r="ABJ118" s="209"/>
      <c r="ABK118" s="199"/>
      <c r="ABL118" s="199"/>
      <c r="ABM118" s="188"/>
      <c r="ABN118" s="209"/>
      <c r="ABO118" s="199"/>
      <c r="ABP118" s="199"/>
      <c r="ABQ118" s="188"/>
      <c r="ABR118" s="209"/>
      <c r="ABS118" s="199"/>
      <c r="ABT118" s="199"/>
      <c r="ABU118" s="188"/>
      <c r="ABV118" s="209"/>
      <c r="ABW118" s="199"/>
      <c r="ABX118" s="199"/>
      <c r="ABY118" s="188"/>
      <c r="ABZ118" s="209"/>
      <c r="ACA118" s="199"/>
      <c r="ACB118" s="199"/>
      <c r="ACC118" s="188"/>
      <c r="ACD118" s="209"/>
      <c r="ACE118" s="199"/>
      <c r="ACF118" s="199"/>
      <c r="ACG118" s="188"/>
      <c r="ACH118" s="209"/>
      <c r="ACI118" s="199"/>
      <c r="ACJ118" s="199"/>
      <c r="ACK118" s="188"/>
      <c r="ACL118" s="209"/>
      <c r="ACM118" s="199"/>
      <c r="ACN118" s="199"/>
      <c r="ACO118" s="188"/>
      <c r="ACP118" s="209"/>
      <c r="ACQ118" s="199"/>
      <c r="ACR118" s="199"/>
      <c r="ACS118" s="188"/>
      <c r="ACT118" s="209"/>
      <c r="ACU118" s="199"/>
      <c r="ACV118" s="199"/>
      <c r="ACW118" s="188"/>
      <c r="ACX118" s="209"/>
      <c r="ACY118" s="199"/>
      <c r="ACZ118" s="199"/>
      <c r="ADA118" s="188"/>
      <c r="ADB118" s="209"/>
      <c r="ADC118" s="199"/>
      <c r="ADD118" s="199"/>
      <c r="ADE118" s="188"/>
      <c r="ADF118" s="209"/>
      <c r="ADG118" s="199"/>
      <c r="ADH118" s="199"/>
      <c r="ADI118" s="188"/>
      <c r="ADJ118" s="209"/>
      <c r="ADK118" s="199"/>
      <c r="ADL118" s="199"/>
      <c r="ADM118" s="188"/>
      <c r="ADN118" s="209"/>
      <c r="ADO118" s="199"/>
      <c r="ADP118" s="199"/>
      <c r="ADQ118" s="188"/>
      <c r="ADR118" s="209"/>
      <c r="ADS118" s="199"/>
      <c r="ADT118" s="199"/>
      <c r="ADU118" s="188"/>
      <c r="ADV118" s="209"/>
      <c r="ADW118" s="199"/>
      <c r="ADX118" s="199"/>
      <c r="ADY118" s="188"/>
      <c r="ADZ118" s="209"/>
      <c r="AEA118" s="199"/>
      <c r="AEB118" s="199"/>
      <c r="AEC118" s="188"/>
      <c r="AED118" s="209"/>
      <c r="AEE118" s="199"/>
      <c r="AEF118" s="199"/>
      <c r="AEG118" s="188"/>
      <c r="AEH118" s="209"/>
      <c r="AEI118" s="199"/>
      <c r="AEJ118" s="199"/>
      <c r="AEK118" s="188"/>
      <c r="AEL118" s="209"/>
      <c r="AEM118" s="199"/>
      <c r="AEN118" s="199"/>
      <c r="AEO118" s="188"/>
      <c r="AEP118" s="209"/>
      <c r="AEQ118" s="199"/>
      <c r="AER118" s="199"/>
      <c r="AES118" s="188"/>
      <c r="AET118" s="209"/>
      <c r="AEU118" s="199"/>
      <c r="AEV118" s="199"/>
      <c r="AEW118" s="188"/>
      <c r="AEX118" s="209"/>
      <c r="AEY118" s="199"/>
      <c r="AEZ118" s="199"/>
      <c r="AFA118" s="188"/>
      <c r="AFB118" s="209"/>
      <c r="AFC118" s="199"/>
      <c r="AFD118" s="199"/>
      <c r="AFE118" s="188"/>
      <c r="AFF118" s="209"/>
      <c r="AFG118" s="199"/>
      <c r="AFH118" s="199"/>
      <c r="AFI118" s="188"/>
      <c r="AFJ118" s="209"/>
      <c r="AFK118" s="199"/>
      <c r="AFL118" s="199"/>
      <c r="AFM118" s="188"/>
      <c r="AFN118" s="209"/>
      <c r="AFO118" s="199"/>
      <c r="AFP118" s="199"/>
      <c r="AFQ118" s="188"/>
      <c r="AFR118" s="209"/>
      <c r="AFS118" s="199"/>
      <c r="AFT118" s="199"/>
      <c r="AFU118" s="188"/>
      <c r="AFV118" s="209"/>
      <c r="AFW118" s="199"/>
      <c r="AFX118" s="199"/>
      <c r="AFY118" s="188"/>
      <c r="AFZ118" s="209"/>
      <c r="AGA118" s="199"/>
      <c r="AGB118" s="199"/>
      <c r="AGC118" s="188"/>
      <c r="AGD118" s="209"/>
      <c r="AGE118" s="199"/>
      <c r="AGF118" s="199"/>
      <c r="AGG118" s="188"/>
      <c r="AGH118" s="209"/>
      <c r="AGI118" s="199"/>
      <c r="AGJ118" s="199"/>
      <c r="AGK118" s="188"/>
      <c r="AGL118" s="209"/>
      <c r="AGM118" s="199"/>
      <c r="AGN118" s="199"/>
      <c r="AGO118" s="188"/>
      <c r="AGP118" s="209"/>
      <c r="AGQ118" s="199"/>
      <c r="AGR118" s="199"/>
      <c r="AGS118" s="188"/>
      <c r="AGT118" s="209"/>
      <c r="AGU118" s="199"/>
      <c r="AGV118" s="199"/>
      <c r="AGW118" s="188"/>
      <c r="AGX118" s="209"/>
      <c r="AGY118" s="199"/>
      <c r="AGZ118" s="199"/>
      <c r="AHA118" s="188"/>
      <c r="AHB118" s="209"/>
      <c r="AHC118" s="199"/>
      <c r="AHD118" s="199"/>
      <c r="AHE118" s="188"/>
      <c r="AHF118" s="209"/>
      <c r="AHG118" s="199"/>
      <c r="AHH118" s="199"/>
      <c r="AHI118" s="188"/>
      <c r="AHJ118" s="209"/>
      <c r="AHK118" s="199"/>
      <c r="AHL118" s="199"/>
      <c r="AHM118" s="188"/>
      <c r="AHN118" s="209"/>
      <c r="AHO118" s="199"/>
      <c r="AHP118" s="199"/>
      <c r="AHQ118" s="188"/>
      <c r="AHR118" s="209"/>
      <c r="AHS118" s="199"/>
      <c r="AHT118" s="199"/>
      <c r="AHU118" s="188"/>
      <c r="AHV118" s="209"/>
      <c r="AHW118" s="199"/>
      <c r="AHX118" s="199"/>
      <c r="AHY118" s="188"/>
      <c r="AHZ118" s="209"/>
      <c r="AIA118" s="199"/>
      <c r="AIB118" s="199"/>
      <c r="AIC118" s="188"/>
      <c r="AID118" s="209"/>
      <c r="AIE118" s="199"/>
      <c r="AIF118" s="199"/>
      <c r="AIG118" s="188"/>
      <c r="AIH118" s="209"/>
      <c r="AII118" s="199"/>
      <c r="AIJ118" s="199"/>
      <c r="AIK118" s="188"/>
      <c r="AIL118" s="209"/>
      <c r="AIM118" s="199"/>
      <c r="AIN118" s="199"/>
      <c r="AIO118" s="188"/>
      <c r="AIP118" s="209"/>
      <c r="AIQ118" s="199"/>
      <c r="AIR118" s="199"/>
      <c r="AIS118" s="188"/>
      <c r="AIT118" s="209"/>
      <c r="AIU118" s="199"/>
      <c r="AIV118" s="199"/>
      <c r="AIW118" s="188"/>
      <c r="AIX118" s="209"/>
      <c r="AIY118" s="199"/>
      <c r="AIZ118" s="199"/>
      <c r="AJA118" s="188"/>
      <c r="AJB118" s="209"/>
      <c r="AJC118" s="199"/>
      <c r="AJD118" s="199"/>
      <c r="AJE118" s="188"/>
      <c r="AJF118" s="209"/>
      <c r="AJG118" s="199"/>
      <c r="AJH118" s="199"/>
      <c r="AJI118" s="188"/>
      <c r="AJJ118" s="209"/>
      <c r="AJK118" s="199"/>
      <c r="AJL118" s="199"/>
      <c r="AJM118" s="188"/>
      <c r="AJN118" s="209"/>
      <c r="AJO118" s="199"/>
      <c r="AJP118" s="199"/>
      <c r="AJQ118" s="188"/>
      <c r="AJR118" s="209"/>
      <c r="AJS118" s="199"/>
      <c r="AJT118" s="199"/>
      <c r="AJU118" s="188"/>
      <c r="AJV118" s="209"/>
      <c r="AJW118" s="199"/>
      <c r="AJX118" s="199"/>
      <c r="AJY118" s="188"/>
      <c r="AJZ118" s="209"/>
      <c r="AKA118" s="199"/>
      <c r="AKB118" s="199"/>
      <c r="AKC118" s="188"/>
      <c r="AKD118" s="209"/>
      <c r="AKE118" s="199"/>
      <c r="AKF118" s="199"/>
      <c r="AKG118" s="188"/>
      <c r="AKH118" s="209"/>
      <c r="AKI118" s="199"/>
      <c r="AKJ118" s="199"/>
      <c r="AKK118" s="188"/>
      <c r="AKL118" s="209"/>
      <c r="AKM118" s="199"/>
      <c r="AKN118" s="199"/>
      <c r="AKO118" s="188"/>
      <c r="AKP118" s="209"/>
      <c r="AKQ118" s="199"/>
      <c r="AKR118" s="199"/>
      <c r="AKS118" s="188"/>
      <c r="AKT118" s="209"/>
      <c r="AKU118" s="199"/>
      <c r="AKV118" s="199"/>
      <c r="AKW118" s="188"/>
      <c r="AKX118" s="209"/>
      <c r="AKY118" s="199"/>
      <c r="AKZ118" s="199"/>
      <c r="ALA118" s="188"/>
      <c r="ALB118" s="209"/>
      <c r="ALC118" s="199"/>
      <c r="ALD118" s="199"/>
      <c r="ALE118" s="188"/>
      <c r="ALF118" s="209"/>
      <c r="ALG118" s="199"/>
      <c r="ALH118" s="199"/>
      <c r="ALI118" s="188"/>
      <c r="ALJ118" s="209"/>
      <c r="ALK118" s="199"/>
      <c r="ALL118" s="199"/>
      <c r="ALM118" s="188"/>
      <c r="ALN118" s="209"/>
      <c r="ALO118" s="199"/>
      <c r="ALP118" s="199"/>
      <c r="ALQ118" s="188"/>
      <c r="ALR118" s="209"/>
      <c r="ALS118" s="199"/>
      <c r="ALT118" s="199"/>
      <c r="ALU118" s="188"/>
      <c r="ALV118" s="209"/>
      <c r="ALW118" s="199"/>
      <c r="ALX118" s="199"/>
      <c r="ALY118" s="188"/>
      <c r="ALZ118" s="209"/>
      <c r="AMA118" s="199"/>
      <c r="AMB118" s="199"/>
      <c r="AMC118" s="188"/>
      <c r="AMD118" s="209"/>
      <c r="AME118" s="199"/>
      <c r="AMF118" s="199"/>
      <c r="AMG118" s="188"/>
      <c r="AMH118" s="209"/>
      <c r="AMI118" s="199"/>
      <c r="AMJ118" s="199"/>
      <c r="AMK118" s="188"/>
      <c r="AML118" s="209"/>
      <c r="AMM118" s="199"/>
      <c r="AMN118" s="199"/>
      <c r="AMO118" s="188"/>
      <c r="AMP118" s="209"/>
      <c r="AMQ118" s="199"/>
      <c r="AMR118" s="199"/>
      <c r="AMS118" s="188"/>
      <c r="AMT118" s="209"/>
      <c r="AMU118" s="199"/>
      <c r="AMV118" s="199"/>
      <c r="AMW118" s="188"/>
      <c r="AMX118" s="209"/>
      <c r="AMY118" s="199"/>
      <c r="AMZ118" s="199"/>
      <c r="ANA118" s="188"/>
      <c r="ANB118" s="209"/>
      <c r="ANC118" s="199"/>
      <c r="AND118" s="199"/>
      <c r="ANE118" s="188"/>
      <c r="ANF118" s="209"/>
      <c r="ANG118" s="199"/>
      <c r="ANH118" s="199"/>
      <c r="ANI118" s="188"/>
      <c r="ANJ118" s="209"/>
      <c r="ANK118" s="199"/>
      <c r="ANL118" s="199"/>
      <c r="ANM118" s="188"/>
      <c r="ANN118" s="209"/>
      <c r="ANO118" s="199"/>
      <c r="ANP118" s="199"/>
      <c r="ANQ118" s="188"/>
      <c r="ANR118" s="209"/>
      <c r="ANS118" s="199"/>
      <c r="ANT118" s="199"/>
      <c r="ANU118" s="188"/>
      <c r="ANV118" s="209"/>
      <c r="ANW118" s="199"/>
      <c r="ANX118" s="199"/>
      <c r="ANY118" s="188"/>
      <c r="ANZ118" s="209"/>
      <c r="AOA118" s="199"/>
      <c r="AOB118" s="199"/>
      <c r="AOC118" s="188"/>
      <c r="AOD118" s="209"/>
      <c r="AOE118" s="199"/>
      <c r="AOF118" s="199"/>
      <c r="AOG118" s="188"/>
      <c r="AOH118" s="209"/>
      <c r="AOI118" s="199"/>
      <c r="AOJ118" s="199"/>
      <c r="AOK118" s="188"/>
      <c r="AOL118" s="209"/>
      <c r="AOM118" s="199"/>
      <c r="AON118" s="199"/>
      <c r="AOO118" s="188"/>
      <c r="AOP118" s="209"/>
      <c r="AOQ118" s="199"/>
      <c r="AOR118" s="199"/>
      <c r="AOS118" s="188"/>
      <c r="AOT118" s="209"/>
      <c r="AOU118" s="199"/>
      <c r="AOV118" s="199"/>
      <c r="AOW118" s="188"/>
      <c r="AOX118" s="209"/>
      <c r="AOY118" s="199"/>
      <c r="AOZ118" s="199"/>
      <c r="APA118" s="188"/>
      <c r="APB118" s="209"/>
      <c r="APC118" s="199"/>
      <c r="APD118" s="199"/>
      <c r="APE118" s="188"/>
      <c r="APF118" s="209"/>
      <c r="APG118" s="199"/>
      <c r="APH118" s="199"/>
      <c r="API118" s="188"/>
      <c r="APJ118" s="209"/>
      <c r="APK118" s="199"/>
      <c r="APL118" s="199"/>
      <c r="APM118" s="188"/>
      <c r="APN118" s="209"/>
      <c r="APO118" s="199"/>
      <c r="APP118" s="199"/>
      <c r="APQ118" s="188"/>
      <c r="APR118" s="209"/>
      <c r="APS118" s="199"/>
      <c r="APT118" s="199"/>
      <c r="APU118" s="188"/>
      <c r="APV118" s="209"/>
      <c r="APW118" s="199"/>
      <c r="APX118" s="199"/>
      <c r="APY118" s="188"/>
      <c r="APZ118" s="209"/>
      <c r="AQA118" s="199"/>
      <c r="AQB118" s="199"/>
      <c r="AQC118" s="188"/>
      <c r="AQD118" s="209"/>
      <c r="AQE118" s="199"/>
      <c r="AQF118" s="199"/>
      <c r="AQG118" s="188"/>
      <c r="AQH118" s="209"/>
      <c r="AQI118" s="199"/>
      <c r="AQJ118" s="199"/>
      <c r="AQK118" s="188"/>
      <c r="AQL118" s="209"/>
      <c r="AQM118" s="199"/>
      <c r="AQN118" s="199"/>
      <c r="AQO118" s="188"/>
      <c r="AQP118" s="209"/>
      <c r="AQQ118" s="199"/>
      <c r="AQR118" s="199"/>
      <c r="AQS118" s="188"/>
      <c r="AQT118" s="209"/>
      <c r="AQU118" s="199"/>
      <c r="AQV118" s="199"/>
      <c r="AQW118" s="188"/>
      <c r="AQX118" s="209"/>
      <c r="AQY118" s="199"/>
      <c r="AQZ118" s="199"/>
      <c r="ARA118" s="188"/>
      <c r="ARB118" s="209"/>
      <c r="ARC118" s="199"/>
      <c r="ARD118" s="199"/>
      <c r="ARE118" s="188"/>
      <c r="ARF118" s="209"/>
      <c r="ARG118" s="199"/>
      <c r="ARH118" s="199"/>
      <c r="ARI118" s="188"/>
      <c r="ARJ118" s="209"/>
      <c r="ARK118" s="199"/>
      <c r="ARL118" s="199"/>
      <c r="ARM118" s="188"/>
      <c r="ARN118" s="209"/>
      <c r="ARO118" s="199"/>
      <c r="ARP118" s="199"/>
      <c r="ARQ118" s="188"/>
      <c r="ARR118" s="209"/>
      <c r="ARS118" s="199"/>
      <c r="ART118" s="199"/>
      <c r="ARU118" s="188"/>
      <c r="ARV118" s="209"/>
      <c r="ARW118" s="199"/>
      <c r="ARX118" s="199"/>
      <c r="ARY118" s="188"/>
      <c r="ARZ118" s="209"/>
      <c r="ASA118" s="199"/>
      <c r="ASB118" s="199"/>
      <c r="ASC118" s="188"/>
      <c r="ASD118" s="209"/>
      <c r="ASE118" s="199"/>
      <c r="ASF118" s="199"/>
      <c r="ASG118" s="188"/>
      <c r="ASH118" s="209"/>
      <c r="ASI118" s="199"/>
      <c r="ASJ118" s="199"/>
      <c r="ASK118" s="188"/>
      <c r="ASL118" s="209"/>
      <c r="ASM118" s="199"/>
      <c r="ASN118" s="199"/>
      <c r="ASO118" s="188"/>
      <c r="ASP118" s="209"/>
      <c r="ASQ118" s="199"/>
      <c r="ASR118" s="199"/>
      <c r="ASS118" s="188"/>
      <c r="AST118" s="209"/>
      <c r="ASU118" s="199"/>
      <c r="ASV118" s="199"/>
      <c r="ASW118" s="188"/>
      <c r="ASX118" s="209"/>
      <c r="ASY118" s="199"/>
      <c r="ASZ118" s="199"/>
      <c r="ATA118" s="188"/>
      <c r="ATB118" s="209"/>
      <c r="ATC118" s="199"/>
      <c r="ATD118" s="199"/>
      <c r="ATE118" s="188"/>
      <c r="ATF118" s="209"/>
      <c r="ATG118" s="199"/>
      <c r="ATH118" s="199"/>
      <c r="ATI118" s="188"/>
      <c r="ATJ118" s="209"/>
      <c r="ATK118" s="199"/>
      <c r="ATL118" s="199"/>
      <c r="ATM118" s="188"/>
      <c r="ATN118" s="209"/>
      <c r="ATO118" s="199"/>
      <c r="ATP118" s="199"/>
      <c r="ATQ118" s="188"/>
      <c r="ATR118" s="209"/>
      <c r="ATS118" s="199"/>
      <c r="ATT118" s="199"/>
      <c r="ATU118" s="188"/>
      <c r="ATV118" s="209"/>
      <c r="ATW118" s="199"/>
      <c r="ATX118" s="199"/>
      <c r="ATY118" s="188"/>
      <c r="ATZ118" s="209"/>
      <c r="AUA118" s="199"/>
      <c r="AUB118" s="199"/>
      <c r="AUC118" s="188"/>
      <c r="AUD118" s="209"/>
      <c r="AUE118" s="199"/>
      <c r="AUF118" s="199"/>
      <c r="AUG118" s="188"/>
      <c r="AUH118" s="209"/>
      <c r="AUI118" s="199"/>
      <c r="AUJ118" s="199"/>
      <c r="AUK118" s="188"/>
      <c r="AUL118" s="209"/>
      <c r="AUM118" s="199"/>
      <c r="AUN118" s="199"/>
      <c r="AUO118" s="188"/>
      <c r="AUP118" s="209"/>
      <c r="AUQ118" s="199"/>
      <c r="AUR118" s="199"/>
      <c r="AUS118" s="188"/>
      <c r="AUT118" s="209"/>
      <c r="AUU118" s="199"/>
      <c r="AUV118" s="199"/>
      <c r="AUW118" s="188"/>
      <c r="AUX118" s="209"/>
      <c r="AUY118" s="199"/>
      <c r="AUZ118" s="199"/>
      <c r="AVA118" s="188"/>
      <c r="AVB118" s="209"/>
      <c r="AVC118" s="199"/>
      <c r="AVD118" s="199"/>
      <c r="AVE118" s="188"/>
      <c r="AVF118" s="209"/>
      <c r="AVG118" s="199"/>
      <c r="AVH118" s="199"/>
      <c r="AVI118" s="188"/>
      <c r="AVJ118" s="209"/>
      <c r="AVK118" s="199"/>
      <c r="AVL118" s="199"/>
      <c r="AVM118" s="188"/>
      <c r="AVN118" s="209"/>
      <c r="AVO118" s="199"/>
      <c r="AVP118" s="199"/>
      <c r="AVQ118" s="188"/>
      <c r="AVR118" s="209"/>
      <c r="AVS118" s="199"/>
      <c r="AVT118" s="199"/>
      <c r="AVU118" s="188"/>
      <c r="AVV118" s="209"/>
      <c r="AVW118" s="199"/>
      <c r="AVX118" s="199"/>
      <c r="AVY118" s="188"/>
      <c r="AVZ118" s="209"/>
      <c r="AWA118" s="199"/>
      <c r="AWB118" s="199"/>
      <c r="AWC118" s="188"/>
      <c r="AWD118" s="209"/>
      <c r="AWE118" s="199"/>
      <c r="AWF118" s="199"/>
      <c r="AWG118" s="188"/>
      <c r="AWH118" s="209"/>
      <c r="AWI118" s="199"/>
      <c r="AWJ118" s="199"/>
      <c r="AWK118" s="188"/>
      <c r="AWL118" s="209"/>
      <c r="AWM118" s="199"/>
      <c r="AWN118" s="199"/>
      <c r="AWO118" s="188"/>
      <c r="AWP118" s="209"/>
      <c r="AWQ118" s="199"/>
      <c r="AWR118" s="199"/>
      <c r="AWS118" s="188"/>
      <c r="AWT118" s="209"/>
      <c r="AWU118" s="199"/>
      <c r="AWV118" s="199"/>
      <c r="AWW118" s="188"/>
      <c r="AWX118" s="209"/>
      <c r="AWY118" s="199"/>
      <c r="AWZ118" s="199"/>
      <c r="AXA118" s="188"/>
      <c r="AXB118" s="209"/>
      <c r="AXC118" s="199"/>
      <c r="AXD118" s="199"/>
      <c r="AXE118" s="188"/>
      <c r="AXF118" s="209"/>
      <c r="AXG118" s="199"/>
      <c r="AXH118" s="199"/>
      <c r="AXI118" s="188"/>
      <c r="AXJ118" s="209"/>
      <c r="AXK118" s="199"/>
      <c r="AXL118" s="199"/>
      <c r="AXM118" s="188"/>
      <c r="AXN118" s="209"/>
      <c r="AXO118" s="199"/>
      <c r="AXP118" s="199"/>
      <c r="AXQ118" s="188"/>
      <c r="AXR118" s="209"/>
      <c r="AXS118" s="199"/>
      <c r="AXT118" s="199"/>
      <c r="AXU118" s="188"/>
      <c r="AXV118" s="209"/>
      <c r="AXW118" s="199"/>
      <c r="AXX118" s="199"/>
      <c r="AXY118" s="188"/>
      <c r="AXZ118" s="209"/>
      <c r="AYA118" s="199"/>
      <c r="AYB118" s="199"/>
      <c r="AYC118" s="188"/>
      <c r="AYD118" s="209"/>
      <c r="AYE118" s="199"/>
      <c r="AYF118" s="199"/>
      <c r="AYG118" s="188"/>
      <c r="AYH118" s="209"/>
      <c r="AYI118" s="199"/>
      <c r="AYJ118" s="199"/>
      <c r="AYK118" s="188"/>
      <c r="AYL118" s="209"/>
      <c r="AYM118" s="199"/>
      <c r="AYN118" s="199"/>
      <c r="AYO118" s="188"/>
      <c r="AYP118" s="209"/>
      <c r="AYQ118" s="199"/>
      <c r="AYR118" s="199"/>
      <c r="AYS118" s="188"/>
      <c r="AYT118" s="209"/>
      <c r="AYU118" s="199"/>
      <c r="AYV118" s="199"/>
      <c r="AYW118" s="188"/>
      <c r="AYX118" s="209"/>
      <c r="AYY118" s="199"/>
      <c r="AYZ118" s="199"/>
      <c r="AZA118" s="188"/>
      <c r="AZB118" s="209"/>
      <c r="AZC118" s="199"/>
      <c r="AZD118" s="199"/>
      <c r="AZE118" s="188"/>
      <c r="AZF118" s="209"/>
      <c r="AZG118" s="199"/>
      <c r="AZH118" s="199"/>
      <c r="AZI118" s="188"/>
      <c r="AZJ118" s="209"/>
      <c r="AZK118" s="199"/>
      <c r="AZL118" s="199"/>
      <c r="AZM118" s="188"/>
      <c r="AZN118" s="209"/>
      <c r="AZO118" s="199"/>
      <c r="AZP118" s="199"/>
      <c r="AZQ118" s="188"/>
      <c r="AZR118" s="209"/>
      <c r="AZS118" s="199"/>
      <c r="AZT118" s="199"/>
      <c r="AZU118" s="188"/>
      <c r="AZV118" s="209"/>
      <c r="AZW118" s="199"/>
      <c r="AZX118" s="199"/>
      <c r="AZY118" s="188"/>
      <c r="AZZ118" s="209"/>
      <c r="BAA118" s="199"/>
      <c r="BAB118" s="199"/>
      <c r="BAC118" s="188"/>
      <c r="BAD118" s="209"/>
      <c r="BAE118" s="199"/>
      <c r="BAF118" s="199"/>
      <c r="BAG118" s="188"/>
      <c r="BAH118" s="209"/>
      <c r="BAI118" s="199"/>
      <c r="BAJ118" s="199"/>
      <c r="BAK118" s="188"/>
      <c r="BAL118" s="209"/>
      <c r="BAM118" s="199"/>
      <c r="BAN118" s="199"/>
      <c r="BAO118" s="188"/>
      <c r="BAP118" s="209"/>
      <c r="BAQ118" s="199"/>
      <c r="BAR118" s="199"/>
      <c r="BAS118" s="188"/>
      <c r="BAT118" s="209"/>
      <c r="BAU118" s="199"/>
      <c r="BAV118" s="199"/>
      <c r="BAW118" s="188"/>
      <c r="BAX118" s="209"/>
      <c r="BAY118" s="199"/>
      <c r="BAZ118" s="199"/>
      <c r="BBA118" s="188"/>
      <c r="BBB118" s="209"/>
      <c r="BBC118" s="199"/>
      <c r="BBD118" s="199"/>
      <c r="BBE118" s="188"/>
      <c r="BBF118" s="209"/>
      <c r="BBG118" s="199"/>
      <c r="BBH118" s="199"/>
      <c r="BBI118" s="188"/>
      <c r="BBJ118" s="209"/>
      <c r="BBK118" s="199"/>
      <c r="BBL118" s="199"/>
      <c r="BBM118" s="188"/>
      <c r="BBN118" s="209"/>
      <c r="BBO118" s="199"/>
      <c r="BBP118" s="199"/>
      <c r="BBQ118" s="188"/>
      <c r="BBR118" s="209"/>
      <c r="BBS118" s="199"/>
      <c r="BBT118" s="199"/>
      <c r="BBU118" s="188"/>
      <c r="BBV118" s="209"/>
      <c r="BBW118" s="199"/>
      <c r="BBX118" s="199"/>
      <c r="BBY118" s="188"/>
      <c r="BBZ118" s="209"/>
      <c r="BCA118" s="199"/>
      <c r="BCB118" s="199"/>
      <c r="BCC118" s="188"/>
      <c r="BCD118" s="209"/>
      <c r="BCE118" s="199"/>
      <c r="BCF118" s="199"/>
      <c r="BCG118" s="188"/>
      <c r="BCH118" s="209"/>
      <c r="BCI118" s="199"/>
      <c r="BCJ118" s="199"/>
      <c r="BCK118" s="188"/>
      <c r="BCL118" s="209"/>
      <c r="BCM118" s="199"/>
      <c r="BCN118" s="199"/>
      <c r="BCO118" s="188"/>
      <c r="BCP118" s="209"/>
      <c r="BCQ118" s="199"/>
      <c r="BCR118" s="199"/>
      <c r="BCS118" s="188"/>
      <c r="BCT118" s="209"/>
      <c r="BCU118" s="199"/>
      <c r="BCV118" s="199"/>
      <c r="BCW118" s="188"/>
      <c r="BCX118" s="209"/>
      <c r="BCY118" s="199"/>
      <c r="BCZ118" s="199"/>
      <c r="BDA118" s="188"/>
      <c r="BDB118" s="209"/>
      <c r="BDC118" s="199"/>
      <c r="BDD118" s="199"/>
      <c r="BDE118" s="188"/>
      <c r="BDF118" s="209"/>
      <c r="BDG118" s="199"/>
      <c r="BDH118" s="199"/>
      <c r="BDI118" s="188"/>
      <c r="BDJ118" s="209"/>
      <c r="BDK118" s="199"/>
      <c r="BDL118" s="199"/>
      <c r="BDM118" s="188"/>
      <c r="BDN118" s="209"/>
      <c r="BDO118" s="199"/>
      <c r="BDP118" s="199"/>
      <c r="BDQ118" s="188"/>
      <c r="BDR118" s="209"/>
      <c r="BDS118" s="199"/>
      <c r="BDT118" s="199"/>
      <c r="BDU118" s="188"/>
      <c r="BDV118" s="209"/>
      <c r="BDW118" s="199"/>
      <c r="BDX118" s="199"/>
      <c r="BDY118" s="188"/>
      <c r="BDZ118" s="209"/>
      <c r="BEA118" s="199"/>
      <c r="BEB118" s="199"/>
      <c r="BEC118" s="188"/>
      <c r="BED118" s="209"/>
      <c r="BEE118" s="199"/>
      <c r="BEF118" s="199"/>
      <c r="BEG118" s="188"/>
      <c r="BEH118" s="209"/>
      <c r="BEI118" s="199"/>
      <c r="BEJ118" s="199"/>
      <c r="BEK118" s="188"/>
      <c r="BEL118" s="209"/>
      <c r="BEM118" s="199"/>
      <c r="BEN118" s="199"/>
      <c r="BEO118" s="188"/>
      <c r="BEP118" s="209"/>
      <c r="BEQ118" s="199"/>
      <c r="BER118" s="199"/>
      <c r="BES118" s="188"/>
      <c r="BET118" s="209"/>
      <c r="BEU118" s="199"/>
      <c r="BEV118" s="199"/>
      <c r="BEW118" s="188"/>
      <c r="BEX118" s="209"/>
      <c r="BEY118" s="199"/>
      <c r="BEZ118" s="199"/>
      <c r="BFA118" s="188"/>
      <c r="BFB118" s="209"/>
      <c r="BFC118" s="199"/>
      <c r="BFD118" s="199"/>
      <c r="BFE118" s="188"/>
      <c r="BFF118" s="209"/>
      <c r="BFG118" s="199"/>
      <c r="BFH118" s="199"/>
      <c r="BFI118" s="188"/>
      <c r="BFJ118" s="209"/>
      <c r="BFK118" s="199"/>
      <c r="BFL118" s="199"/>
      <c r="BFM118" s="188"/>
      <c r="BFN118" s="209"/>
      <c r="BFO118" s="199"/>
      <c r="BFP118" s="199"/>
      <c r="BFQ118" s="188"/>
      <c r="BFR118" s="209"/>
      <c r="BFS118" s="199"/>
      <c r="BFT118" s="199"/>
      <c r="BFU118" s="188"/>
      <c r="BFV118" s="209"/>
      <c r="BFW118" s="199"/>
      <c r="BFX118" s="199"/>
      <c r="BFY118" s="188"/>
      <c r="BFZ118" s="209"/>
      <c r="BGA118" s="199"/>
      <c r="BGB118" s="199"/>
      <c r="BGC118" s="188"/>
      <c r="BGD118" s="209"/>
      <c r="BGE118" s="199"/>
      <c r="BGF118" s="199"/>
      <c r="BGG118" s="188"/>
      <c r="BGH118" s="209"/>
      <c r="BGI118" s="199"/>
      <c r="BGJ118" s="199"/>
      <c r="BGK118" s="188"/>
      <c r="BGL118" s="209"/>
      <c r="BGM118" s="199"/>
      <c r="BGN118" s="199"/>
      <c r="BGO118" s="188"/>
      <c r="BGP118" s="209"/>
      <c r="BGQ118" s="199"/>
      <c r="BGR118" s="199"/>
      <c r="BGS118" s="188"/>
      <c r="BGT118" s="209"/>
      <c r="BGU118" s="199"/>
      <c r="BGV118" s="199"/>
      <c r="BGW118" s="188"/>
      <c r="BGX118" s="209"/>
      <c r="BGY118" s="199"/>
      <c r="BGZ118" s="199"/>
      <c r="BHA118" s="188"/>
      <c r="BHB118" s="209"/>
      <c r="BHC118" s="199"/>
      <c r="BHD118" s="199"/>
      <c r="BHE118" s="188"/>
      <c r="BHF118" s="209"/>
      <c r="BHG118" s="199"/>
      <c r="BHH118" s="199"/>
      <c r="BHI118" s="188"/>
      <c r="BHJ118" s="209"/>
      <c r="BHK118" s="199"/>
      <c r="BHL118" s="199"/>
      <c r="BHM118" s="188"/>
      <c r="BHN118" s="209"/>
      <c r="BHO118" s="199"/>
      <c r="BHP118" s="199"/>
      <c r="BHQ118" s="188"/>
      <c r="BHR118" s="209"/>
      <c r="BHS118" s="199"/>
      <c r="BHT118" s="199"/>
      <c r="BHU118" s="188"/>
      <c r="BHV118" s="209"/>
      <c r="BHW118" s="199"/>
      <c r="BHX118" s="199"/>
      <c r="BHY118" s="188"/>
      <c r="BHZ118" s="209"/>
      <c r="BIA118" s="199"/>
      <c r="BIB118" s="199"/>
      <c r="BIC118" s="188"/>
      <c r="BID118" s="209"/>
      <c r="BIE118" s="199"/>
      <c r="BIF118" s="199"/>
      <c r="BIG118" s="188"/>
      <c r="BIH118" s="209"/>
      <c r="BII118" s="199"/>
      <c r="BIJ118" s="199"/>
      <c r="BIK118" s="188"/>
      <c r="BIL118" s="209"/>
      <c r="BIM118" s="199"/>
      <c r="BIN118" s="199"/>
      <c r="BIO118" s="188"/>
      <c r="BIP118" s="209"/>
      <c r="BIQ118" s="199"/>
      <c r="BIR118" s="199"/>
      <c r="BIS118" s="188"/>
      <c r="BIT118" s="209"/>
      <c r="BIU118" s="199"/>
      <c r="BIV118" s="199"/>
      <c r="BIW118" s="188"/>
      <c r="BIX118" s="209"/>
      <c r="BIY118" s="199"/>
      <c r="BIZ118" s="199"/>
      <c r="BJA118" s="188"/>
      <c r="BJB118" s="209"/>
      <c r="BJC118" s="199"/>
      <c r="BJD118" s="199"/>
      <c r="BJE118" s="188"/>
      <c r="BJF118" s="209"/>
      <c r="BJG118" s="199"/>
      <c r="BJH118" s="199"/>
      <c r="BJI118" s="188"/>
      <c r="BJJ118" s="209"/>
      <c r="BJK118" s="199"/>
      <c r="BJL118" s="199"/>
      <c r="BJM118" s="188"/>
      <c r="BJN118" s="209"/>
      <c r="BJO118" s="199"/>
      <c r="BJP118" s="199"/>
      <c r="BJQ118" s="188"/>
      <c r="BJR118" s="209"/>
      <c r="BJS118" s="199"/>
      <c r="BJT118" s="199"/>
      <c r="BJU118" s="188"/>
      <c r="BJV118" s="209"/>
      <c r="BJW118" s="199"/>
      <c r="BJX118" s="199"/>
      <c r="BJY118" s="188"/>
      <c r="BJZ118" s="209"/>
      <c r="BKA118" s="199"/>
      <c r="BKB118" s="199"/>
      <c r="BKC118" s="188"/>
      <c r="BKD118" s="209"/>
      <c r="BKE118" s="199"/>
      <c r="BKF118" s="199"/>
      <c r="BKG118" s="188"/>
      <c r="BKH118" s="209"/>
      <c r="BKI118" s="199"/>
      <c r="BKJ118" s="199"/>
      <c r="BKK118" s="188"/>
      <c r="BKL118" s="209"/>
      <c r="BKM118" s="199"/>
      <c r="BKN118" s="199"/>
      <c r="BKO118" s="188"/>
      <c r="BKP118" s="209"/>
      <c r="BKQ118" s="199"/>
      <c r="BKR118" s="199"/>
      <c r="BKS118" s="188"/>
      <c r="BKT118" s="209"/>
      <c r="BKU118" s="199"/>
      <c r="BKV118" s="199"/>
      <c r="BKW118" s="188"/>
      <c r="BKX118" s="209"/>
      <c r="BKY118" s="199"/>
      <c r="BKZ118" s="199"/>
      <c r="BLA118" s="188"/>
      <c r="BLB118" s="209"/>
      <c r="BLC118" s="199"/>
      <c r="BLD118" s="199"/>
      <c r="BLE118" s="188"/>
      <c r="BLF118" s="209"/>
      <c r="BLG118" s="199"/>
      <c r="BLH118" s="199"/>
      <c r="BLI118" s="188"/>
      <c r="BLJ118" s="209"/>
      <c r="BLK118" s="199"/>
      <c r="BLL118" s="199"/>
      <c r="BLM118" s="188"/>
      <c r="BLN118" s="209"/>
      <c r="BLO118" s="199"/>
      <c r="BLP118" s="199"/>
      <c r="BLQ118" s="188"/>
      <c r="BLR118" s="209"/>
      <c r="BLS118" s="199"/>
      <c r="BLT118" s="199"/>
      <c r="BLU118" s="188"/>
      <c r="BLV118" s="209"/>
      <c r="BLW118" s="199"/>
      <c r="BLX118" s="199"/>
      <c r="BLY118" s="188"/>
      <c r="BLZ118" s="209"/>
      <c r="BMA118" s="199"/>
      <c r="BMB118" s="199"/>
      <c r="BMC118" s="188"/>
      <c r="BMD118" s="209"/>
      <c r="BME118" s="199"/>
      <c r="BMF118" s="199"/>
      <c r="BMG118" s="188"/>
      <c r="BMH118" s="209"/>
      <c r="BMI118" s="199"/>
      <c r="BMJ118" s="199"/>
      <c r="BMK118" s="188"/>
      <c r="BML118" s="209"/>
      <c r="BMM118" s="199"/>
      <c r="BMN118" s="199"/>
      <c r="BMO118" s="188"/>
      <c r="BMP118" s="209"/>
      <c r="BMQ118" s="199"/>
      <c r="BMR118" s="199"/>
      <c r="BMS118" s="188"/>
      <c r="BMT118" s="209"/>
      <c r="BMU118" s="199"/>
      <c r="BMV118" s="199"/>
      <c r="BMW118" s="188"/>
      <c r="BMX118" s="209"/>
      <c r="BMY118" s="199"/>
      <c r="BMZ118" s="199"/>
      <c r="BNA118" s="188"/>
      <c r="BNB118" s="209"/>
      <c r="BNC118" s="199"/>
      <c r="BND118" s="199"/>
      <c r="BNE118" s="188"/>
      <c r="BNF118" s="209"/>
      <c r="BNG118" s="199"/>
      <c r="BNH118" s="199"/>
      <c r="BNI118" s="188"/>
      <c r="BNJ118" s="209"/>
      <c r="BNK118" s="199"/>
      <c r="BNL118" s="199"/>
      <c r="BNM118" s="188"/>
      <c r="BNN118" s="209"/>
      <c r="BNO118" s="199"/>
      <c r="BNP118" s="199"/>
      <c r="BNQ118" s="188"/>
      <c r="BNR118" s="209"/>
      <c r="BNS118" s="199"/>
      <c r="BNT118" s="199"/>
      <c r="BNU118" s="188"/>
      <c r="BNV118" s="209"/>
      <c r="BNW118" s="199"/>
      <c r="BNX118" s="199"/>
      <c r="BNY118" s="188"/>
      <c r="BNZ118" s="209"/>
      <c r="BOA118" s="199"/>
      <c r="BOB118" s="199"/>
      <c r="BOC118" s="188"/>
      <c r="BOD118" s="209"/>
      <c r="BOE118" s="199"/>
      <c r="BOF118" s="199"/>
      <c r="BOG118" s="188"/>
      <c r="BOH118" s="209"/>
      <c r="BOI118" s="199"/>
      <c r="BOJ118" s="199"/>
      <c r="BOK118" s="188"/>
      <c r="BOL118" s="209"/>
      <c r="BOM118" s="199"/>
      <c r="BON118" s="199"/>
      <c r="BOO118" s="188"/>
      <c r="BOP118" s="209"/>
      <c r="BOQ118" s="199"/>
      <c r="BOR118" s="199"/>
      <c r="BOS118" s="188"/>
      <c r="BOT118" s="209"/>
      <c r="BOU118" s="199"/>
      <c r="BOV118" s="199"/>
      <c r="BOW118" s="188"/>
      <c r="BOX118" s="209"/>
      <c r="BOY118" s="199"/>
      <c r="BOZ118" s="199"/>
      <c r="BPA118" s="188"/>
      <c r="BPB118" s="209"/>
      <c r="BPC118" s="199"/>
      <c r="BPD118" s="199"/>
      <c r="BPE118" s="188"/>
      <c r="BPF118" s="209"/>
      <c r="BPG118" s="199"/>
      <c r="BPH118" s="199"/>
      <c r="BPI118" s="188"/>
      <c r="BPJ118" s="209"/>
      <c r="BPK118" s="199"/>
      <c r="BPL118" s="199"/>
      <c r="BPM118" s="188"/>
      <c r="BPN118" s="209"/>
      <c r="BPO118" s="199"/>
      <c r="BPP118" s="199"/>
      <c r="BPQ118" s="188"/>
      <c r="BPR118" s="209"/>
      <c r="BPS118" s="199"/>
      <c r="BPT118" s="199"/>
      <c r="BPU118" s="188"/>
      <c r="BPV118" s="209"/>
      <c r="BPW118" s="199"/>
      <c r="BPX118" s="199"/>
      <c r="BPY118" s="188"/>
      <c r="BPZ118" s="209"/>
      <c r="BQA118" s="199"/>
      <c r="BQB118" s="199"/>
      <c r="BQC118" s="188"/>
      <c r="BQD118" s="209"/>
      <c r="BQE118" s="199"/>
      <c r="BQF118" s="199"/>
      <c r="BQG118" s="188"/>
      <c r="BQH118" s="209"/>
      <c r="BQI118" s="199"/>
      <c r="BQJ118" s="199"/>
      <c r="BQK118" s="188"/>
      <c r="BQL118" s="209"/>
      <c r="BQM118" s="199"/>
      <c r="BQN118" s="199"/>
      <c r="BQO118" s="188"/>
      <c r="BQP118" s="209"/>
      <c r="BQQ118" s="199"/>
      <c r="BQR118" s="199"/>
      <c r="BQS118" s="188"/>
      <c r="BQT118" s="209"/>
      <c r="BQU118" s="199"/>
      <c r="BQV118" s="199"/>
      <c r="BQW118" s="188"/>
      <c r="BQX118" s="209"/>
      <c r="BQY118" s="199"/>
      <c r="BQZ118" s="199"/>
      <c r="BRA118" s="188"/>
      <c r="BRB118" s="209"/>
      <c r="BRC118" s="199"/>
      <c r="BRD118" s="199"/>
      <c r="BRE118" s="188"/>
      <c r="BRF118" s="209"/>
      <c r="BRG118" s="199"/>
      <c r="BRH118" s="199"/>
      <c r="BRI118" s="188"/>
      <c r="BRJ118" s="209"/>
      <c r="BRK118" s="199"/>
      <c r="BRL118" s="199"/>
      <c r="BRM118" s="188"/>
      <c r="BRN118" s="209"/>
      <c r="BRO118" s="199"/>
      <c r="BRP118" s="199"/>
      <c r="BRQ118" s="188"/>
      <c r="BRR118" s="209"/>
      <c r="BRS118" s="199"/>
      <c r="BRT118" s="199"/>
      <c r="BRU118" s="188"/>
      <c r="BRV118" s="209"/>
      <c r="BRW118" s="199"/>
      <c r="BRX118" s="199"/>
      <c r="BRY118" s="188"/>
      <c r="BRZ118" s="209"/>
      <c r="BSA118" s="199"/>
      <c r="BSB118" s="199"/>
      <c r="BSC118" s="188"/>
      <c r="BSD118" s="209"/>
      <c r="BSE118" s="199"/>
      <c r="BSF118" s="199"/>
      <c r="BSG118" s="188"/>
      <c r="BSH118" s="209"/>
      <c r="BSI118" s="199"/>
      <c r="BSJ118" s="199"/>
      <c r="BSK118" s="188"/>
      <c r="BSL118" s="209"/>
      <c r="BSM118" s="199"/>
      <c r="BSN118" s="199"/>
      <c r="BSO118" s="188"/>
      <c r="BSP118" s="209"/>
      <c r="BSQ118" s="199"/>
      <c r="BSR118" s="199"/>
      <c r="BSS118" s="188"/>
      <c r="BST118" s="209"/>
      <c r="BSU118" s="199"/>
      <c r="BSV118" s="199"/>
      <c r="BSW118" s="188"/>
      <c r="BSX118" s="209"/>
      <c r="BSY118" s="199"/>
      <c r="BSZ118" s="199"/>
      <c r="BTA118" s="188"/>
      <c r="BTB118" s="209"/>
      <c r="BTC118" s="199"/>
      <c r="BTD118" s="199"/>
      <c r="BTE118" s="188"/>
      <c r="BTF118" s="209"/>
      <c r="BTG118" s="199"/>
      <c r="BTH118" s="199"/>
      <c r="BTI118" s="188"/>
      <c r="BTJ118" s="209"/>
      <c r="BTK118" s="199"/>
      <c r="BTL118" s="199"/>
      <c r="BTM118" s="188"/>
      <c r="BTN118" s="209"/>
      <c r="BTO118" s="199"/>
      <c r="BTP118" s="199"/>
      <c r="BTQ118" s="188"/>
      <c r="BTR118" s="209"/>
      <c r="BTS118" s="199"/>
      <c r="BTT118" s="199"/>
      <c r="BTU118" s="188"/>
      <c r="BTV118" s="209"/>
      <c r="BTW118" s="199"/>
      <c r="BTX118" s="199"/>
      <c r="BTY118" s="188"/>
      <c r="BTZ118" s="209"/>
      <c r="BUA118" s="199"/>
      <c r="BUB118" s="199"/>
      <c r="BUC118" s="188"/>
      <c r="BUD118" s="209"/>
      <c r="BUE118" s="199"/>
      <c r="BUF118" s="199"/>
      <c r="BUG118" s="188"/>
      <c r="BUH118" s="209"/>
      <c r="BUI118" s="199"/>
      <c r="BUJ118" s="199"/>
      <c r="BUK118" s="188"/>
      <c r="BUL118" s="209"/>
      <c r="BUM118" s="199"/>
      <c r="BUN118" s="199"/>
      <c r="BUO118" s="188"/>
      <c r="BUP118" s="209"/>
      <c r="BUQ118" s="199"/>
      <c r="BUR118" s="199"/>
      <c r="BUS118" s="188"/>
      <c r="BUT118" s="209"/>
      <c r="BUU118" s="199"/>
      <c r="BUV118" s="199"/>
      <c r="BUW118" s="188"/>
      <c r="BUX118" s="209"/>
      <c r="BUY118" s="199"/>
      <c r="BUZ118" s="199"/>
      <c r="BVA118" s="188"/>
      <c r="BVB118" s="209"/>
      <c r="BVC118" s="199"/>
      <c r="BVD118" s="199"/>
      <c r="BVE118" s="188"/>
      <c r="BVF118" s="209"/>
      <c r="BVG118" s="199"/>
      <c r="BVH118" s="199"/>
      <c r="BVI118" s="188"/>
      <c r="BVJ118" s="209"/>
      <c r="BVK118" s="199"/>
      <c r="BVL118" s="199"/>
      <c r="BVM118" s="188"/>
      <c r="BVN118" s="209"/>
      <c r="BVO118" s="199"/>
      <c r="BVP118" s="199"/>
      <c r="BVQ118" s="188"/>
      <c r="BVR118" s="209"/>
      <c r="BVS118" s="199"/>
      <c r="BVT118" s="199"/>
      <c r="BVU118" s="188"/>
      <c r="BVV118" s="209"/>
      <c r="BVW118" s="199"/>
      <c r="BVX118" s="199"/>
      <c r="BVY118" s="188"/>
      <c r="BVZ118" s="209"/>
      <c r="BWA118" s="199"/>
      <c r="BWB118" s="199"/>
      <c r="BWC118" s="188"/>
      <c r="BWD118" s="209"/>
      <c r="BWE118" s="199"/>
      <c r="BWF118" s="199"/>
      <c r="BWG118" s="188"/>
      <c r="BWH118" s="209"/>
      <c r="BWI118" s="199"/>
      <c r="BWJ118" s="199"/>
      <c r="BWK118" s="188"/>
      <c r="BWL118" s="209"/>
      <c r="BWM118" s="199"/>
      <c r="BWN118" s="199"/>
      <c r="BWO118" s="188"/>
      <c r="BWP118" s="209"/>
      <c r="BWQ118" s="199"/>
      <c r="BWR118" s="199"/>
      <c r="BWS118" s="188"/>
      <c r="BWT118" s="209"/>
      <c r="BWU118" s="199"/>
      <c r="BWV118" s="199"/>
      <c r="BWW118" s="188"/>
      <c r="BWX118" s="209"/>
      <c r="BWY118" s="199"/>
      <c r="BWZ118" s="199"/>
      <c r="BXA118" s="188"/>
      <c r="BXB118" s="209"/>
      <c r="BXC118" s="199"/>
      <c r="BXD118" s="199"/>
      <c r="BXE118" s="188"/>
      <c r="BXF118" s="209"/>
      <c r="BXG118" s="199"/>
      <c r="BXH118" s="199"/>
      <c r="BXI118" s="188"/>
      <c r="BXJ118" s="209"/>
      <c r="BXK118" s="199"/>
      <c r="BXL118" s="199"/>
      <c r="BXM118" s="188"/>
      <c r="BXN118" s="209"/>
      <c r="BXO118" s="199"/>
      <c r="BXP118" s="199"/>
      <c r="BXQ118" s="188"/>
      <c r="BXR118" s="209"/>
      <c r="BXS118" s="199"/>
      <c r="BXT118" s="199"/>
      <c r="BXU118" s="188"/>
      <c r="BXV118" s="209"/>
      <c r="BXW118" s="199"/>
      <c r="BXX118" s="199"/>
      <c r="BXY118" s="188"/>
      <c r="BXZ118" s="209"/>
      <c r="BYA118" s="199"/>
      <c r="BYB118" s="199"/>
      <c r="BYC118" s="188"/>
      <c r="BYD118" s="209"/>
      <c r="BYE118" s="199"/>
      <c r="BYF118" s="199"/>
      <c r="BYG118" s="188"/>
      <c r="BYH118" s="209"/>
      <c r="BYI118" s="199"/>
      <c r="BYJ118" s="199"/>
      <c r="BYK118" s="188"/>
      <c r="BYL118" s="209"/>
      <c r="BYM118" s="199"/>
      <c r="BYN118" s="199"/>
      <c r="BYO118" s="188"/>
      <c r="BYP118" s="209"/>
      <c r="BYQ118" s="199"/>
      <c r="BYR118" s="199"/>
      <c r="BYS118" s="188"/>
      <c r="BYT118" s="209"/>
      <c r="BYU118" s="199"/>
      <c r="BYV118" s="199"/>
      <c r="BYW118" s="188"/>
      <c r="BYX118" s="209"/>
      <c r="BYY118" s="199"/>
      <c r="BYZ118" s="199"/>
      <c r="BZA118" s="188"/>
      <c r="BZB118" s="209"/>
      <c r="BZC118" s="199"/>
      <c r="BZD118" s="199"/>
      <c r="BZE118" s="188"/>
      <c r="BZF118" s="209"/>
      <c r="BZG118" s="199"/>
      <c r="BZH118" s="199"/>
      <c r="BZI118" s="188"/>
      <c r="BZJ118" s="209"/>
      <c r="BZK118" s="199"/>
      <c r="BZL118" s="199"/>
      <c r="BZM118" s="188"/>
      <c r="BZN118" s="209"/>
      <c r="BZO118" s="199"/>
      <c r="BZP118" s="199"/>
      <c r="BZQ118" s="188"/>
      <c r="BZR118" s="209"/>
      <c r="BZS118" s="199"/>
      <c r="BZT118" s="199"/>
      <c r="BZU118" s="188"/>
      <c r="BZV118" s="209"/>
      <c r="BZW118" s="199"/>
      <c r="BZX118" s="199"/>
      <c r="BZY118" s="188"/>
      <c r="BZZ118" s="209"/>
      <c r="CAA118" s="199"/>
      <c r="CAB118" s="199"/>
      <c r="CAC118" s="188"/>
      <c r="CAD118" s="209"/>
      <c r="CAE118" s="199"/>
      <c r="CAF118" s="199"/>
      <c r="CAG118" s="188"/>
      <c r="CAH118" s="209"/>
      <c r="CAI118" s="199"/>
      <c r="CAJ118" s="199"/>
      <c r="CAK118" s="188"/>
      <c r="CAL118" s="209"/>
      <c r="CAM118" s="199"/>
      <c r="CAN118" s="199"/>
      <c r="CAO118" s="188"/>
      <c r="CAP118" s="209"/>
      <c r="CAQ118" s="199"/>
      <c r="CAR118" s="199"/>
      <c r="CAS118" s="188"/>
      <c r="CAT118" s="209"/>
      <c r="CAU118" s="199"/>
      <c r="CAV118" s="199"/>
      <c r="CAW118" s="188"/>
      <c r="CAX118" s="209"/>
      <c r="CAY118" s="199"/>
      <c r="CAZ118" s="199"/>
      <c r="CBA118" s="188"/>
      <c r="CBB118" s="209"/>
      <c r="CBC118" s="199"/>
      <c r="CBD118" s="199"/>
      <c r="CBE118" s="188"/>
      <c r="CBF118" s="209"/>
      <c r="CBG118" s="199"/>
      <c r="CBH118" s="199"/>
      <c r="CBI118" s="188"/>
      <c r="CBJ118" s="209"/>
      <c r="CBK118" s="199"/>
      <c r="CBL118" s="199"/>
      <c r="CBM118" s="188"/>
      <c r="CBN118" s="209"/>
      <c r="CBO118" s="199"/>
      <c r="CBP118" s="199"/>
      <c r="CBQ118" s="188"/>
      <c r="CBR118" s="209"/>
      <c r="CBS118" s="199"/>
      <c r="CBT118" s="199"/>
      <c r="CBU118" s="188"/>
      <c r="CBV118" s="209"/>
      <c r="CBW118" s="199"/>
      <c r="CBX118" s="199"/>
      <c r="CBY118" s="188"/>
      <c r="CBZ118" s="209"/>
      <c r="CCA118" s="199"/>
      <c r="CCB118" s="199"/>
      <c r="CCC118" s="188"/>
      <c r="CCD118" s="209"/>
      <c r="CCE118" s="199"/>
      <c r="CCF118" s="199"/>
      <c r="CCG118" s="188"/>
      <c r="CCH118" s="209"/>
      <c r="CCI118" s="199"/>
      <c r="CCJ118" s="199"/>
      <c r="CCK118" s="188"/>
      <c r="CCL118" s="209"/>
      <c r="CCM118" s="199"/>
      <c r="CCN118" s="199"/>
      <c r="CCO118" s="188"/>
      <c r="CCP118" s="209"/>
      <c r="CCQ118" s="199"/>
      <c r="CCR118" s="199"/>
      <c r="CCS118" s="188"/>
      <c r="CCT118" s="209"/>
      <c r="CCU118" s="199"/>
      <c r="CCV118" s="199"/>
      <c r="CCW118" s="188"/>
      <c r="CCX118" s="209"/>
      <c r="CCY118" s="199"/>
      <c r="CCZ118" s="199"/>
      <c r="CDA118" s="188"/>
      <c r="CDB118" s="209"/>
      <c r="CDC118" s="199"/>
      <c r="CDD118" s="199"/>
      <c r="CDE118" s="188"/>
      <c r="CDF118" s="209"/>
      <c r="CDG118" s="199"/>
      <c r="CDH118" s="199"/>
      <c r="CDI118" s="188"/>
      <c r="CDJ118" s="209"/>
      <c r="CDK118" s="199"/>
      <c r="CDL118" s="199"/>
      <c r="CDM118" s="188"/>
      <c r="CDN118" s="209"/>
      <c r="CDO118" s="199"/>
      <c r="CDP118" s="199"/>
      <c r="CDQ118" s="188"/>
      <c r="CDR118" s="209"/>
      <c r="CDS118" s="199"/>
      <c r="CDT118" s="199"/>
      <c r="CDU118" s="188"/>
      <c r="CDV118" s="209"/>
      <c r="CDW118" s="199"/>
      <c r="CDX118" s="199"/>
      <c r="CDY118" s="188"/>
      <c r="CDZ118" s="209"/>
      <c r="CEA118" s="199"/>
      <c r="CEB118" s="199"/>
      <c r="CEC118" s="188"/>
      <c r="CED118" s="209"/>
      <c r="CEE118" s="199"/>
      <c r="CEF118" s="199"/>
      <c r="CEG118" s="188"/>
      <c r="CEH118" s="209"/>
      <c r="CEI118" s="199"/>
      <c r="CEJ118" s="199"/>
      <c r="CEK118" s="188"/>
      <c r="CEL118" s="209"/>
      <c r="CEM118" s="199"/>
      <c r="CEN118" s="199"/>
      <c r="CEO118" s="188"/>
      <c r="CEP118" s="209"/>
      <c r="CEQ118" s="199"/>
      <c r="CER118" s="199"/>
      <c r="CES118" s="188"/>
      <c r="CET118" s="209"/>
      <c r="CEU118" s="199"/>
      <c r="CEV118" s="199"/>
      <c r="CEW118" s="188"/>
      <c r="CEX118" s="209"/>
      <c r="CEY118" s="199"/>
      <c r="CEZ118" s="199"/>
      <c r="CFA118" s="188"/>
      <c r="CFB118" s="209"/>
      <c r="CFC118" s="199"/>
      <c r="CFD118" s="199"/>
      <c r="CFE118" s="188"/>
      <c r="CFF118" s="209"/>
      <c r="CFG118" s="199"/>
      <c r="CFH118" s="199"/>
      <c r="CFI118" s="188"/>
      <c r="CFJ118" s="209"/>
      <c r="CFK118" s="199"/>
      <c r="CFL118" s="199"/>
      <c r="CFM118" s="188"/>
      <c r="CFN118" s="209"/>
      <c r="CFO118" s="199"/>
      <c r="CFP118" s="199"/>
      <c r="CFQ118" s="188"/>
      <c r="CFR118" s="209"/>
      <c r="CFS118" s="199"/>
      <c r="CFT118" s="199"/>
      <c r="CFU118" s="188"/>
      <c r="CFV118" s="209"/>
      <c r="CFW118" s="199"/>
      <c r="CFX118" s="199"/>
      <c r="CFY118" s="188"/>
      <c r="CFZ118" s="209"/>
      <c r="CGA118" s="199"/>
      <c r="CGB118" s="199"/>
      <c r="CGC118" s="188"/>
      <c r="CGD118" s="209"/>
      <c r="CGE118" s="199"/>
      <c r="CGF118" s="199"/>
      <c r="CGG118" s="188"/>
      <c r="CGH118" s="209"/>
      <c r="CGI118" s="199"/>
      <c r="CGJ118" s="199"/>
      <c r="CGK118" s="188"/>
      <c r="CGL118" s="209"/>
      <c r="CGM118" s="199"/>
      <c r="CGN118" s="199"/>
      <c r="CGO118" s="188"/>
      <c r="CGP118" s="209"/>
      <c r="CGQ118" s="199"/>
      <c r="CGR118" s="199"/>
      <c r="CGS118" s="188"/>
      <c r="CGT118" s="209"/>
      <c r="CGU118" s="199"/>
      <c r="CGV118" s="199"/>
      <c r="CGW118" s="188"/>
      <c r="CGX118" s="209"/>
      <c r="CGY118" s="199"/>
      <c r="CGZ118" s="199"/>
      <c r="CHA118" s="188"/>
      <c r="CHB118" s="209"/>
      <c r="CHC118" s="199"/>
      <c r="CHD118" s="199"/>
      <c r="CHE118" s="188"/>
      <c r="CHF118" s="209"/>
      <c r="CHG118" s="199"/>
      <c r="CHH118" s="199"/>
      <c r="CHI118" s="188"/>
      <c r="CHJ118" s="209"/>
      <c r="CHK118" s="199"/>
      <c r="CHL118" s="199"/>
      <c r="CHM118" s="188"/>
      <c r="CHN118" s="209"/>
      <c r="CHO118" s="199"/>
      <c r="CHP118" s="199"/>
      <c r="CHQ118" s="188"/>
      <c r="CHR118" s="209"/>
      <c r="CHS118" s="199"/>
      <c r="CHT118" s="199"/>
      <c r="CHU118" s="188"/>
      <c r="CHV118" s="209"/>
      <c r="CHW118" s="199"/>
      <c r="CHX118" s="199"/>
      <c r="CHY118" s="188"/>
      <c r="CHZ118" s="209"/>
      <c r="CIA118" s="199"/>
      <c r="CIB118" s="199"/>
      <c r="CIC118" s="188"/>
      <c r="CID118" s="209"/>
      <c r="CIE118" s="199"/>
      <c r="CIF118" s="199"/>
      <c r="CIG118" s="188"/>
      <c r="CIH118" s="209"/>
      <c r="CII118" s="199"/>
      <c r="CIJ118" s="199"/>
      <c r="CIK118" s="188"/>
      <c r="CIL118" s="209"/>
      <c r="CIM118" s="199"/>
      <c r="CIN118" s="199"/>
      <c r="CIO118" s="188"/>
      <c r="CIP118" s="209"/>
      <c r="CIQ118" s="199"/>
      <c r="CIR118" s="199"/>
      <c r="CIS118" s="188"/>
      <c r="CIT118" s="209"/>
      <c r="CIU118" s="199"/>
      <c r="CIV118" s="199"/>
      <c r="CIW118" s="188"/>
      <c r="CIX118" s="209"/>
      <c r="CIY118" s="199"/>
      <c r="CIZ118" s="199"/>
      <c r="CJA118" s="188"/>
      <c r="CJB118" s="209"/>
      <c r="CJC118" s="199"/>
      <c r="CJD118" s="199"/>
      <c r="CJE118" s="188"/>
      <c r="CJF118" s="209"/>
      <c r="CJG118" s="199"/>
      <c r="CJH118" s="199"/>
      <c r="CJI118" s="188"/>
      <c r="CJJ118" s="209"/>
      <c r="CJK118" s="199"/>
      <c r="CJL118" s="199"/>
      <c r="CJM118" s="188"/>
      <c r="CJN118" s="209"/>
      <c r="CJO118" s="199"/>
      <c r="CJP118" s="199"/>
      <c r="CJQ118" s="188"/>
      <c r="CJR118" s="209"/>
      <c r="CJS118" s="199"/>
      <c r="CJT118" s="199"/>
      <c r="CJU118" s="188"/>
      <c r="CJV118" s="209"/>
      <c r="CJW118" s="199"/>
      <c r="CJX118" s="199"/>
      <c r="CJY118" s="188"/>
      <c r="CJZ118" s="209"/>
      <c r="CKA118" s="199"/>
      <c r="CKB118" s="199"/>
      <c r="CKC118" s="188"/>
      <c r="CKD118" s="209"/>
      <c r="CKE118" s="199"/>
      <c r="CKF118" s="199"/>
      <c r="CKG118" s="188"/>
      <c r="CKH118" s="209"/>
      <c r="CKI118" s="199"/>
      <c r="CKJ118" s="199"/>
      <c r="CKK118" s="188"/>
      <c r="CKL118" s="209"/>
      <c r="CKM118" s="199"/>
      <c r="CKN118" s="199"/>
      <c r="CKO118" s="188"/>
      <c r="CKP118" s="209"/>
      <c r="CKQ118" s="199"/>
      <c r="CKR118" s="199"/>
      <c r="CKS118" s="188"/>
      <c r="CKT118" s="209"/>
      <c r="CKU118" s="199"/>
      <c r="CKV118" s="199"/>
      <c r="CKW118" s="188"/>
      <c r="CKX118" s="209"/>
      <c r="CKY118" s="199"/>
      <c r="CKZ118" s="199"/>
      <c r="CLA118" s="188"/>
      <c r="CLB118" s="209"/>
      <c r="CLC118" s="199"/>
      <c r="CLD118" s="199"/>
      <c r="CLE118" s="188"/>
      <c r="CLF118" s="209"/>
      <c r="CLG118" s="199"/>
      <c r="CLH118" s="199"/>
      <c r="CLI118" s="188"/>
      <c r="CLJ118" s="209"/>
      <c r="CLK118" s="199"/>
      <c r="CLL118" s="199"/>
      <c r="CLM118" s="188"/>
      <c r="CLN118" s="209"/>
      <c r="CLO118" s="199"/>
      <c r="CLP118" s="199"/>
      <c r="CLQ118" s="188"/>
      <c r="CLR118" s="209"/>
      <c r="CLS118" s="199"/>
      <c r="CLT118" s="199"/>
      <c r="CLU118" s="188"/>
      <c r="CLV118" s="209"/>
      <c r="CLW118" s="199"/>
      <c r="CLX118" s="199"/>
      <c r="CLY118" s="188"/>
      <c r="CLZ118" s="209"/>
      <c r="CMA118" s="199"/>
      <c r="CMB118" s="199"/>
      <c r="CMC118" s="188"/>
      <c r="CMD118" s="209"/>
      <c r="CME118" s="199"/>
      <c r="CMF118" s="199"/>
      <c r="CMG118" s="188"/>
      <c r="CMH118" s="209"/>
      <c r="CMI118" s="199"/>
      <c r="CMJ118" s="199"/>
      <c r="CMK118" s="188"/>
      <c r="CML118" s="209"/>
      <c r="CMM118" s="199"/>
      <c r="CMN118" s="199"/>
      <c r="CMO118" s="188"/>
      <c r="CMP118" s="209"/>
      <c r="CMQ118" s="199"/>
      <c r="CMR118" s="199"/>
      <c r="CMS118" s="188"/>
      <c r="CMT118" s="209"/>
      <c r="CMU118" s="199"/>
      <c r="CMV118" s="199"/>
      <c r="CMW118" s="188"/>
      <c r="CMX118" s="209"/>
      <c r="CMY118" s="199"/>
      <c r="CMZ118" s="199"/>
      <c r="CNA118" s="188"/>
      <c r="CNB118" s="209"/>
      <c r="CNC118" s="199"/>
      <c r="CND118" s="199"/>
      <c r="CNE118" s="188"/>
      <c r="CNF118" s="209"/>
      <c r="CNG118" s="199"/>
      <c r="CNH118" s="199"/>
      <c r="CNI118" s="188"/>
      <c r="CNJ118" s="209"/>
      <c r="CNK118" s="199"/>
      <c r="CNL118" s="199"/>
      <c r="CNM118" s="188"/>
      <c r="CNN118" s="209"/>
      <c r="CNO118" s="199"/>
      <c r="CNP118" s="199"/>
      <c r="CNQ118" s="188"/>
      <c r="CNR118" s="209"/>
      <c r="CNS118" s="199"/>
      <c r="CNT118" s="199"/>
      <c r="CNU118" s="188"/>
      <c r="CNV118" s="209"/>
      <c r="CNW118" s="199"/>
      <c r="CNX118" s="199"/>
      <c r="CNY118" s="188"/>
      <c r="CNZ118" s="209"/>
      <c r="COA118" s="199"/>
      <c r="COB118" s="199"/>
      <c r="COC118" s="188"/>
      <c r="COD118" s="209"/>
      <c r="COE118" s="199"/>
      <c r="COF118" s="199"/>
      <c r="COG118" s="188"/>
      <c r="COH118" s="209"/>
      <c r="COI118" s="199"/>
      <c r="COJ118" s="199"/>
      <c r="COK118" s="188"/>
      <c r="COL118" s="209"/>
      <c r="COM118" s="199"/>
      <c r="CON118" s="199"/>
      <c r="COO118" s="188"/>
      <c r="COP118" s="209"/>
      <c r="COQ118" s="199"/>
      <c r="COR118" s="199"/>
      <c r="COS118" s="188"/>
      <c r="COT118" s="209"/>
      <c r="COU118" s="199"/>
      <c r="COV118" s="199"/>
      <c r="COW118" s="188"/>
      <c r="COX118" s="209"/>
      <c r="COY118" s="199"/>
      <c r="COZ118" s="199"/>
      <c r="CPA118" s="188"/>
      <c r="CPB118" s="209"/>
      <c r="CPC118" s="199"/>
      <c r="CPD118" s="199"/>
      <c r="CPE118" s="188"/>
      <c r="CPF118" s="209"/>
      <c r="CPG118" s="199"/>
      <c r="CPH118" s="199"/>
      <c r="CPI118" s="188"/>
      <c r="CPJ118" s="209"/>
      <c r="CPK118" s="199"/>
      <c r="CPL118" s="199"/>
      <c r="CPM118" s="188"/>
      <c r="CPN118" s="209"/>
      <c r="CPO118" s="199"/>
      <c r="CPP118" s="199"/>
      <c r="CPQ118" s="188"/>
      <c r="CPR118" s="209"/>
      <c r="CPS118" s="199"/>
      <c r="CPT118" s="199"/>
      <c r="CPU118" s="188"/>
      <c r="CPV118" s="209"/>
      <c r="CPW118" s="199"/>
      <c r="CPX118" s="199"/>
      <c r="CPY118" s="188"/>
      <c r="CPZ118" s="209"/>
      <c r="CQA118" s="199"/>
      <c r="CQB118" s="199"/>
      <c r="CQC118" s="188"/>
      <c r="CQD118" s="209"/>
      <c r="CQE118" s="199"/>
      <c r="CQF118" s="199"/>
      <c r="CQG118" s="188"/>
      <c r="CQH118" s="209"/>
      <c r="CQI118" s="199"/>
      <c r="CQJ118" s="199"/>
      <c r="CQK118" s="188"/>
      <c r="CQL118" s="209"/>
      <c r="CQM118" s="199"/>
      <c r="CQN118" s="199"/>
      <c r="CQO118" s="188"/>
      <c r="CQP118" s="209"/>
      <c r="CQQ118" s="199"/>
      <c r="CQR118" s="199"/>
      <c r="CQS118" s="188"/>
      <c r="CQT118" s="209"/>
      <c r="CQU118" s="199"/>
      <c r="CQV118" s="199"/>
      <c r="CQW118" s="188"/>
      <c r="CQX118" s="209"/>
      <c r="CQY118" s="199"/>
      <c r="CQZ118" s="199"/>
      <c r="CRA118" s="188"/>
      <c r="CRB118" s="209"/>
      <c r="CRC118" s="199"/>
      <c r="CRD118" s="199"/>
      <c r="CRE118" s="188"/>
      <c r="CRF118" s="209"/>
      <c r="CRG118" s="199"/>
      <c r="CRH118" s="199"/>
      <c r="CRI118" s="188"/>
      <c r="CRJ118" s="209"/>
      <c r="CRK118" s="199"/>
      <c r="CRL118" s="199"/>
      <c r="CRM118" s="188"/>
      <c r="CRN118" s="209"/>
      <c r="CRO118" s="199"/>
      <c r="CRP118" s="199"/>
      <c r="CRQ118" s="188"/>
      <c r="CRR118" s="209"/>
      <c r="CRS118" s="199"/>
      <c r="CRT118" s="199"/>
      <c r="CRU118" s="188"/>
      <c r="CRV118" s="209"/>
      <c r="CRW118" s="199"/>
      <c r="CRX118" s="199"/>
      <c r="CRY118" s="188"/>
      <c r="CRZ118" s="209"/>
      <c r="CSA118" s="199"/>
      <c r="CSB118" s="199"/>
      <c r="CSC118" s="188"/>
      <c r="CSD118" s="209"/>
      <c r="CSE118" s="199"/>
      <c r="CSF118" s="199"/>
      <c r="CSG118" s="188"/>
      <c r="CSH118" s="209"/>
      <c r="CSI118" s="199"/>
      <c r="CSJ118" s="199"/>
      <c r="CSK118" s="188"/>
      <c r="CSL118" s="209"/>
      <c r="CSM118" s="199"/>
      <c r="CSN118" s="199"/>
      <c r="CSO118" s="188"/>
      <c r="CSP118" s="209"/>
      <c r="CSQ118" s="199"/>
      <c r="CSR118" s="199"/>
      <c r="CSS118" s="188"/>
      <c r="CST118" s="209"/>
      <c r="CSU118" s="199"/>
      <c r="CSV118" s="199"/>
      <c r="CSW118" s="188"/>
      <c r="CSX118" s="209"/>
      <c r="CSY118" s="199"/>
      <c r="CSZ118" s="199"/>
      <c r="CTA118" s="188"/>
      <c r="CTB118" s="209"/>
      <c r="CTC118" s="199"/>
      <c r="CTD118" s="199"/>
      <c r="CTE118" s="188"/>
      <c r="CTF118" s="209"/>
      <c r="CTG118" s="199"/>
      <c r="CTH118" s="199"/>
      <c r="CTI118" s="188"/>
      <c r="CTJ118" s="209"/>
      <c r="CTK118" s="199"/>
      <c r="CTL118" s="199"/>
      <c r="CTM118" s="188"/>
      <c r="CTN118" s="209"/>
      <c r="CTO118" s="199"/>
      <c r="CTP118" s="199"/>
      <c r="CTQ118" s="188"/>
      <c r="CTR118" s="209"/>
      <c r="CTS118" s="199"/>
      <c r="CTT118" s="199"/>
      <c r="CTU118" s="188"/>
      <c r="CTV118" s="209"/>
      <c r="CTW118" s="199"/>
      <c r="CTX118" s="199"/>
      <c r="CTY118" s="188"/>
      <c r="CTZ118" s="209"/>
      <c r="CUA118" s="199"/>
      <c r="CUB118" s="199"/>
      <c r="CUC118" s="188"/>
      <c r="CUD118" s="209"/>
      <c r="CUE118" s="199"/>
      <c r="CUF118" s="199"/>
      <c r="CUG118" s="188"/>
      <c r="CUH118" s="209"/>
      <c r="CUI118" s="199"/>
      <c r="CUJ118" s="199"/>
      <c r="CUK118" s="188"/>
      <c r="CUL118" s="209"/>
      <c r="CUM118" s="199"/>
      <c r="CUN118" s="199"/>
      <c r="CUO118" s="188"/>
      <c r="CUP118" s="209"/>
      <c r="CUQ118" s="199"/>
      <c r="CUR118" s="199"/>
      <c r="CUS118" s="188"/>
      <c r="CUT118" s="209"/>
      <c r="CUU118" s="199"/>
      <c r="CUV118" s="199"/>
      <c r="CUW118" s="188"/>
      <c r="CUX118" s="209"/>
      <c r="CUY118" s="199"/>
      <c r="CUZ118" s="199"/>
      <c r="CVA118" s="188"/>
      <c r="CVB118" s="209"/>
      <c r="CVC118" s="199"/>
      <c r="CVD118" s="199"/>
      <c r="CVE118" s="188"/>
      <c r="CVF118" s="209"/>
      <c r="CVG118" s="199"/>
      <c r="CVH118" s="199"/>
      <c r="CVI118" s="188"/>
      <c r="CVJ118" s="209"/>
      <c r="CVK118" s="199"/>
      <c r="CVL118" s="199"/>
      <c r="CVM118" s="188"/>
      <c r="CVN118" s="209"/>
      <c r="CVO118" s="199"/>
      <c r="CVP118" s="199"/>
      <c r="CVQ118" s="188"/>
      <c r="CVR118" s="209"/>
      <c r="CVS118" s="199"/>
      <c r="CVT118" s="199"/>
      <c r="CVU118" s="188"/>
      <c r="CVV118" s="209"/>
      <c r="CVW118" s="199"/>
      <c r="CVX118" s="199"/>
      <c r="CVY118" s="188"/>
      <c r="CVZ118" s="209"/>
      <c r="CWA118" s="199"/>
      <c r="CWB118" s="199"/>
      <c r="CWC118" s="188"/>
      <c r="CWD118" s="209"/>
      <c r="CWE118" s="199"/>
      <c r="CWF118" s="199"/>
      <c r="CWG118" s="188"/>
      <c r="CWH118" s="209"/>
      <c r="CWI118" s="199"/>
      <c r="CWJ118" s="199"/>
      <c r="CWK118" s="188"/>
      <c r="CWL118" s="209"/>
      <c r="CWM118" s="199"/>
      <c r="CWN118" s="199"/>
      <c r="CWO118" s="188"/>
      <c r="CWP118" s="209"/>
      <c r="CWQ118" s="199"/>
      <c r="CWR118" s="199"/>
      <c r="CWS118" s="188"/>
      <c r="CWT118" s="209"/>
      <c r="CWU118" s="199"/>
      <c r="CWV118" s="199"/>
      <c r="CWW118" s="188"/>
      <c r="CWX118" s="209"/>
      <c r="CWY118" s="199"/>
      <c r="CWZ118" s="199"/>
      <c r="CXA118" s="188"/>
      <c r="CXB118" s="209"/>
      <c r="CXC118" s="199"/>
      <c r="CXD118" s="199"/>
      <c r="CXE118" s="188"/>
      <c r="CXF118" s="209"/>
      <c r="CXG118" s="199"/>
      <c r="CXH118" s="199"/>
      <c r="CXI118" s="188"/>
      <c r="CXJ118" s="209"/>
      <c r="CXK118" s="199"/>
      <c r="CXL118" s="199"/>
      <c r="CXM118" s="188"/>
      <c r="CXN118" s="209"/>
      <c r="CXO118" s="199"/>
      <c r="CXP118" s="199"/>
      <c r="CXQ118" s="188"/>
      <c r="CXR118" s="209"/>
      <c r="CXS118" s="199"/>
      <c r="CXT118" s="199"/>
      <c r="CXU118" s="188"/>
      <c r="CXV118" s="209"/>
      <c r="CXW118" s="199"/>
      <c r="CXX118" s="199"/>
      <c r="CXY118" s="188"/>
      <c r="CXZ118" s="209"/>
      <c r="CYA118" s="199"/>
      <c r="CYB118" s="199"/>
      <c r="CYC118" s="188"/>
      <c r="CYD118" s="209"/>
      <c r="CYE118" s="199"/>
      <c r="CYF118" s="199"/>
      <c r="CYG118" s="188"/>
      <c r="CYH118" s="209"/>
      <c r="CYI118" s="199"/>
      <c r="CYJ118" s="199"/>
      <c r="CYK118" s="188"/>
      <c r="CYL118" s="209"/>
      <c r="CYM118" s="199"/>
      <c r="CYN118" s="199"/>
      <c r="CYO118" s="188"/>
      <c r="CYP118" s="209"/>
      <c r="CYQ118" s="199"/>
      <c r="CYR118" s="199"/>
      <c r="CYS118" s="188"/>
      <c r="CYT118" s="209"/>
      <c r="CYU118" s="199"/>
      <c r="CYV118" s="199"/>
      <c r="CYW118" s="188"/>
      <c r="CYX118" s="209"/>
      <c r="CYY118" s="199"/>
      <c r="CYZ118" s="199"/>
      <c r="CZA118" s="188"/>
      <c r="CZB118" s="209"/>
      <c r="CZC118" s="199"/>
      <c r="CZD118" s="199"/>
      <c r="CZE118" s="188"/>
      <c r="CZF118" s="209"/>
      <c r="CZG118" s="199"/>
      <c r="CZH118" s="199"/>
      <c r="CZI118" s="188"/>
      <c r="CZJ118" s="209"/>
      <c r="CZK118" s="199"/>
      <c r="CZL118" s="199"/>
      <c r="CZM118" s="188"/>
      <c r="CZN118" s="209"/>
      <c r="CZO118" s="199"/>
      <c r="CZP118" s="199"/>
      <c r="CZQ118" s="188"/>
      <c r="CZR118" s="209"/>
      <c r="CZS118" s="199"/>
      <c r="CZT118" s="199"/>
      <c r="CZU118" s="188"/>
      <c r="CZV118" s="209"/>
      <c r="CZW118" s="199"/>
      <c r="CZX118" s="199"/>
      <c r="CZY118" s="188"/>
      <c r="CZZ118" s="209"/>
      <c r="DAA118" s="199"/>
      <c r="DAB118" s="199"/>
      <c r="DAC118" s="188"/>
      <c r="DAD118" s="209"/>
      <c r="DAE118" s="199"/>
      <c r="DAF118" s="199"/>
      <c r="DAG118" s="188"/>
      <c r="DAH118" s="209"/>
      <c r="DAI118" s="199"/>
      <c r="DAJ118" s="199"/>
      <c r="DAK118" s="188"/>
      <c r="DAL118" s="209"/>
      <c r="DAM118" s="199"/>
      <c r="DAN118" s="199"/>
      <c r="DAO118" s="188"/>
      <c r="DAP118" s="209"/>
      <c r="DAQ118" s="199"/>
      <c r="DAR118" s="199"/>
      <c r="DAS118" s="188"/>
      <c r="DAT118" s="209"/>
      <c r="DAU118" s="199"/>
      <c r="DAV118" s="199"/>
      <c r="DAW118" s="188"/>
      <c r="DAX118" s="209"/>
      <c r="DAY118" s="199"/>
      <c r="DAZ118" s="199"/>
      <c r="DBA118" s="188"/>
      <c r="DBB118" s="209"/>
      <c r="DBC118" s="199"/>
      <c r="DBD118" s="199"/>
      <c r="DBE118" s="188"/>
      <c r="DBF118" s="209"/>
      <c r="DBG118" s="199"/>
      <c r="DBH118" s="199"/>
      <c r="DBI118" s="188"/>
      <c r="DBJ118" s="209"/>
      <c r="DBK118" s="199"/>
      <c r="DBL118" s="199"/>
      <c r="DBM118" s="188"/>
      <c r="DBN118" s="209"/>
      <c r="DBO118" s="199"/>
      <c r="DBP118" s="199"/>
      <c r="DBQ118" s="188"/>
      <c r="DBR118" s="209"/>
      <c r="DBS118" s="199"/>
      <c r="DBT118" s="199"/>
      <c r="DBU118" s="188"/>
      <c r="DBV118" s="209"/>
      <c r="DBW118" s="199"/>
      <c r="DBX118" s="199"/>
      <c r="DBY118" s="188"/>
      <c r="DBZ118" s="209"/>
      <c r="DCA118" s="199"/>
      <c r="DCB118" s="199"/>
      <c r="DCC118" s="188"/>
      <c r="DCD118" s="209"/>
      <c r="DCE118" s="199"/>
      <c r="DCF118" s="199"/>
      <c r="DCG118" s="188"/>
      <c r="DCH118" s="209"/>
      <c r="DCI118" s="199"/>
      <c r="DCJ118" s="199"/>
      <c r="DCK118" s="188"/>
      <c r="DCL118" s="209"/>
      <c r="DCM118" s="199"/>
      <c r="DCN118" s="199"/>
      <c r="DCO118" s="188"/>
      <c r="DCP118" s="209"/>
      <c r="DCQ118" s="199"/>
      <c r="DCR118" s="199"/>
      <c r="DCS118" s="188"/>
      <c r="DCT118" s="209"/>
      <c r="DCU118" s="199"/>
      <c r="DCV118" s="199"/>
      <c r="DCW118" s="188"/>
      <c r="DCX118" s="209"/>
      <c r="DCY118" s="199"/>
      <c r="DCZ118" s="199"/>
      <c r="DDA118" s="188"/>
      <c r="DDB118" s="209"/>
      <c r="DDC118" s="199"/>
      <c r="DDD118" s="199"/>
      <c r="DDE118" s="188"/>
      <c r="DDF118" s="209"/>
      <c r="DDG118" s="199"/>
      <c r="DDH118" s="199"/>
      <c r="DDI118" s="188"/>
      <c r="DDJ118" s="209"/>
      <c r="DDK118" s="199"/>
      <c r="DDL118" s="199"/>
      <c r="DDM118" s="188"/>
      <c r="DDN118" s="209"/>
      <c r="DDO118" s="199"/>
      <c r="DDP118" s="199"/>
      <c r="DDQ118" s="188"/>
      <c r="DDR118" s="209"/>
      <c r="DDS118" s="199"/>
      <c r="DDT118" s="199"/>
      <c r="DDU118" s="188"/>
      <c r="DDV118" s="209"/>
      <c r="DDW118" s="199"/>
      <c r="DDX118" s="199"/>
      <c r="DDY118" s="188"/>
      <c r="DDZ118" s="209"/>
      <c r="DEA118" s="199"/>
      <c r="DEB118" s="199"/>
      <c r="DEC118" s="188"/>
      <c r="DED118" s="209"/>
      <c r="DEE118" s="199"/>
      <c r="DEF118" s="199"/>
      <c r="DEG118" s="188"/>
      <c r="DEH118" s="209"/>
      <c r="DEI118" s="199"/>
      <c r="DEJ118" s="199"/>
      <c r="DEK118" s="188"/>
      <c r="DEL118" s="209"/>
      <c r="DEM118" s="199"/>
      <c r="DEN118" s="199"/>
      <c r="DEO118" s="188"/>
      <c r="DEP118" s="209"/>
      <c r="DEQ118" s="199"/>
      <c r="DER118" s="199"/>
      <c r="DES118" s="188"/>
      <c r="DET118" s="209"/>
      <c r="DEU118" s="199"/>
      <c r="DEV118" s="199"/>
      <c r="DEW118" s="188"/>
      <c r="DEX118" s="209"/>
      <c r="DEY118" s="199"/>
      <c r="DEZ118" s="199"/>
      <c r="DFA118" s="188"/>
      <c r="DFB118" s="209"/>
      <c r="DFC118" s="199"/>
      <c r="DFD118" s="199"/>
      <c r="DFE118" s="188"/>
      <c r="DFF118" s="209"/>
      <c r="DFG118" s="199"/>
      <c r="DFH118" s="199"/>
      <c r="DFI118" s="188"/>
      <c r="DFJ118" s="209"/>
      <c r="DFK118" s="199"/>
      <c r="DFL118" s="199"/>
      <c r="DFM118" s="188"/>
      <c r="DFN118" s="209"/>
      <c r="DFO118" s="199"/>
      <c r="DFP118" s="199"/>
      <c r="DFQ118" s="188"/>
      <c r="DFR118" s="209"/>
      <c r="DFS118" s="199"/>
      <c r="DFT118" s="199"/>
      <c r="DFU118" s="188"/>
      <c r="DFV118" s="209"/>
      <c r="DFW118" s="199"/>
      <c r="DFX118" s="199"/>
      <c r="DFY118" s="188"/>
      <c r="DFZ118" s="209"/>
      <c r="DGA118" s="199"/>
      <c r="DGB118" s="199"/>
      <c r="DGC118" s="188"/>
      <c r="DGD118" s="209"/>
      <c r="DGE118" s="199"/>
      <c r="DGF118" s="199"/>
      <c r="DGG118" s="188"/>
      <c r="DGH118" s="209"/>
      <c r="DGI118" s="199"/>
      <c r="DGJ118" s="199"/>
      <c r="DGK118" s="188"/>
      <c r="DGL118" s="209"/>
      <c r="DGM118" s="199"/>
      <c r="DGN118" s="199"/>
      <c r="DGO118" s="188"/>
      <c r="DGP118" s="209"/>
      <c r="DGQ118" s="199"/>
      <c r="DGR118" s="199"/>
      <c r="DGS118" s="188"/>
      <c r="DGT118" s="209"/>
      <c r="DGU118" s="199"/>
      <c r="DGV118" s="199"/>
      <c r="DGW118" s="188"/>
      <c r="DGX118" s="209"/>
      <c r="DGY118" s="199"/>
      <c r="DGZ118" s="199"/>
      <c r="DHA118" s="188"/>
      <c r="DHB118" s="209"/>
      <c r="DHC118" s="199"/>
      <c r="DHD118" s="199"/>
      <c r="DHE118" s="188"/>
      <c r="DHF118" s="209"/>
      <c r="DHG118" s="199"/>
      <c r="DHH118" s="199"/>
      <c r="DHI118" s="188"/>
      <c r="DHJ118" s="209"/>
      <c r="DHK118" s="199"/>
      <c r="DHL118" s="199"/>
      <c r="DHM118" s="188"/>
      <c r="DHN118" s="209"/>
      <c r="DHO118" s="199"/>
      <c r="DHP118" s="199"/>
      <c r="DHQ118" s="188"/>
      <c r="DHR118" s="209"/>
      <c r="DHS118" s="199"/>
      <c r="DHT118" s="199"/>
      <c r="DHU118" s="188"/>
      <c r="DHV118" s="209"/>
      <c r="DHW118" s="199"/>
      <c r="DHX118" s="199"/>
      <c r="DHY118" s="188"/>
      <c r="DHZ118" s="209"/>
      <c r="DIA118" s="199"/>
      <c r="DIB118" s="199"/>
      <c r="DIC118" s="188"/>
      <c r="DID118" s="209"/>
      <c r="DIE118" s="199"/>
      <c r="DIF118" s="199"/>
      <c r="DIG118" s="188"/>
      <c r="DIH118" s="209"/>
      <c r="DII118" s="199"/>
      <c r="DIJ118" s="199"/>
      <c r="DIK118" s="188"/>
      <c r="DIL118" s="209"/>
      <c r="DIM118" s="199"/>
      <c r="DIN118" s="199"/>
      <c r="DIO118" s="188"/>
      <c r="DIP118" s="209"/>
      <c r="DIQ118" s="199"/>
      <c r="DIR118" s="199"/>
      <c r="DIS118" s="188"/>
      <c r="DIT118" s="209"/>
      <c r="DIU118" s="199"/>
      <c r="DIV118" s="199"/>
      <c r="DIW118" s="188"/>
      <c r="DIX118" s="209"/>
      <c r="DIY118" s="199"/>
      <c r="DIZ118" s="199"/>
      <c r="DJA118" s="188"/>
      <c r="DJB118" s="209"/>
      <c r="DJC118" s="199"/>
      <c r="DJD118" s="199"/>
      <c r="DJE118" s="188"/>
      <c r="DJF118" s="209"/>
      <c r="DJG118" s="199"/>
      <c r="DJH118" s="199"/>
      <c r="DJI118" s="188"/>
      <c r="DJJ118" s="209"/>
      <c r="DJK118" s="199"/>
      <c r="DJL118" s="199"/>
      <c r="DJM118" s="188"/>
      <c r="DJN118" s="209"/>
      <c r="DJO118" s="199"/>
      <c r="DJP118" s="199"/>
      <c r="DJQ118" s="188"/>
      <c r="DJR118" s="209"/>
      <c r="DJS118" s="199"/>
      <c r="DJT118" s="199"/>
      <c r="DJU118" s="188"/>
      <c r="DJV118" s="209"/>
      <c r="DJW118" s="199"/>
      <c r="DJX118" s="199"/>
      <c r="DJY118" s="188"/>
      <c r="DJZ118" s="209"/>
      <c r="DKA118" s="199"/>
      <c r="DKB118" s="199"/>
      <c r="DKC118" s="188"/>
      <c r="DKD118" s="209"/>
      <c r="DKE118" s="199"/>
      <c r="DKF118" s="199"/>
      <c r="DKG118" s="188"/>
      <c r="DKH118" s="209"/>
      <c r="DKI118" s="199"/>
      <c r="DKJ118" s="199"/>
      <c r="DKK118" s="188"/>
      <c r="DKL118" s="209"/>
      <c r="DKM118" s="199"/>
      <c r="DKN118" s="199"/>
      <c r="DKO118" s="188"/>
      <c r="DKP118" s="209"/>
      <c r="DKQ118" s="199"/>
      <c r="DKR118" s="199"/>
      <c r="DKS118" s="188"/>
      <c r="DKT118" s="209"/>
      <c r="DKU118" s="199"/>
      <c r="DKV118" s="199"/>
      <c r="DKW118" s="188"/>
      <c r="DKX118" s="209"/>
      <c r="DKY118" s="199"/>
      <c r="DKZ118" s="199"/>
      <c r="DLA118" s="188"/>
      <c r="DLB118" s="209"/>
      <c r="DLC118" s="199"/>
      <c r="DLD118" s="199"/>
      <c r="DLE118" s="188"/>
      <c r="DLF118" s="209"/>
      <c r="DLG118" s="199"/>
      <c r="DLH118" s="199"/>
      <c r="DLI118" s="188"/>
      <c r="DLJ118" s="209"/>
      <c r="DLK118" s="199"/>
      <c r="DLL118" s="199"/>
      <c r="DLM118" s="188"/>
      <c r="DLN118" s="209"/>
      <c r="DLO118" s="199"/>
      <c r="DLP118" s="199"/>
      <c r="DLQ118" s="188"/>
      <c r="DLR118" s="209"/>
      <c r="DLS118" s="199"/>
      <c r="DLT118" s="199"/>
      <c r="DLU118" s="188"/>
      <c r="DLV118" s="209"/>
      <c r="DLW118" s="199"/>
      <c r="DLX118" s="199"/>
      <c r="DLY118" s="188"/>
      <c r="DLZ118" s="209"/>
      <c r="DMA118" s="199"/>
      <c r="DMB118" s="199"/>
      <c r="DMC118" s="188"/>
      <c r="DMD118" s="209"/>
      <c r="DME118" s="199"/>
      <c r="DMF118" s="199"/>
      <c r="DMG118" s="188"/>
      <c r="DMH118" s="209"/>
      <c r="DMI118" s="199"/>
      <c r="DMJ118" s="199"/>
      <c r="DMK118" s="188"/>
      <c r="DML118" s="209"/>
      <c r="DMM118" s="199"/>
      <c r="DMN118" s="199"/>
      <c r="DMO118" s="188"/>
      <c r="DMP118" s="209"/>
      <c r="DMQ118" s="199"/>
      <c r="DMR118" s="199"/>
      <c r="DMS118" s="188"/>
      <c r="DMT118" s="209"/>
      <c r="DMU118" s="199"/>
      <c r="DMV118" s="199"/>
      <c r="DMW118" s="188"/>
      <c r="DMX118" s="209"/>
      <c r="DMY118" s="199"/>
      <c r="DMZ118" s="199"/>
      <c r="DNA118" s="188"/>
      <c r="DNB118" s="209"/>
      <c r="DNC118" s="199"/>
      <c r="DND118" s="199"/>
      <c r="DNE118" s="188"/>
      <c r="DNF118" s="209"/>
      <c r="DNG118" s="199"/>
      <c r="DNH118" s="199"/>
      <c r="DNI118" s="188"/>
      <c r="DNJ118" s="209"/>
      <c r="DNK118" s="199"/>
      <c r="DNL118" s="199"/>
      <c r="DNM118" s="188"/>
      <c r="DNN118" s="209"/>
      <c r="DNO118" s="199"/>
      <c r="DNP118" s="199"/>
      <c r="DNQ118" s="188"/>
      <c r="DNR118" s="209"/>
      <c r="DNS118" s="199"/>
      <c r="DNT118" s="199"/>
      <c r="DNU118" s="188"/>
      <c r="DNV118" s="209"/>
      <c r="DNW118" s="199"/>
      <c r="DNX118" s="199"/>
      <c r="DNY118" s="188"/>
      <c r="DNZ118" s="209"/>
      <c r="DOA118" s="199"/>
      <c r="DOB118" s="199"/>
      <c r="DOC118" s="188"/>
      <c r="DOD118" s="209"/>
      <c r="DOE118" s="199"/>
      <c r="DOF118" s="199"/>
      <c r="DOG118" s="188"/>
      <c r="DOH118" s="209"/>
      <c r="DOI118" s="199"/>
      <c r="DOJ118" s="199"/>
      <c r="DOK118" s="188"/>
      <c r="DOL118" s="209"/>
      <c r="DOM118" s="199"/>
      <c r="DON118" s="199"/>
      <c r="DOO118" s="188"/>
      <c r="DOP118" s="209"/>
      <c r="DOQ118" s="199"/>
      <c r="DOR118" s="199"/>
      <c r="DOS118" s="188"/>
      <c r="DOT118" s="209"/>
      <c r="DOU118" s="199"/>
      <c r="DOV118" s="199"/>
      <c r="DOW118" s="188"/>
      <c r="DOX118" s="209"/>
      <c r="DOY118" s="199"/>
      <c r="DOZ118" s="199"/>
      <c r="DPA118" s="188"/>
      <c r="DPB118" s="209"/>
      <c r="DPC118" s="199"/>
      <c r="DPD118" s="199"/>
      <c r="DPE118" s="188"/>
      <c r="DPF118" s="209"/>
      <c r="DPG118" s="199"/>
      <c r="DPH118" s="199"/>
      <c r="DPI118" s="188"/>
      <c r="DPJ118" s="209"/>
      <c r="DPK118" s="199"/>
      <c r="DPL118" s="199"/>
      <c r="DPM118" s="188"/>
      <c r="DPN118" s="209"/>
      <c r="DPO118" s="199"/>
      <c r="DPP118" s="199"/>
      <c r="DPQ118" s="188"/>
      <c r="DPR118" s="209"/>
      <c r="DPS118" s="199"/>
      <c r="DPT118" s="199"/>
      <c r="DPU118" s="188"/>
      <c r="DPV118" s="209"/>
      <c r="DPW118" s="199"/>
      <c r="DPX118" s="199"/>
      <c r="DPY118" s="188"/>
      <c r="DPZ118" s="209"/>
      <c r="DQA118" s="199"/>
      <c r="DQB118" s="199"/>
      <c r="DQC118" s="188"/>
      <c r="DQD118" s="209"/>
      <c r="DQE118" s="199"/>
      <c r="DQF118" s="199"/>
      <c r="DQG118" s="188"/>
      <c r="DQH118" s="209"/>
      <c r="DQI118" s="199"/>
      <c r="DQJ118" s="199"/>
      <c r="DQK118" s="188"/>
      <c r="DQL118" s="209"/>
      <c r="DQM118" s="199"/>
      <c r="DQN118" s="199"/>
      <c r="DQO118" s="188"/>
      <c r="DQP118" s="209"/>
      <c r="DQQ118" s="199"/>
      <c r="DQR118" s="199"/>
      <c r="DQS118" s="188"/>
      <c r="DQT118" s="209"/>
      <c r="DQU118" s="199"/>
      <c r="DQV118" s="199"/>
      <c r="DQW118" s="188"/>
      <c r="DQX118" s="209"/>
      <c r="DQY118" s="199"/>
      <c r="DQZ118" s="199"/>
      <c r="DRA118" s="188"/>
      <c r="DRB118" s="209"/>
      <c r="DRC118" s="199"/>
      <c r="DRD118" s="199"/>
      <c r="DRE118" s="188"/>
      <c r="DRF118" s="209"/>
      <c r="DRG118" s="199"/>
      <c r="DRH118" s="199"/>
      <c r="DRI118" s="188"/>
      <c r="DRJ118" s="209"/>
      <c r="DRK118" s="199"/>
      <c r="DRL118" s="199"/>
      <c r="DRM118" s="188"/>
      <c r="DRN118" s="209"/>
      <c r="DRO118" s="199"/>
      <c r="DRP118" s="199"/>
      <c r="DRQ118" s="188"/>
      <c r="DRR118" s="209"/>
      <c r="DRS118" s="199"/>
      <c r="DRT118" s="199"/>
      <c r="DRU118" s="188"/>
      <c r="DRV118" s="209"/>
      <c r="DRW118" s="199"/>
      <c r="DRX118" s="199"/>
      <c r="DRY118" s="188"/>
      <c r="DRZ118" s="209"/>
      <c r="DSA118" s="199"/>
      <c r="DSB118" s="199"/>
      <c r="DSC118" s="188"/>
      <c r="DSD118" s="209"/>
      <c r="DSE118" s="199"/>
      <c r="DSF118" s="199"/>
      <c r="DSG118" s="188"/>
      <c r="DSH118" s="209"/>
      <c r="DSI118" s="199"/>
      <c r="DSJ118" s="199"/>
      <c r="DSK118" s="188"/>
      <c r="DSL118" s="209"/>
      <c r="DSM118" s="199"/>
      <c r="DSN118" s="199"/>
      <c r="DSO118" s="188"/>
      <c r="DSP118" s="209"/>
      <c r="DSQ118" s="199"/>
      <c r="DSR118" s="199"/>
      <c r="DSS118" s="188"/>
      <c r="DST118" s="209"/>
      <c r="DSU118" s="199"/>
      <c r="DSV118" s="199"/>
      <c r="DSW118" s="188"/>
      <c r="DSX118" s="209"/>
      <c r="DSY118" s="199"/>
      <c r="DSZ118" s="199"/>
      <c r="DTA118" s="188"/>
      <c r="DTB118" s="209"/>
      <c r="DTC118" s="199"/>
      <c r="DTD118" s="199"/>
      <c r="DTE118" s="188"/>
      <c r="DTF118" s="209"/>
      <c r="DTG118" s="199"/>
      <c r="DTH118" s="199"/>
      <c r="DTI118" s="188"/>
      <c r="DTJ118" s="209"/>
      <c r="DTK118" s="199"/>
      <c r="DTL118" s="199"/>
      <c r="DTM118" s="188"/>
      <c r="DTN118" s="209"/>
      <c r="DTO118" s="199"/>
      <c r="DTP118" s="199"/>
      <c r="DTQ118" s="188"/>
      <c r="DTR118" s="209"/>
      <c r="DTS118" s="199"/>
      <c r="DTT118" s="199"/>
      <c r="DTU118" s="188"/>
      <c r="DTV118" s="209"/>
      <c r="DTW118" s="199"/>
      <c r="DTX118" s="199"/>
      <c r="DTY118" s="188"/>
      <c r="DTZ118" s="209"/>
      <c r="DUA118" s="199"/>
      <c r="DUB118" s="199"/>
      <c r="DUC118" s="188"/>
      <c r="DUD118" s="209"/>
      <c r="DUE118" s="199"/>
      <c r="DUF118" s="199"/>
      <c r="DUG118" s="188"/>
      <c r="DUH118" s="209"/>
      <c r="DUI118" s="199"/>
      <c r="DUJ118" s="199"/>
      <c r="DUK118" s="188"/>
      <c r="DUL118" s="209"/>
      <c r="DUM118" s="199"/>
      <c r="DUN118" s="199"/>
      <c r="DUO118" s="188"/>
      <c r="DUP118" s="209"/>
      <c r="DUQ118" s="199"/>
      <c r="DUR118" s="199"/>
      <c r="DUS118" s="188"/>
      <c r="DUT118" s="209"/>
      <c r="DUU118" s="199"/>
      <c r="DUV118" s="199"/>
      <c r="DUW118" s="188"/>
      <c r="DUX118" s="209"/>
      <c r="DUY118" s="199"/>
      <c r="DUZ118" s="199"/>
      <c r="DVA118" s="188"/>
      <c r="DVB118" s="209"/>
      <c r="DVC118" s="199"/>
      <c r="DVD118" s="199"/>
      <c r="DVE118" s="188"/>
      <c r="DVF118" s="209"/>
      <c r="DVG118" s="199"/>
      <c r="DVH118" s="199"/>
      <c r="DVI118" s="188"/>
      <c r="DVJ118" s="209"/>
      <c r="DVK118" s="199"/>
      <c r="DVL118" s="199"/>
      <c r="DVM118" s="188"/>
      <c r="DVN118" s="209"/>
      <c r="DVO118" s="199"/>
      <c r="DVP118" s="199"/>
      <c r="DVQ118" s="188"/>
      <c r="DVR118" s="209"/>
      <c r="DVS118" s="199"/>
      <c r="DVT118" s="199"/>
      <c r="DVU118" s="188"/>
      <c r="DVV118" s="209"/>
      <c r="DVW118" s="199"/>
      <c r="DVX118" s="199"/>
      <c r="DVY118" s="188"/>
      <c r="DVZ118" s="209"/>
      <c r="DWA118" s="199"/>
      <c r="DWB118" s="199"/>
      <c r="DWC118" s="188"/>
      <c r="DWD118" s="209"/>
      <c r="DWE118" s="199"/>
      <c r="DWF118" s="199"/>
      <c r="DWG118" s="188"/>
      <c r="DWH118" s="209"/>
      <c r="DWI118" s="199"/>
      <c r="DWJ118" s="199"/>
      <c r="DWK118" s="188"/>
      <c r="DWL118" s="209"/>
      <c r="DWM118" s="199"/>
      <c r="DWN118" s="199"/>
      <c r="DWO118" s="188"/>
      <c r="DWP118" s="209"/>
      <c r="DWQ118" s="199"/>
      <c r="DWR118" s="199"/>
      <c r="DWS118" s="188"/>
      <c r="DWT118" s="209"/>
      <c r="DWU118" s="199"/>
      <c r="DWV118" s="199"/>
      <c r="DWW118" s="188"/>
      <c r="DWX118" s="209"/>
      <c r="DWY118" s="199"/>
      <c r="DWZ118" s="199"/>
      <c r="DXA118" s="188"/>
      <c r="DXB118" s="209"/>
      <c r="DXC118" s="199"/>
      <c r="DXD118" s="199"/>
      <c r="DXE118" s="188"/>
      <c r="DXF118" s="209"/>
      <c r="DXG118" s="199"/>
      <c r="DXH118" s="199"/>
      <c r="DXI118" s="188"/>
      <c r="DXJ118" s="209"/>
      <c r="DXK118" s="199"/>
      <c r="DXL118" s="199"/>
      <c r="DXM118" s="188"/>
      <c r="DXN118" s="209"/>
      <c r="DXO118" s="199"/>
      <c r="DXP118" s="199"/>
      <c r="DXQ118" s="188"/>
      <c r="DXR118" s="209"/>
      <c r="DXS118" s="199"/>
      <c r="DXT118" s="199"/>
      <c r="DXU118" s="188"/>
      <c r="DXV118" s="209"/>
      <c r="DXW118" s="199"/>
      <c r="DXX118" s="199"/>
      <c r="DXY118" s="188"/>
      <c r="DXZ118" s="209"/>
      <c r="DYA118" s="199"/>
      <c r="DYB118" s="199"/>
      <c r="DYC118" s="188"/>
      <c r="DYD118" s="209"/>
      <c r="DYE118" s="199"/>
      <c r="DYF118" s="199"/>
      <c r="DYG118" s="188"/>
      <c r="DYH118" s="209"/>
      <c r="DYI118" s="199"/>
      <c r="DYJ118" s="199"/>
      <c r="DYK118" s="188"/>
      <c r="DYL118" s="209"/>
      <c r="DYM118" s="199"/>
      <c r="DYN118" s="199"/>
      <c r="DYO118" s="188"/>
      <c r="DYP118" s="209"/>
      <c r="DYQ118" s="199"/>
      <c r="DYR118" s="199"/>
      <c r="DYS118" s="188"/>
      <c r="DYT118" s="209"/>
      <c r="DYU118" s="199"/>
      <c r="DYV118" s="199"/>
      <c r="DYW118" s="188"/>
      <c r="DYX118" s="209"/>
      <c r="DYY118" s="199"/>
      <c r="DYZ118" s="199"/>
      <c r="DZA118" s="188"/>
      <c r="DZB118" s="209"/>
      <c r="DZC118" s="199"/>
      <c r="DZD118" s="199"/>
      <c r="DZE118" s="188"/>
      <c r="DZF118" s="209"/>
      <c r="DZG118" s="199"/>
      <c r="DZH118" s="199"/>
      <c r="DZI118" s="188"/>
      <c r="DZJ118" s="209"/>
      <c r="DZK118" s="199"/>
      <c r="DZL118" s="199"/>
      <c r="DZM118" s="188"/>
      <c r="DZN118" s="209"/>
      <c r="DZO118" s="199"/>
      <c r="DZP118" s="199"/>
      <c r="DZQ118" s="188"/>
      <c r="DZR118" s="209"/>
      <c r="DZS118" s="199"/>
      <c r="DZT118" s="199"/>
      <c r="DZU118" s="188"/>
      <c r="DZV118" s="209"/>
      <c r="DZW118" s="199"/>
      <c r="DZX118" s="199"/>
      <c r="DZY118" s="188"/>
      <c r="DZZ118" s="209"/>
      <c r="EAA118" s="199"/>
      <c r="EAB118" s="199"/>
      <c r="EAC118" s="188"/>
      <c r="EAD118" s="209"/>
      <c r="EAE118" s="199"/>
      <c r="EAF118" s="199"/>
      <c r="EAG118" s="188"/>
      <c r="EAH118" s="209"/>
      <c r="EAI118" s="199"/>
      <c r="EAJ118" s="199"/>
      <c r="EAK118" s="188"/>
      <c r="EAL118" s="209"/>
      <c r="EAM118" s="199"/>
      <c r="EAN118" s="199"/>
      <c r="EAO118" s="188"/>
      <c r="EAP118" s="209"/>
      <c r="EAQ118" s="199"/>
      <c r="EAR118" s="199"/>
      <c r="EAS118" s="188"/>
      <c r="EAT118" s="209"/>
      <c r="EAU118" s="199"/>
      <c r="EAV118" s="199"/>
      <c r="EAW118" s="188"/>
      <c r="EAX118" s="209"/>
      <c r="EAY118" s="199"/>
      <c r="EAZ118" s="199"/>
      <c r="EBA118" s="188"/>
      <c r="EBB118" s="209"/>
      <c r="EBC118" s="199"/>
      <c r="EBD118" s="199"/>
      <c r="EBE118" s="188"/>
      <c r="EBF118" s="209"/>
      <c r="EBG118" s="199"/>
      <c r="EBH118" s="199"/>
      <c r="EBI118" s="188"/>
      <c r="EBJ118" s="209"/>
      <c r="EBK118" s="199"/>
      <c r="EBL118" s="199"/>
      <c r="EBM118" s="188"/>
      <c r="EBN118" s="209"/>
      <c r="EBO118" s="199"/>
      <c r="EBP118" s="199"/>
      <c r="EBQ118" s="188"/>
      <c r="EBR118" s="209"/>
      <c r="EBS118" s="199"/>
      <c r="EBT118" s="199"/>
      <c r="EBU118" s="188"/>
      <c r="EBV118" s="209"/>
      <c r="EBW118" s="199"/>
      <c r="EBX118" s="199"/>
      <c r="EBY118" s="188"/>
      <c r="EBZ118" s="209"/>
      <c r="ECA118" s="199"/>
      <c r="ECB118" s="199"/>
      <c r="ECC118" s="188"/>
      <c r="ECD118" s="209"/>
      <c r="ECE118" s="199"/>
      <c r="ECF118" s="199"/>
      <c r="ECG118" s="188"/>
      <c r="ECH118" s="209"/>
      <c r="ECI118" s="199"/>
      <c r="ECJ118" s="199"/>
      <c r="ECK118" s="188"/>
      <c r="ECL118" s="209"/>
      <c r="ECM118" s="199"/>
      <c r="ECN118" s="199"/>
      <c r="ECO118" s="188"/>
      <c r="ECP118" s="209"/>
      <c r="ECQ118" s="199"/>
      <c r="ECR118" s="199"/>
      <c r="ECS118" s="188"/>
      <c r="ECT118" s="209"/>
      <c r="ECU118" s="199"/>
      <c r="ECV118" s="199"/>
      <c r="ECW118" s="188"/>
      <c r="ECX118" s="209"/>
      <c r="ECY118" s="199"/>
      <c r="ECZ118" s="199"/>
      <c r="EDA118" s="188"/>
      <c r="EDB118" s="209"/>
      <c r="EDC118" s="199"/>
      <c r="EDD118" s="199"/>
      <c r="EDE118" s="188"/>
      <c r="EDF118" s="209"/>
      <c r="EDG118" s="199"/>
      <c r="EDH118" s="199"/>
      <c r="EDI118" s="188"/>
      <c r="EDJ118" s="209"/>
      <c r="EDK118" s="199"/>
      <c r="EDL118" s="199"/>
      <c r="EDM118" s="188"/>
      <c r="EDN118" s="209"/>
      <c r="EDO118" s="199"/>
      <c r="EDP118" s="199"/>
      <c r="EDQ118" s="188"/>
      <c r="EDR118" s="209"/>
      <c r="EDS118" s="199"/>
      <c r="EDT118" s="199"/>
      <c r="EDU118" s="188"/>
      <c r="EDV118" s="209"/>
      <c r="EDW118" s="199"/>
      <c r="EDX118" s="199"/>
      <c r="EDY118" s="188"/>
      <c r="EDZ118" s="209"/>
      <c r="EEA118" s="199"/>
      <c r="EEB118" s="199"/>
      <c r="EEC118" s="188"/>
      <c r="EED118" s="209"/>
      <c r="EEE118" s="199"/>
      <c r="EEF118" s="199"/>
      <c r="EEG118" s="188"/>
      <c r="EEH118" s="209"/>
      <c r="EEI118" s="199"/>
      <c r="EEJ118" s="199"/>
      <c r="EEK118" s="188"/>
      <c r="EEL118" s="209"/>
      <c r="EEM118" s="199"/>
      <c r="EEN118" s="199"/>
      <c r="EEO118" s="188"/>
      <c r="EEP118" s="209"/>
      <c r="EEQ118" s="199"/>
      <c r="EER118" s="199"/>
      <c r="EES118" s="188"/>
      <c r="EET118" s="209"/>
      <c r="EEU118" s="199"/>
      <c r="EEV118" s="199"/>
      <c r="EEW118" s="188"/>
      <c r="EEX118" s="209"/>
      <c r="EEY118" s="199"/>
      <c r="EEZ118" s="199"/>
      <c r="EFA118" s="188"/>
      <c r="EFB118" s="209"/>
      <c r="EFC118" s="199"/>
      <c r="EFD118" s="199"/>
      <c r="EFE118" s="188"/>
      <c r="EFF118" s="209"/>
      <c r="EFG118" s="199"/>
      <c r="EFH118" s="199"/>
      <c r="EFI118" s="188"/>
      <c r="EFJ118" s="209"/>
      <c r="EFK118" s="199"/>
      <c r="EFL118" s="199"/>
      <c r="EFM118" s="188"/>
      <c r="EFN118" s="209"/>
      <c r="EFO118" s="199"/>
      <c r="EFP118" s="199"/>
      <c r="EFQ118" s="188"/>
      <c r="EFR118" s="209"/>
      <c r="EFS118" s="199"/>
      <c r="EFT118" s="199"/>
      <c r="EFU118" s="188"/>
      <c r="EFV118" s="209"/>
      <c r="EFW118" s="199"/>
      <c r="EFX118" s="199"/>
      <c r="EFY118" s="188"/>
      <c r="EFZ118" s="209"/>
      <c r="EGA118" s="199"/>
      <c r="EGB118" s="199"/>
      <c r="EGC118" s="188"/>
      <c r="EGD118" s="209"/>
      <c r="EGE118" s="199"/>
      <c r="EGF118" s="199"/>
      <c r="EGG118" s="188"/>
      <c r="EGH118" s="209"/>
      <c r="EGI118" s="199"/>
      <c r="EGJ118" s="199"/>
      <c r="EGK118" s="188"/>
      <c r="EGL118" s="209"/>
      <c r="EGM118" s="199"/>
      <c r="EGN118" s="199"/>
      <c r="EGO118" s="188"/>
      <c r="EGP118" s="209"/>
      <c r="EGQ118" s="199"/>
      <c r="EGR118" s="199"/>
      <c r="EGS118" s="188"/>
      <c r="EGT118" s="209"/>
      <c r="EGU118" s="199"/>
      <c r="EGV118" s="199"/>
      <c r="EGW118" s="188"/>
      <c r="EGX118" s="209"/>
      <c r="EGY118" s="199"/>
      <c r="EGZ118" s="199"/>
      <c r="EHA118" s="188"/>
      <c r="EHB118" s="209"/>
      <c r="EHC118" s="199"/>
      <c r="EHD118" s="199"/>
      <c r="EHE118" s="188"/>
      <c r="EHF118" s="209"/>
      <c r="EHG118" s="199"/>
      <c r="EHH118" s="199"/>
      <c r="EHI118" s="188"/>
      <c r="EHJ118" s="209"/>
      <c r="EHK118" s="199"/>
      <c r="EHL118" s="199"/>
      <c r="EHM118" s="188"/>
      <c r="EHN118" s="209"/>
      <c r="EHO118" s="199"/>
      <c r="EHP118" s="199"/>
      <c r="EHQ118" s="188"/>
      <c r="EHR118" s="209"/>
      <c r="EHS118" s="199"/>
      <c r="EHT118" s="199"/>
      <c r="EHU118" s="188"/>
      <c r="EHV118" s="209"/>
      <c r="EHW118" s="199"/>
      <c r="EHX118" s="199"/>
      <c r="EHY118" s="188"/>
      <c r="EHZ118" s="209"/>
      <c r="EIA118" s="199"/>
      <c r="EIB118" s="199"/>
      <c r="EIC118" s="188"/>
      <c r="EID118" s="209"/>
      <c r="EIE118" s="199"/>
      <c r="EIF118" s="199"/>
      <c r="EIG118" s="188"/>
      <c r="EIH118" s="209"/>
      <c r="EII118" s="199"/>
      <c r="EIJ118" s="199"/>
      <c r="EIK118" s="188"/>
      <c r="EIL118" s="209"/>
      <c r="EIM118" s="199"/>
      <c r="EIN118" s="199"/>
      <c r="EIO118" s="188"/>
      <c r="EIP118" s="209"/>
      <c r="EIQ118" s="199"/>
      <c r="EIR118" s="199"/>
      <c r="EIS118" s="188"/>
      <c r="EIT118" s="209"/>
      <c r="EIU118" s="199"/>
      <c r="EIV118" s="199"/>
      <c r="EIW118" s="188"/>
      <c r="EIX118" s="209"/>
      <c r="EIY118" s="199"/>
      <c r="EIZ118" s="199"/>
      <c r="EJA118" s="188"/>
      <c r="EJB118" s="209"/>
      <c r="EJC118" s="199"/>
      <c r="EJD118" s="199"/>
      <c r="EJE118" s="188"/>
      <c r="EJF118" s="209"/>
      <c r="EJG118" s="199"/>
      <c r="EJH118" s="199"/>
      <c r="EJI118" s="188"/>
      <c r="EJJ118" s="209"/>
      <c r="EJK118" s="199"/>
      <c r="EJL118" s="199"/>
      <c r="EJM118" s="188"/>
      <c r="EJN118" s="209"/>
      <c r="EJO118" s="199"/>
      <c r="EJP118" s="199"/>
      <c r="EJQ118" s="188"/>
      <c r="EJR118" s="209"/>
      <c r="EJS118" s="199"/>
      <c r="EJT118" s="199"/>
      <c r="EJU118" s="188"/>
      <c r="EJV118" s="209"/>
      <c r="EJW118" s="199"/>
      <c r="EJX118" s="199"/>
      <c r="EJY118" s="188"/>
      <c r="EJZ118" s="209"/>
      <c r="EKA118" s="199"/>
      <c r="EKB118" s="199"/>
      <c r="EKC118" s="188"/>
      <c r="EKD118" s="209"/>
      <c r="EKE118" s="199"/>
      <c r="EKF118" s="199"/>
      <c r="EKG118" s="188"/>
      <c r="EKH118" s="209"/>
      <c r="EKI118" s="199"/>
      <c r="EKJ118" s="199"/>
      <c r="EKK118" s="188"/>
      <c r="EKL118" s="209"/>
      <c r="EKM118" s="199"/>
      <c r="EKN118" s="199"/>
      <c r="EKO118" s="188"/>
      <c r="EKP118" s="209"/>
      <c r="EKQ118" s="199"/>
      <c r="EKR118" s="199"/>
      <c r="EKS118" s="188"/>
      <c r="EKT118" s="209"/>
      <c r="EKU118" s="199"/>
      <c r="EKV118" s="199"/>
      <c r="EKW118" s="188"/>
      <c r="EKX118" s="209"/>
      <c r="EKY118" s="199"/>
      <c r="EKZ118" s="199"/>
      <c r="ELA118" s="188"/>
      <c r="ELB118" s="209"/>
      <c r="ELC118" s="199"/>
      <c r="ELD118" s="199"/>
      <c r="ELE118" s="188"/>
      <c r="ELF118" s="209"/>
      <c r="ELG118" s="199"/>
      <c r="ELH118" s="199"/>
      <c r="ELI118" s="188"/>
      <c r="ELJ118" s="209"/>
      <c r="ELK118" s="199"/>
      <c r="ELL118" s="199"/>
      <c r="ELM118" s="188"/>
      <c r="ELN118" s="209"/>
      <c r="ELO118" s="199"/>
      <c r="ELP118" s="199"/>
      <c r="ELQ118" s="188"/>
      <c r="ELR118" s="209"/>
      <c r="ELS118" s="199"/>
      <c r="ELT118" s="199"/>
      <c r="ELU118" s="188"/>
      <c r="ELV118" s="209"/>
      <c r="ELW118" s="199"/>
      <c r="ELX118" s="199"/>
      <c r="ELY118" s="188"/>
      <c r="ELZ118" s="209"/>
      <c r="EMA118" s="199"/>
      <c r="EMB118" s="199"/>
      <c r="EMC118" s="188"/>
      <c r="EMD118" s="209"/>
      <c r="EME118" s="199"/>
      <c r="EMF118" s="199"/>
      <c r="EMG118" s="188"/>
      <c r="EMH118" s="209"/>
      <c r="EMI118" s="199"/>
      <c r="EMJ118" s="199"/>
      <c r="EMK118" s="188"/>
      <c r="EML118" s="209"/>
      <c r="EMM118" s="199"/>
      <c r="EMN118" s="199"/>
      <c r="EMO118" s="188"/>
      <c r="EMP118" s="209"/>
      <c r="EMQ118" s="199"/>
      <c r="EMR118" s="199"/>
      <c r="EMS118" s="188"/>
      <c r="EMT118" s="209"/>
      <c r="EMU118" s="199"/>
      <c r="EMV118" s="199"/>
      <c r="EMW118" s="188"/>
      <c r="EMX118" s="209"/>
      <c r="EMY118" s="199"/>
      <c r="EMZ118" s="199"/>
      <c r="ENA118" s="188"/>
      <c r="ENB118" s="209"/>
      <c r="ENC118" s="199"/>
      <c r="END118" s="199"/>
      <c r="ENE118" s="188"/>
      <c r="ENF118" s="209"/>
      <c r="ENG118" s="199"/>
      <c r="ENH118" s="199"/>
      <c r="ENI118" s="188"/>
      <c r="ENJ118" s="209"/>
      <c r="ENK118" s="199"/>
      <c r="ENL118" s="199"/>
      <c r="ENM118" s="188"/>
      <c r="ENN118" s="209"/>
      <c r="ENO118" s="199"/>
      <c r="ENP118" s="199"/>
      <c r="ENQ118" s="188"/>
      <c r="ENR118" s="209"/>
      <c r="ENS118" s="199"/>
      <c r="ENT118" s="199"/>
      <c r="ENU118" s="188"/>
      <c r="ENV118" s="209"/>
      <c r="ENW118" s="199"/>
      <c r="ENX118" s="199"/>
      <c r="ENY118" s="188"/>
      <c r="ENZ118" s="209"/>
      <c r="EOA118" s="199"/>
      <c r="EOB118" s="199"/>
      <c r="EOC118" s="188"/>
      <c r="EOD118" s="209"/>
      <c r="EOE118" s="199"/>
      <c r="EOF118" s="199"/>
      <c r="EOG118" s="188"/>
      <c r="EOH118" s="209"/>
      <c r="EOI118" s="199"/>
      <c r="EOJ118" s="199"/>
      <c r="EOK118" s="188"/>
      <c r="EOL118" s="209"/>
      <c r="EOM118" s="199"/>
      <c r="EON118" s="199"/>
      <c r="EOO118" s="188"/>
      <c r="EOP118" s="209"/>
      <c r="EOQ118" s="199"/>
      <c r="EOR118" s="199"/>
      <c r="EOS118" s="188"/>
      <c r="EOT118" s="209"/>
      <c r="EOU118" s="199"/>
      <c r="EOV118" s="199"/>
      <c r="EOW118" s="188"/>
      <c r="EOX118" s="209"/>
      <c r="EOY118" s="199"/>
      <c r="EOZ118" s="199"/>
      <c r="EPA118" s="188"/>
      <c r="EPB118" s="209"/>
      <c r="EPC118" s="199"/>
      <c r="EPD118" s="199"/>
      <c r="EPE118" s="188"/>
      <c r="EPF118" s="209"/>
      <c r="EPG118" s="199"/>
      <c r="EPH118" s="199"/>
      <c r="EPI118" s="188"/>
      <c r="EPJ118" s="209"/>
      <c r="EPK118" s="199"/>
      <c r="EPL118" s="199"/>
      <c r="EPM118" s="188"/>
      <c r="EPN118" s="209"/>
      <c r="EPO118" s="199"/>
      <c r="EPP118" s="199"/>
      <c r="EPQ118" s="188"/>
      <c r="EPR118" s="209"/>
      <c r="EPS118" s="199"/>
      <c r="EPT118" s="199"/>
      <c r="EPU118" s="188"/>
      <c r="EPV118" s="209"/>
      <c r="EPW118" s="199"/>
      <c r="EPX118" s="199"/>
      <c r="EPY118" s="188"/>
      <c r="EPZ118" s="209"/>
      <c r="EQA118" s="199"/>
      <c r="EQB118" s="199"/>
      <c r="EQC118" s="188"/>
      <c r="EQD118" s="209"/>
      <c r="EQE118" s="199"/>
      <c r="EQF118" s="199"/>
      <c r="EQG118" s="188"/>
      <c r="EQH118" s="209"/>
      <c r="EQI118" s="199"/>
      <c r="EQJ118" s="199"/>
      <c r="EQK118" s="188"/>
      <c r="EQL118" s="209"/>
      <c r="EQM118" s="199"/>
      <c r="EQN118" s="199"/>
      <c r="EQO118" s="188"/>
      <c r="EQP118" s="209"/>
      <c r="EQQ118" s="199"/>
      <c r="EQR118" s="199"/>
      <c r="EQS118" s="188"/>
      <c r="EQT118" s="209"/>
      <c r="EQU118" s="199"/>
      <c r="EQV118" s="199"/>
      <c r="EQW118" s="188"/>
      <c r="EQX118" s="209"/>
      <c r="EQY118" s="199"/>
      <c r="EQZ118" s="199"/>
      <c r="ERA118" s="188"/>
      <c r="ERB118" s="209"/>
      <c r="ERC118" s="199"/>
      <c r="ERD118" s="199"/>
      <c r="ERE118" s="188"/>
      <c r="ERF118" s="209"/>
      <c r="ERG118" s="199"/>
      <c r="ERH118" s="199"/>
      <c r="ERI118" s="188"/>
      <c r="ERJ118" s="209"/>
      <c r="ERK118" s="199"/>
      <c r="ERL118" s="199"/>
      <c r="ERM118" s="188"/>
      <c r="ERN118" s="209"/>
      <c r="ERO118" s="199"/>
      <c r="ERP118" s="199"/>
      <c r="ERQ118" s="188"/>
      <c r="ERR118" s="209"/>
      <c r="ERS118" s="199"/>
      <c r="ERT118" s="199"/>
      <c r="ERU118" s="188"/>
      <c r="ERV118" s="209"/>
      <c r="ERW118" s="199"/>
      <c r="ERX118" s="199"/>
      <c r="ERY118" s="188"/>
      <c r="ERZ118" s="209"/>
      <c r="ESA118" s="199"/>
      <c r="ESB118" s="199"/>
      <c r="ESC118" s="188"/>
      <c r="ESD118" s="209"/>
      <c r="ESE118" s="199"/>
      <c r="ESF118" s="199"/>
      <c r="ESG118" s="188"/>
      <c r="ESH118" s="209"/>
      <c r="ESI118" s="199"/>
      <c r="ESJ118" s="199"/>
      <c r="ESK118" s="188"/>
      <c r="ESL118" s="209"/>
      <c r="ESM118" s="199"/>
      <c r="ESN118" s="199"/>
      <c r="ESO118" s="188"/>
      <c r="ESP118" s="209"/>
      <c r="ESQ118" s="199"/>
      <c r="ESR118" s="199"/>
      <c r="ESS118" s="188"/>
      <c r="EST118" s="209"/>
      <c r="ESU118" s="199"/>
      <c r="ESV118" s="199"/>
      <c r="ESW118" s="188"/>
      <c r="ESX118" s="209"/>
      <c r="ESY118" s="199"/>
      <c r="ESZ118" s="199"/>
      <c r="ETA118" s="188"/>
      <c r="ETB118" s="209"/>
      <c r="ETC118" s="199"/>
      <c r="ETD118" s="199"/>
      <c r="ETE118" s="188"/>
      <c r="ETF118" s="209"/>
      <c r="ETG118" s="199"/>
      <c r="ETH118" s="199"/>
      <c r="ETI118" s="188"/>
      <c r="ETJ118" s="209"/>
      <c r="ETK118" s="199"/>
      <c r="ETL118" s="199"/>
      <c r="ETM118" s="188"/>
      <c r="ETN118" s="209"/>
      <c r="ETO118" s="199"/>
      <c r="ETP118" s="199"/>
      <c r="ETQ118" s="188"/>
      <c r="ETR118" s="209"/>
      <c r="ETS118" s="199"/>
      <c r="ETT118" s="199"/>
      <c r="ETU118" s="188"/>
      <c r="ETV118" s="209"/>
      <c r="ETW118" s="199"/>
      <c r="ETX118" s="199"/>
      <c r="ETY118" s="188"/>
      <c r="ETZ118" s="209"/>
      <c r="EUA118" s="199"/>
      <c r="EUB118" s="199"/>
      <c r="EUC118" s="188"/>
      <c r="EUD118" s="209"/>
      <c r="EUE118" s="199"/>
      <c r="EUF118" s="199"/>
      <c r="EUG118" s="188"/>
      <c r="EUH118" s="209"/>
      <c r="EUI118" s="199"/>
      <c r="EUJ118" s="199"/>
      <c r="EUK118" s="188"/>
      <c r="EUL118" s="209"/>
      <c r="EUM118" s="199"/>
      <c r="EUN118" s="199"/>
      <c r="EUO118" s="188"/>
      <c r="EUP118" s="209"/>
      <c r="EUQ118" s="199"/>
      <c r="EUR118" s="199"/>
      <c r="EUS118" s="188"/>
      <c r="EUT118" s="209"/>
      <c r="EUU118" s="199"/>
      <c r="EUV118" s="199"/>
      <c r="EUW118" s="188"/>
      <c r="EUX118" s="209"/>
      <c r="EUY118" s="199"/>
      <c r="EUZ118" s="199"/>
      <c r="EVA118" s="188"/>
      <c r="EVB118" s="209"/>
      <c r="EVC118" s="199"/>
      <c r="EVD118" s="199"/>
      <c r="EVE118" s="188"/>
      <c r="EVF118" s="209"/>
      <c r="EVG118" s="199"/>
      <c r="EVH118" s="199"/>
      <c r="EVI118" s="188"/>
      <c r="EVJ118" s="209"/>
      <c r="EVK118" s="199"/>
      <c r="EVL118" s="199"/>
      <c r="EVM118" s="188"/>
      <c r="EVN118" s="209"/>
      <c r="EVO118" s="199"/>
      <c r="EVP118" s="199"/>
      <c r="EVQ118" s="188"/>
      <c r="EVR118" s="209"/>
      <c r="EVS118" s="199"/>
      <c r="EVT118" s="199"/>
      <c r="EVU118" s="188"/>
      <c r="EVV118" s="209"/>
      <c r="EVW118" s="199"/>
      <c r="EVX118" s="199"/>
      <c r="EVY118" s="188"/>
      <c r="EVZ118" s="209"/>
      <c r="EWA118" s="199"/>
      <c r="EWB118" s="199"/>
      <c r="EWC118" s="188"/>
      <c r="EWD118" s="209"/>
      <c r="EWE118" s="199"/>
      <c r="EWF118" s="199"/>
      <c r="EWG118" s="188"/>
      <c r="EWH118" s="209"/>
      <c r="EWI118" s="199"/>
      <c r="EWJ118" s="199"/>
      <c r="EWK118" s="188"/>
      <c r="EWL118" s="209"/>
      <c r="EWM118" s="199"/>
      <c r="EWN118" s="199"/>
      <c r="EWO118" s="188"/>
      <c r="EWP118" s="209"/>
      <c r="EWQ118" s="199"/>
      <c r="EWR118" s="199"/>
      <c r="EWS118" s="188"/>
      <c r="EWT118" s="209"/>
      <c r="EWU118" s="199"/>
      <c r="EWV118" s="199"/>
      <c r="EWW118" s="188"/>
      <c r="EWX118" s="209"/>
      <c r="EWY118" s="199"/>
      <c r="EWZ118" s="199"/>
      <c r="EXA118" s="188"/>
      <c r="EXB118" s="209"/>
      <c r="EXC118" s="199"/>
      <c r="EXD118" s="199"/>
      <c r="EXE118" s="188"/>
      <c r="EXF118" s="209"/>
      <c r="EXG118" s="199"/>
      <c r="EXH118" s="199"/>
      <c r="EXI118" s="188"/>
      <c r="EXJ118" s="209"/>
      <c r="EXK118" s="199"/>
      <c r="EXL118" s="199"/>
      <c r="EXM118" s="188"/>
      <c r="EXN118" s="209"/>
      <c r="EXO118" s="199"/>
      <c r="EXP118" s="199"/>
      <c r="EXQ118" s="188"/>
      <c r="EXR118" s="209"/>
      <c r="EXS118" s="199"/>
      <c r="EXT118" s="199"/>
      <c r="EXU118" s="188"/>
      <c r="EXV118" s="209"/>
      <c r="EXW118" s="199"/>
      <c r="EXX118" s="199"/>
      <c r="EXY118" s="188"/>
      <c r="EXZ118" s="209"/>
      <c r="EYA118" s="199"/>
      <c r="EYB118" s="199"/>
      <c r="EYC118" s="188"/>
      <c r="EYD118" s="209"/>
      <c r="EYE118" s="199"/>
      <c r="EYF118" s="199"/>
      <c r="EYG118" s="188"/>
      <c r="EYH118" s="209"/>
      <c r="EYI118" s="199"/>
      <c r="EYJ118" s="199"/>
      <c r="EYK118" s="188"/>
      <c r="EYL118" s="209"/>
      <c r="EYM118" s="199"/>
      <c r="EYN118" s="199"/>
      <c r="EYO118" s="188"/>
      <c r="EYP118" s="209"/>
      <c r="EYQ118" s="199"/>
      <c r="EYR118" s="199"/>
      <c r="EYS118" s="188"/>
      <c r="EYT118" s="209"/>
      <c r="EYU118" s="199"/>
      <c r="EYV118" s="199"/>
      <c r="EYW118" s="188"/>
      <c r="EYX118" s="209"/>
      <c r="EYY118" s="199"/>
      <c r="EYZ118" s="199"/>
      <c r="EZA118" s="188"/>
      <c r="EZB118" s="209"/>
      <c r="EZC118" s="199"/>
      <c r="EZD118" s="199"/>
      <c r="EZE118" s="188"/>
      <c r="EZF118" s="209"/>
      <c r="EZG118" s="199"/>
      <c r="EZH118" s="199"/>
      <c r="EZI118" s="188"/>
      <c r="EZJ118" s="209"/>
      <c r="EZK118" s="199"/>
      <c r="EZL118" s="199"/>
      <c r="EZM118" s="188"/>
      <c r="EZN118" s="209"/>
      <c r="EZO118" s="199"/>
      <c r="EZP118" s="199"/>
      <c r="EZQ118" s="188"/>
      <c r="EZR118" s="209"/>
      <c r="EZS118" s="199"/>
      <c r="EZT118" s="199"/>
      <c r="EZU118" s="188"/>
      <c r="EZV118" s="209"/>
      <c r="EZW118" s="199"/>
      <c r="EZX118" s="199"/>
      <c r="EZY118" s="188"/>
      <c r="EZZ118" s="209"/>
      <c r="FAA118" s="199"/>
      <c r="FAB118" s="199"/>
      <c r="FAC118" s="188"/>
      <c r="FAD118" s="209"/>
      <c r="FAE118" s="199"/>
      <c r="FAF118" s="199"/>
      <c r="FAG118" s="188"/>
      <c r="FAH118" s="209"/>
      <c r="FAI118" s="199"/>
      <c r="FAJ118" s="199"/>
      <c r="FAK118" s="188"/>
      <c r="FAL118" s="209"/>
      <c r="FAM118" s="199"/>
      <c r="FAN118" s="199"/>
      <c r="FAO118" s="188"/>
      <c r="FAP118" s="209"/>
      <c r="FAQ118" s="199"/>
      <c r="FAR118" s="199"/>
      <c r="FAS118" s="188"/>
      <c r="FAT118" s="209"/>
      <c r="FAU118" s="199"/>
      <c r="FAV118" s="199"/>
      <c r="FAW118" s="188"/>
      <c r="FAX118" s="209"/>
      <c r="FAY118" s="199"/>
      <c r="FAZ118" s="199"/>
      <c r="FBA118" s="188"/>
      <c r="FBB118" s="209"/>
      <c r="FBC118" s="199"/>
      <c r="FBD118" s="199"/>
      <c r="FBE118" s="188"/>
      <c r="FBF118" s="209"/>
      <c r="FBG118" s="199"/>
      <c r="FBH118" s="199"/>
      <c r="FBI118" s="188"/>
      <c r="FBJ118" s="209"/>
      <c r="FBK118" s="199"/>
      <c r="FBL118" s="199"/>
      <c r="FBM118" s="188"/>
      <c r="FBN118" s="209"/>
      <c r="FBO118" s="199"/>
      <c r="FBP118" s="199"/>
      <c r="FBQ118" s="188"/>
      <c r="FBR118" s="209"/>
      <c r="FBS118" s="199"/>
      <c r="FBT118" s="199"/>
      <c r="FBU118" s="188"/>
      <c r="FBV118" s="209"/>
      <c r="FBW118" s="199"/>
      <c r="FBX118" s="199"/>
      <c r="FBY118" s="188"/>
      <c r="FBZ118" s="209"/>
      <c r="FCA118" s="199"/>
      <c r="FCB118" s="199"/>
      <c r="FCC118" s="188"/>
      <c r="FCD118" s="209"/>
      <c r="FCE118" s="199"/>
      <c r="FCF118" s="199"/>
      <c r="FCG118" s="188"/>
      <c r="FCH118" s="209"/>
      <c r="FCI118" s="199"/>
      <c r="FCJ118" s="199"/>
      <c r="FCK118" s="188"/>
      <c r="FCL118" s="209"/>
      <c r="FCM118" s="199"/>
      <c r="FCN118" s="199"/>
      <c r="FCO118" s="188"/>
      <c r="FCP118" s="209"/>
      <c r="FCQ118" s="199"/>
      <c r="FCR118" s="199"/>
      <c r="FCS118" s="188"/>
      <c r="FCT118" s="209"/>
      <c r="FCU118" s="199"/>
      <c r="FCV118" s="199"/>
      <c r="FCW118" s="188"/>
      <c r="FCX118" s="209"/>
      <c r="FCY118" s="199"/>
      <c r="FCZ118" s="199"/>
      <c r="FDA118" s="188"/>
      <c r="FDB118" s="209"/>
      <c r="FDC118" s="199"/>
      <c r="FDD118" s="199"/>
      <c r="FDE118" s="188"/>
      <c r="FDF118" s="209"/>
      <c r="FDG118" s="199"/>
      <c r="FDH118" s="199"/>
      <c r="FDI118" s="188"/>
      <c r="FDJ118" s="209"/>
      <c r="FDK118" s="199"/>
      <c r="FDL118" s="199"/>
      <c r="FDM118" s="188"/>
      <c r="FDN118" s="209"/>
      <c r="FDO118" s="199"/>
      <c r="FDP118" s="199"/>
      <c r="FDQ118" s="188"/>
      <c r="FDR118" s="209"/>
      <c r="FDS118" s="199"/>
      <c r="FDT118" s="199"/>
      <c r="FDU118" s="188"/>
      <c r="FDV118" s="209"/>
      <c r="FDW118" s="199"/>
      <c r="FDX118" s="199"/>
      <c r="FDY118" s="188"/>
      <c r="FDZ118" s="209"/>
      <c r="FEA118" s="199"/>
      <c r="FEB118" s="199"/>
      <c r="FEC118" s="188"/>
      <c r="FED118" s="209"/>
      <c r="FEE118" s="199"/>
      <c r="FEF118" s="199"/>
      <c r="FEG118" s="188"/>
      <c r="FEH118" s="209"/>
      <c r="FEI118" s="199"/>
      <c r="FEJ118" s="199"/>
      <c r="FEK118" s="188"/>
      <c r="FEL118" s="209"/>
      <c r="FEM118" s="199"/>
      <c r="FEN118" s="199"/>
      <c r="FEO118" s="188"/>
      <c r="FEP118" s="209"/>
      <c r="FEQ118" s="199"/>
      <c r="FER118" s="199"/>
      <c r="FES118" s="188"/>
      <c r="FET118" s="209"/>
      <c r="FEU118" s="199"/>
      <c r="FEV118" s="199"/>
      <c r="FEW118" s="188"/>
      <c r="FEX118" s="209"/>
      <c r="FEY118" s="199"/>
      <c r="FEZ118" s="199"/>
      <c r="FFA118" s="188"/>
      <c r="FFB118" s="209"/>
      <c r="FFC118" s="199"/>
      <c r="FFD118" s="199"/>
      <c r="FFE118" s="188"/>
      <c r="FFF118" s="209"/>
      <c r="FFG118" s="199"/>
      <c r="FFH118" s="199"/>
      <c r="FFI118" s="188"/>
      <c r="FFJ118" s="209"/>
      <c r="FFK118" s="199"/>
      <c r="FFL118" s="199"/>
      <c r="FFM118" s="188"/>
      <c r="FFN118" s="209"/>
      <c r="FFO118" s="199"/>
      <c r="FFP118" s="199"/>
      <c r="FFQ118" s="188"/>
      <c r="FFR118" s="209"/>
      <c r="FFS118" s="199"/>
      <c r="FFT118" s="199"/>
      <c r="FFU118" s="188"/>
      <c r="FFV118" s="209"/>
      <c r="FFW118" s="199"/>
      <c r="FFX118" s="199"/>
      <c r="FFY118" s="188"/>
      <c r="FFZ118" s="209"/>
      <c r="FGA118" s="199"/>
      <c r="FGB118" s="199"/>
      <c r="FGC118" s="188"/>
      <c r="FGD118" s="209"/>
      <c r="FGE118" s="199"/>
      <c r="FGF118" s="199"/>
      <c r="FGG118" s="188"/>
      <c r="FGH118" s="209"/>
      <c r="FGI118" s="199"/>
      <c r="FGJ118" s="199"/>
      <c r="FGK118" s="188"/>
      <c r="FGL118" s="209"/>
      <c r="FGM118" s="199"/>
      <c r="FGN118" s="199"/>
      <c r="FGO118" s="188"/>
      <c r="FGP118" s="209"/>
      <c r="FGQ118" s="199"/>
      <c r="FGR118" s="199"/>
      <c r="FGS118" s="188"/>
      <c r="FGT118" s="209"/>
      <c r="FGU118" s="199"/>
      <c r="FGV118" s="199"/>
      <c r="FGW118" s="188"/>
      <c r="FGX118" s="209"/>
      <c r="FGY118" s="199"/>
      <c r="FGZ118" s="199"/>
      <c r="FHA118" s="188"/>
      <c r="FHB118" s="209"/>
      <c r="FHC118" s="199"/>
      <c r="FHD118" s="199"/>
      <c r="FHE118" s="188"/>
      <c r="FHF118" s="209"/>
      <c r="FHG118" s="199"/>
      <c r="FHH118" s="199"/>
      <c r="FHI118" s="188"/>
      <c r="FHJ118" s="209"/>
      <c r="FHK118" s="199"/>
      <c r="FHL118" s="199"/>
      <c r="FHM118" s="188"/>
      <c r="FHN118" s="209"/>
      <c r="FHO118" s="199"/>
      <c r="FHP118" s="199"/>
      <c r="FHQ118" s="188"/>
      <c r="FHR118" s="209"/>
      <c r="FHS118" s="199"/>
      <c r="FHT118" s="199"/>
      <c r="FHU118" s="188"/>
      <c r="FHV118" s="209"/>
      <c r="FHW118" s="199"/>
      <c r="FHX118" s="199"/>
      <c r="FHY118" s="188"/>
      <c r="FHZ118" s="209"/>
      <c r="FIA118" s="199"/>
      <c r="FIB118" s="199"/>
      <c r="FIC118" s="188"/>
      <c r="FID118" s="209"/>
      <c r="FIE118" s="199"/>
      <c r="FIF118" s="199"/>
      <c r="FIG118" s="188"/>
      <c r="FIH118" s="209"/>
      <c r="FII118" s="199"/>
      <c r="FIJ118" s="199"/>
      <c r="FIK118" s="188"/>
      <c r="FIL118" s="209"/>
      <c r="FIM118" s="199"/>
      <c r="FIN118" s="199"/>
      <c r="FIO118" s="188"/>
      <c r="FIP118" s="209"/>
      <c r="FIQ118" s="199"/>
      <c r="FIR118" s="199"/>
      <c r="FIS118" s="188"/>
      <c r="FIT118" s="209"/>
      <c r="FIU118" s="199"/>
      <c r="FIV118" s="199"/>
      <c r="FIW118" s="188"/>
      <c r="FIX118" s="209"/>
      <c r="FIY118" s="199"/>
      <c r="FIZ118" s="199"/>
      <c r="FJA118" s="188"/>
      <c r="FJB118" s="209"/>
      <c r="FJC118" s="199"/>
      <c r="FJD118" s="199"/>
      <c r="FJE118" s="188"/>
      <c r="FJF118" s="209"/>
      <c r="FJG118" s="199"/>
      <c r="FJH118" s="199"/>
      <c r="FJI118" s="188"/>
      <c r="FJJ118" s="209"/>
      <c r="FJK118" s="199"/>
      <c r="FJL118" s="199"/>
      <c r="FJM118" s="188"/>
      <c r="FJN118" s="209"/>
      <c r="FJO118" s="199"/>
      <c r="FJP118" s="199"/>
      <c r="FJQ118" s="188"/>
      <c r="FJR118" s="209"/>
      <c r="FJS118" s="199"/>
      <c r="FJT118" s="199"/>
      <c r="FJU118" s="188"/>
      <c r="FJV118" s="209"/>
      <c r="FJW118" s="199"/>
      <c r="FJX118" s="199"/>
      <c r="FJY118" s="188"/>
      <c r="FJZ118" s="209"/>
      <c r="FKA118" s="199"/>
      <c r="FKB118" s="199"/>
      <c r="FKC118" s="188"/>
      <c r="FKD118" s="209"/>
      <c r="FKE118" s="199"/>
      <c r="FKF118" s="199"/>
      <c r="FKG118" s="188"/>
      <c r="FKH118" s="209"/>
      <c r="FKI118" s="199"/>
      <c r="FKJ118" s="199"/>
      <c r="FKK118" s="188"/>
      <c r="FKL118" s="209"/>
      <c r="FKM118" s="199"/>
      <c r="FKN118" s="199"/>
      <c r="FKO118" s="188"/>
      <c r="FKP118" s="209"/>
      <c r="FKQ118" s="199"/>
      <c r="FKR118" s="199"/>
      <c r="FKS118" s="188"/>
      <c r="FKT118" s="209"/>
      <c r="FKU118" s="199"/>
      <c r="FKV118" s="199"/>
      <c r="FKW118" s="188"/>
      <c r="FKX118" s="209"/>
      <c r="FKY118" s="199"/>
      <c r="FKZ118" s="199"/>
      <c r="FLA118" s="188"/>
      <c r="FLB118" s="209"/>
      <c r="FLC118" s="199"/>
      <c r="FLD118" s="199"/>
      <c r="FLE118" s="188"/>
      <c r="FLF118" s="209"/>
      <c r="FLG118" s="199"/>
      <c r="FLH118" s="199"/>
      <c r="FLI118" s="188"/>
      <c r="FLJ118" s="209"/>
      <c r="FLK118" s="199"/>
      <c r="FLL118" s="199"/>
      <c r="FLM118" s="188"/>
      <c r="FLN118" s="209"/>
      <c r="FLO118" s="199"/>
      <c r="FLP118" s="199"/>
      <c r="FLQ118" s="188"/>
      <c r="FLR118" s="209"/>
      <c r="FLS118" s="199"/>
      <c r="FLT118" s="199"/>
      <c r="FLU118" s="188"/>
      <c r="FLV118" s="209"/>
      <c r="FLW118" s="199"/>
      <c r="FLX118" s="199"/>
      <c r="FLY118" s="188"/>
      <c r="FLZ118" s="209"/>
      <c r="FMA118" s="199"/>
      <c r="FMB118" s="199"/>
      <c r="FMC118" s="188"/>
      <c r="FMD118" s="209"/>
      <c r="FME118" s="199"/>
      <c r="FMF118" s="199"/>
      <c r="FMG118" s="188"/>
      <c r="FMH118" s="209"/>
      <c r="FMI118" s="199"/>
      <c r="FMJ118" s="199"/>
      <c r="FMK118" s="188"/>
      <c r="FML118" s="209"/>
      <c r="FMM118" s="199"/>
      <c r="FMN118" s="199"/>
      <c r="FMO118" s="188"/>
      <c r="FMP118" s="209"/>
      <c r="FMQ118" s="199"/>
      <c r="FMR118" s="199"/>
      <c r="FMS118" s="188"/>
      <c r="FMT118" s="209"/>
      <c r="FMU118" s="199"/>
      <c r="FMV118" s="199"/>
      <c r="FMW118" s="188"/>
      <c r="FMX118" s="209"/>
      <c r="FMY118" s="199"/>
      <c r="FMZ118" s="199"/>
      <c r="FNA118" s="188"/>
      <c r="FNB118" s="209"/>
      <c r="FNC118" s="199"/>
      <c r="FND118" s="199"/>
      <c r="FNE118" s="188"/>
      <c r="FNF118" s="209"/>
      <c r="FNG118" s="199"/>
      <c r="FNH118" s="199"/>
      <c r="FNI118" s="188"/>
      <c r="FNJ118" s="209"/>
      <c r="FNK118" s="199"/>
      <c r="FNL118" s="199"/>
      <c r="FNM118" s="188"/>
      <c r="FNN118" s="209"/>
      <c r="FNO118" s="199"/>
      <c r="FNP118" s="199"/>
      <c r="FNQ118" s="188"/>
      <c r="FNR118" s="209"/>
      <c r="FNS118" s="199"/>
      <c r="FNT118" s="199"/>
      <c r="FNU118" s="188"/>
      <c r="FNV118" s="209"/>
      <c r="FNW118" s="199"/>
      <c r="FNX118" s="199"/>
      <c r="FNY118" s="188"/>
      <c r="FNZ118" s="209"/>
      <c r="FOA118" s="199"/>
      <c r="FOB118" s="199"/>
      <c r="FOC118" s="188"/>
      <c r="FOD118" s="209"/>
      <c r="FOE118" s="199"/>
      <c r="FOF118" s="199"/>
      <c r="FOG118" s="188"/>
      <c r="FOH118" s="209"/>
      <c r="FOI118" s="199"/>
      <c r="FOJ118" s="199"/>
      <c r="FOK118" s="188"/>
      <c r="FOL118" s="209"/>
      <c r="FOM118" s="199"/>
      <c r="FON118" s="199"/>
      <c r="FOO118" s="188"/>
      <c r="FOP118" s="209"/>
      <c r="FOQ118" s="199"/>
      <c r="FOR118" s="199"/>
      <c r="FOS118" s="188"/>
      <c r="FOT118" s="209"/>
      <c r="FOU118" s="199"/>
      <c r="FOV118" s="199"/>
      <c r="FOW118" s="188"/>
      <c r="FOX118" s="209"/>
      <c r="FOY118" s="199"/>
      <c r="FOZ118" s="199"/>
      <c r="FPA118" s="188"/>
      <c r="FPB118" s="209"/>
      <c r="FPC118" s="199"/>
      <c r="FPD118" s="199"/>
      <c r="FPE118" s="188"/>
      <c r="FPF118" s="209"/>
      <c r="FPG118" s="199"/>
      <c r="FPH118" s="199"/>
      <c r="FPI118" s="188"/>
      <c r="FPJ118" s="209"/>
      <c r="FPK118" s="199"/>
      <c r="FPL118" s="199"/>
      <c r="FPM118" s="188"/>
      <c r="FPN118" s="209"/>
      <c r="FPO118" s="199"/>
      <c r="FPP118" s="199"/>
      <c r="FPQ118" s="188"/>
      <c r="FPR118" s="209"/>
      <c r="FPS118" s="199"/>
      <c r="FPT118" s="199"/>
      <c r="FPU118" s="188"/>
      <c r="FPV118" s="209"/>
      <c r="FPW118" s="199"/>
      <c r="FPX118" s="199"/>
      <c r="FPY118" s="188"/>
      <c r="FPZ118" s="209"/>
      <c r="FQA118" s="199"/>
      <c r="FQB118" s="199"/>
      <c r="FQC118" s="188"/>
      <c r="FQD118" s="209"/>
      <c r="FQE118" s="199"/>
      <c r="FQF118" s="199"/>
      <c r="FQG118" s="188"/>
      <c r="FQH118" s="209"/>
      <c r="FQI118" s="199"/>
      <c r="FQJ118" s="199"/>
      <c r="FQK118" s="188"/>
      <c r="FQL118" s="209"/>
      <c r="FQM118" s="199"/>
      <c r="FQN118" s="199"/>
      <c r="FQO118" s="188"/>
      <c r="FQP118" s="209"/>
      <c r="FQQ118" s="199"/>
      <c r="FQR118" s="199"/>
      <c r="FQS118" s="188"/>
      <c r="FQT118" s="209"/>
      <c r="FQU118" s="199"/>
      <c r="FQV118" s="199"/>
      <c r="FQW118" s="188"/>
      <c r="FQX118" s="209"/>
      <c r="FQY118" s="199"/>
      <c r="FQZ118" s="199"/>
      <c r="FRA118" s="188"/>
      <c r="FRB118" s="209"/>
      <c r="FRC118" s="199"/>
      <c r="FRD118" s="199"/>
      <c r="FRE118" s="188"/>
      <c r="FRF118" s="209"/>
      <c r="FRG118" s="199"/>
      <c r="FRH118" s="199"/>
      <c r="FRI118" s="188"/>
      <c r="FRJ118" s="209"/>
      <c r="FRK118" s="199"/>
      <c r="FRL118" s="199"/>
      <c r="FRM118" s="188"/>
      <c r="FRN118" s="209"/>
      <c r="FRO118" s="199"/>
      <c r="FRP118" s="199"/>
      <c r="FRQ118" s="188"/>
      <c r="FRR118" s="209"/>
      <c r="FRS118" s="199"/>
      <c r="FRT118" s="199"/>
      <c r="FRU118" s="188"/>
      <c r="FRV118" s="209"/>
      <c r="FRW118" s="199"/>
      <c r="FRX118" s="199"/>
      <c r="FRY118" s="188"/>
      <c r="FRZ118" s="209"/>
      <c r="FSA118" s="199"/>
      <c r="FSB118" s="199"/>
      <c r="FSC118" s="188"/>
      <c r="FSD118" s="209"/>
      <c r="FSE118" s="199"/>
      <c r="FSF118" s="199"/>
      <c r="FSG118" s="188"/>
      <c r="FSH118" s="209"/>
      <c r="FSI118" s="199"/>
      <c r="FSJ118" s="199"/>
      <c r="FSK118" s="188"/>
      <c r="FSL118" s="209"/>
      <c r="FSM118" s="199"/>
      <c r="FSN118" s="199"/>
      <c r="FSO118" s="188"/>
      <c r="FSP118" s="209"/>
      <c r="FSQ118" s="199"/>
      <c r="FSR118" s="199"/>
      <c r="FSS118" s="188"/>
      <c r="FST118" s="209"/>
      <c r="FSU118" s="199"/>
      <c r="FSV118" s="199"/>
      <c r="FSW118" s="188"/>
      <c r="FSX118" s="209"/>
      <c r="FSY118" s="199"/>
      <c r="FSZ118" s="199"/>
      <c r="FTA118" s="188"/>
      <c r="FTB118" s="209"/>
      <c r="FTC118" s="199"/>
      <c r="FTD118" s="199"/>
      <c r="FTE118" s="188"/>
      <c r="FTF118" s="209"/>
      <c r="FTG118" s="199"/>
      <c r="FTH118" s="199"/>
      <c r="FTI118" s="188"/>
      <c r="FTJ118" s="209"/>
      <c r="FTK118" s="199"/>
      <c r="FTL118" s="199"/>
      <c r="FTM118" s="188"/>
      <c r="FTN118" s="209"/>
      <c r="FTO118" s="199"/>
      <c r="FTP118" s="199"/>
      <c r="FTQ118" s="188"/>
      <c r="FTR118" s="209"/>
      <c r="FTS118" s="199"/>
      <c r="FTT118" s="199"/>
      <c r="FTU118" s="188"/>
      <c r="FTV118" s="209"/>
      <c r="FTW118" s="199"/>
      <c r="FTX118" s="199"/>
      <c r="FTY118" s="188"/>
      <c r="FTZ118" s="209"/>
      <c r="FUA118" s="199"/>
      <c r="FUB118" s="199"/>
      <c r="FUC118" s="188"/>
      <c r="FUD118" s="209"/>
      <c r="FUE118" s="199"/>
      <c r="FUF118" s="199"/>
      <c r="FUG118" s="188"/>
      <c r="FUH118" s="209"/>
      <c r="FUI118" s="199"/>
      <c r="FUJ118" s="199"/>
      <c r="FUK118" s="188"/>
      <c r="FUL118" s="209"/>
      <c r="FUM118" s="199"/>
      <c r="FUN118" s="199"/>
      <c r="FUO118" s="188"/>
      <c r="FUP118" s="209"/>
      <c r="FUQ118" s="199"/>
      <c r="FUR118" s="199"/>
      <c r="FUS118" s="188"/>
      <c r="FUT118" s="209"/>
      <c r="FUU118" s="199"/>
      <c r="FUV118" s="199"/>
      <c r="FUW118" s="188"/>
      <c r="FUX118" s="209"/>
      <c r="FUY118" s="199"/>
      <c r="FUZ118" s="199"/>
      <c r="FVA118" s="188"/>
      <c r="FVB118" s="209"/>
      <c r="FVC118" s="199"/>
      <c r="FVD118" s="199"/>
      <c r="FVE118" s="188"/>
      <c r="FVF118" s="209"/>
      <c r="FVG118" s="199"/>
      <c r="FVH118" s="199"/>
      <c r="FVI118" s="188"/>
      <c r="FVJ118" s="209"/>
      <c r="FVK118" s="199"/>
      <c r="FVL118" s="199"/>
      <c r="FVM118" s="188"/>
      <c r="FVN118" s="209"/>
      <c r="FVO118" s="199"/>
      <c r="FVP118" s="199"/>
      <c r="FVQ118" s="188"/>
      <c r="FVR118" s="209"/>
      <c r="FVS118" s="199"/>
      <c r="FVT118" s="199"/>
      <c r="FVU118" s="188"/>
      <c r="FVV118" s="209"/>
      <c r="FVW118" s="199"/>
      <c r="FVX118" s="199"/>
      <c r="FVY118" s="188"/>
      <c r="FVZ118" s="209"/>
      <c r="FWA118" s="199"/>
      <c r="FWB118" s="199"/>
      <c r="FWC118" s="188"/>
      <c r="FWD118" s="209"/>
      <c r="FWE118" s="199"/>
      <c r="FWF118" s="199"/>
      <c r="FWG118" s="188"/>
      <c r="FWH118" s="209"/>
      <c r="FWI118" s="199"/>
      <c r="FWJ118" s="199"/>
      <c r="FWK118" s="188"/>
      <c r="FWL118" s="209"/>
      <c r="FWM118" s="199"/>
      <c r="FWN118" s="199"/>
      <c r="FWO118" s="188"/>
      <c r="FWP118" s="209"/>
      <c r="FWQ118" s="199"/>
      <c r="FWR118" s="199"/>
      <c r="FWS118" s="188"/>
      <c r="FWT118" s="209"/>
      <c r="FWU118" s="199"/>
      <c r="FWV118" s="199"/>
      <c r="FWW118" s="188"/>
      <c r="FWX118" s="209"/>
      <c r="FWY118" s="199"/>
      <c r="FWZ118" s="199"/>
      <c r="FXA118" s="188"/>
      <c r="FXB118" s="209"/>
      <c r="FXC118" s="199"/>
      <c r="FXD118" s="199"/>
      <c r="FXE118" s="188"/>
      <c r="FXF118" s="209"/>
      <c r="FXG118" s="199"/>
      <c r="FXH118" s="199"/>
      <c r="FXI118" s="188"/>
      <c r="FXJ118" s="209"/>
      <c r="FXK118" s="199"/>
      <c r="FXL118" s="199"/>
      <c r="FXM118" s="188"/>
      <c r="FXN118" s="209"/>
      <c r="FXO118" s="199"/>
      <c r="FXP118" s="199"/>
      <c r="FXQ118" s="188"/>
      <c r="FXR118" s="209"/>
      <c r="FXS118" s="199"/>
      <c r="FXT118" s="199"/>
      <c r="FXU118" s="188"/>
      <c r="FXV118" s="209"/>
      <c r="FXW118" s="199"/>
      <c r="FXX118" s="199"/>
      <c r="FXY118" s="188"/>
      <c r="FXZ118" s="209"/>
      <c r="FYA118" s="199"/>
      <c r="FYB118" s="199"/>
      <c r="FYC118" s="188"/>
      <c r="FYD118" s="209"/>
      <c r="FYE118" s="199"/>
      <c r="FYF118" s="199"/>
      <c r="FYG118" s="188"/>
      <c r="FYH118" s="209"/>
      <c r="FYI118" s="199"/>
      <c r="FYJ118" s="199"/>
      <c r="FYK118" s="188"/>
      <c r="FYL118" s="209"/>
      <c r="FYM118" s="199"/>
      <c r="FYN118" s="199"/>
      <c r="FYO118" s="188"/>
      <c r="FYP118" s="209"/>
      <c r="FYQ118" s="199"/>
      <c r="FYR118" s="199"/>
      <c r="FYS118" s="188"/>
      <c r="FYT118" s="209"/>
      <c r="FYU118" s="199"/>
      <c r="FYV118" s="199"/>
      <c r="FYW118" s="188"/>
      <c r="FYX118" s="209"/>
      <c r="FYY118" s="199"/>
      <c r="FYZ118" s="199"/>
      <c r="FZA118" s="188"/>
      <c r="FZB118" s="209"/>
      <c r="FZC118" s="199"/>
      <c r="FZD118" s="199"/>
      <c r="FZE118" s="188"/>
      <c r="FZF118" s="209"/>
      <c r="FZG118" s="199"/>
      <c r="FZH118" s="199"/>
      <c r="FZI118" s="188"/>
      <c r="FZJ118" s="209"/>
      <c r="FZK118" s="199"/>
      <c r="FZL118" s="199"/>
      <c r="FZM118" s="188"/>
      <c r="FZN118" s="209"/>
      <c r="FZO118" s="199"/>
      <c r="FZP118" s="199"/>
      <c r="FZQ118" s="188"/>
      <c r="FZR118" s="209"/>
      <c r="FZS118" s="199"/>
      <c r="FZT118" s="199"/>
      <c r="FZU118" s="188"/>
      <c r="FZV118" s="209"/>
      <c r="FZW118" s="199"/>
      <c r="FZX118" s="199"/>
      <c r="FZY118" s="188"/>
      <c r="FZZ118" s="209"/>
      <c r="GAA118" s="199"/>
      <c r="GAB118" s="199"/>
      <c r="GAC118" s="188"/>
      <c r="GAD118" s="209"/>
      <c r="GAE118" s="199"/>
      <c r="GAF118" s="199"/>
      <c r="GAG118" s="188"/>
      <c r="GAH118" s="209"/>
      <c r="GAI118" s="199"/>
      <c r="GAJ118" s="199"/>
      <c r="GAK118" s="188"/>
      <c r="GAL118" s="209"/>
      <c r="GAM118" s="199"/>
      <c r="GAN118" s="199"/>
      <c r="GAO118" s="188"/>
      <c r="GAP118" s="209"/>
      <c r="GAQ118" s="199"/>
      <c r="GAR118" s="199"/>
      <c r="GAS118" s="188"/>
      <c r="GAT118" s="209"/>
      <c r="GAU118" s="199"/>
      <c r="GAV118" s="199"/>
      <c r="GAW118" s="188"/>
      <c r="GAX118" s="209"/>
      <c r="GAY118" s="199"/>
      <c r="GAZ118" s="199"/>
      <c r="GBA118" s="188"/>
      <c r="GBB118" s="209"/>
      <c r="GBC118" s="199"/>
      <c r="GBD118" s="199"/>
      <c r="GBE118" s="188"/>
      <c r="GBF118" s="209"/>
      <c r="GBG118" s="199"/>
      <c r="GBH118" s="199"/>
      <c r="GBI118" s="188"/>
      <c r="GBJ118" s="209"/>
      <c r="GBK118" s="199"/>
      <c r="GBL118" s="199"/>
      <c r="GBM118" s="188"/>
      <c r="GBN118" s="209"/>
      <c r="GBO118" s="199"/>
      <c r="GBP118" s="199"/>
      <c r="GBQ118" s="188"/>
      <c r="GBR118" s="209"/>
      <c r="GBS118" s="199"/>
      <c r="GBT118" s="199"/>
      <c r="GBU118" s="188"/>
      <c r="GBV118" s="209"/>
      <c r="GBW118" s="199"/>
      <c r="GBX118" s="199"/>
      <c r="GBY118" s="188"/>
      <c r="GBZ118" s="209"/>
      <c r="GCA118" s="199"/>
      <c r="GCB118" s="199"/>
      <c r="GCC118" s="188"/>
      <c r="GCD118" s="209"/>
      <c r="GCE118" s="199"/>
      <c r="GCF118" s="199"/>
      <c r="GCG118" s="188"/>
      <c r="GCH118" s="209"/>
      <c r="GCI118" s="199"/>
      <c r="GCJ118" s="199"/>
      <c r="GCK118" s="188"/>
      <c r="GCL118" s="209"/>
      <c r="GCM118" s="199"/>
      <c r="GCN118" s="199"/>
      <c r="GCO118" s="188"/>
      <c r="GCP118" s="209"/>
      <c r="GCQ118" s="199"/>
      <c r="GCR118" s="199"/>
      <c r="GCS118" s="188"/>
      <c r="GCT118" s="209"/>
      <c r="GCU118" s="199"/>
      <c r="GCV118" s="199"/>
      <c r="GCW118" s="188"/>
      <c r="GCX118" s="209"/>
      <c r="GCY118" s="199"/>
      <c r="GCZ118" s="199"/>
      <c r="GDA118" s="188"/>
      <c r="GDB118" s="209"/>
      <c r="GDC118" s="199"/>
      <c r="GDD118" s="199"/>
      <c r="GDE118" s="188"/>
      <c r="GDF118" s="209"/>
      <c r="GDG118" s="199"/>
      <c r="GDH118" s="199"/>
      <c r="GDI118" s="188"/>
      <c r="GDJ118" s="209"/>
      <c r="GDK118" s="199"/>
      <c r="GDL118" s="199"/>
      <c r="GDM118" s="188"/>
      <c r="GDN118" s="209"/>
      <c r="GDO118" s="199"/>
      <c r="GDP118" s="199"/>
      <c r="GDQ118" s="188"/>
      <c r="GDR118" s="209"/>
      <c r="GDS118" s="199"/>
      <c r="GDT118" s="199"/>
      <c r="GDU118" s="188"/>
      <c r="GDV118" s="209"/>
      <c r="GDW118" s="199"/>
      <c r="GDX118" s="199"/>
      <c r="GDY118" s="188"/>
      <c r="GDZ118" s="209"/>
      <c r="GEA118" s="199"/>
      <c r="GEB118" s="199"/>
      <c r="GEC118" s="188"/>
      <c r="GED118" s="209"/>
      <c r="GEE118" s="199"/>
      <c r="GEF118" s="199"/>
      <c r="GEG118" s="188"/>
      <c r="GEH118" s="209"/>
      <c r="GEI118" s="199"/>
      <c r="GEJ118" s="199"/>
      <c r="GEK118" s="188"/>
      <c r="GEL118" s="209"/>
      <c r="GEM118" s="199"/>
      <c r="GEN118" s="199"/>
      <c r="GEO118" s="188"/>
      <c r="GEP118" s="209"/>
      <c r="GEQ118" s="199"/>
      <c r="GER118" s="199"/>
      <c r="GES118" s="188"/>
      <c r="GET118" s="209"/>
      <c r="GEU118" s="199"/>
      <c r="GEV118" s="199"/>
      <c r="GEW118" s="188"/>
      <c r="GEX118" s="209"/>
      <c r="GEY118" s="199"/>
      <c r="GEZ118" s="199"/>
      <c r="GFA118" s="188"/>
      <c r="GFB118" s="209"/>
      <c r="GFC118" s="199"/>
      <c r="GFD118" s="199"/>
      <c r="GFE118" s="188"/>
      <c r="GFF118" s="209"/>
      <c r="GFG118" s="199"/>
      <c r="GFH118" s="199"/>
      <c r="GFI118" s="188"/>
      <c r="GFJ118" s="209"/>
      <c r="GFK118" s="199"/>
      <c r="GFL118" s="199"/>
      <c r="GFM118" s="188"/>
      <c r="GFN118" s="209"/>
      <c r="GFO118" s="199"/>
      <c r="GFP118" s="199"/>
      <c r="GFQ118" s="188"/>
      <c r="GFR118" s="209"/>
      <c r="GFS118" s="199"/>
      <c r="GFT118" s="199"/>
      <c r="GFU118" s="188"/>
      <c r="GFV118" s="209"/>
      <c r="GFW118" s="199"/>
      <c r="GFX118" s="199"/>
      <c r="GFY118" s="188"/>
      <c r="GFZ118" s="209"/>
      <c r="GGA118" s="199"/>
      <c r="GGB118" s="199"/>
      <c r="GGC118" s="188"/>
      <c r="GGD118" s="209"/>
      <c r="GGE118" s="199"/>
      <c r="GGF118" s="199"/>
      <c r="GGG118" s="188"/>
      <c r="GGH118" s="209"/>
      <c r="GGI118" s="199"/>
      <c r="GGJ118" s="199"/>
      <c r="GGK118" s="188"/>
      <c r="GGL118" s="209"/>
      <c r="GGM118" s="199"/>
      <c r="GGN118" s="199"/>
      <c r="GGO118" s="188"/>
      <c r="GGP118" s="209"/>
      <c r="GGQ118" s="199"/>
      <c r="GGR118" s="199"/>
      <c r="GGS118" s="188"/>
      <c r="GGT118" s="209"/>
      <c r="GGU118" s="199"/>
      <c r="GGV118" s="199"/>
      <c r="GGW118" s="188"/>
      <c r="GGX118" s="209"/>
      <c r="GGY118" s="199"/>
      <c r="GGZ118" s="199"/>
      <c r="GHA118" s="188"/>
      <c r="GHB118" s="209"/>
      <c r="GHC118" s="199"/>
      <c r="GHD118" s="199"/>
      <c r="GHE118" s="188"/>
      <c r="GHF118" s="209"/>
      <c r="GHG118" s="199"/>
      <c r="GHH118" s="199"/>
      <c r="GHI118" s="188"/>
      <c r="GHJ118" s="209"/>
      <c r="GHK118" s="199"/>
      <c r="GHL118" s="199"/>
      <c r="GHM118" s="188"/>
      <c r="GHN118" s="209"/>
      <c r="GHO118" s="199"/>
      <c r="GHP118" s="199"/>
      <c r="GHQ118" s="188"/>
      <c r="GHR118" s="209"/>
      <c r="GHS118" s="199"/>
      <c r="GHT118" s="199"/>
      <c r="GHU118" s="188"/>
      <c r="GHV118" s="209"/>
      <c r="GHW118" s="199"/>
      <c r="GHX118" s="199"/>
      <c r="GHY118" s="188"/>
      <c r="GHZ118" s="209"/>
      <c r="GIA118" s="199"/>
      <c r="GIB118" s="199"/>
      <c r="GIC118" s="188"/>
      <c r="GID118" s="209"/>
      <c r="GIE118" s="199"/>
      <c r="GIF118" s="199"/>
      <c r="GIG118" s="188"/>
      <c r="GIH118" s="209"/>
      <c r="GII118" s="199"/>
      <c r="GIJ118" s="199"/>
      <c r="GIK118" s="188"/>
      <c r="GIL118" s="209"/>
      <c r="GIM118" s="199"/>
      <c r="GIN118" s="199"/>
      <c r="GIO118" s="188"/>
      <c r="GIP118" s="209"/>
      <c r="GIQ118" s="199"/>
      <c r="GIR118" s="199"/>
      <c r="GIS118" s="188"/>
      <c r="GIT118" s="209"/>
      <c r="GIU118" s="199"/>
      <c r="GIV118" s="199"/>
      <c r="GIW118" s="188"/>
      <c r="GIX118" s="209"/>
      <c r="GIY118" s="199"/>
      <c r="GIZ118" s="199"/>
      <c r="GJA118" s="188"/>
      <c r="GJB118" s="209"/>
      <c r="GJC118" s="199"/>
      <c r="GJD118" s="199"/>
      <c r="GJE118" s="188"/>
      <c r="GJF118" s="209"/>
      <c r="GJG118" s="199"/>
      <c r="GJH118" s="199"/>
      <c r="GJI118" s="188"/>
      <c r="GJJ118" s="209"/>
      <c r="GJK118" s="199"/>
      <c r="GJL118" s="199"/>
      <c r="GJM118" s="188"/>
      <c r="GJN118" s="209"/>
      <c r="GJO118" s="199"/>
      <c r="GJP118" s="199"/>
      <c r="GJQ118" s="188"/>
      <c r="GJR118" s="209"/>
      <c r="GJS118" s="199"/>
      <c r="GJT118" s="199"/>
      <c r="GJU118" s="188"/>
      <c r="GJV118" s="209"/>
      <c r="GJW118" s="199"/>
      <c r="GJX118" s="199"/>
      <c r="GJY118" s="188"/>
      <c r="GJZ118" s="209"/>
      <c r="GKA118" s="199"/>
      <c r="GKB118" s="199"/>
      <c r="GKC118" s="188"/>
      <c r="GKD118" s="209"/>
      <c r="GKE118" s="199"/>
      <c r="GKF118" s="199"/>
      <c r="GKG118" s="188"/>
      <c r="GKH118" s="209"/>
      <c r="GKI118" s="199"/>
      <c r="GKJ118" s="199"/>
      <c r="GKK118" s="188"/>
      <c r="GKL118" s="209"/>
      <c r="GKM118" s="199"/>
      <c r="GKN118" s="199"/>
      <c r="GKO118" s="188"/>
      <c r="GKP118" s="209"/>
      <c r="GKQ118" s="199"/>
      <c r="GKR118" s="199"/>
      <c r="GKS118" s="188"/>
      <c r="GKT118" s="209"/>
      <c r="GKU118" s="199"/>
      <c r="GKV118" s="199"/>
      <c r="GKW118" s="188"/>
      <c r="GKX118" s="209"/>
      <c r="GKY118" s="199"/>
      <c r="GKZ118" s="199"/>
      <c r="GLA118" s="188"/>
      <c r="GLB118" s="209"/>
      <c r="GLC118" s="199"/>
      <c r="GLD118" s="199"/>
      <c r="GLE118" s="188"/>
      <c r="GLF118" s="209"/>
      <c r="GLG118" s="199"/>
      <c r="GLH118" s="199"/>
      <c r="GLI118" s="188"/>
      <c r="GLJ118" s="209"/>
      <c r="GLK118" s="199"/>
      <c r="GLL118" s="199"/>
      <c r="GLM118" s="188"/>
      <c r="GLN118" s="209"/>
      <c r="GLO118" s="199"/>
      <c r="GLP118" s="199"/>
      <c r="GLQ118" s="188"/>
      <c r="GLR118" s="209"/>
      <c r="GLS118" s="199"/>
      <c r="GLT118" s="199"/>
      <c r="GLU118" s="188"/>
      <c r="GLV118" s="209"/>
      <c r="GLW118" s="199"/>
      <c r="GLX118" s="199"/>
      <c r="GLY118" s="188"/>
      <c r="GLZ118" s="209"/>
      <c r="GMA118" s="199"/>
      <c r="GMB118" s="199"/>
      <c r="GMC118" s="188"/>
      <c r="GMD118" s="209"/>
      <c r="GME118" s="199"/>
      <c r="GMF118" s="199"/>
      <c r="GMG118" s="188"/>
      <c r="GMH118" s="209"/>
      <c r="GMI118" s="199"/>
      <c r="GMJ118" s="199"/>
      <c r="GMK118" s="188"/>
      <c r="GML118" s="209"/>
      <c r="GMM118" s="199"/>
      <c r="GMN118" s="199"/>
      <c r="GMO118" s="188"/>
      <c r="GMP118" s="209"/>
      <c r="GMQ118" s="199"/>
      <c r="GMR118" s="199"/>
      <c r="GMS118" s="188"/>
      <c r="GMT118" s="209"/>
      <c r="GMU118" s="199"/>
      <c r="GMV118" s="199"/>
      <c r="GMW118" s="188"/>
      <c r="GMX118" s="209"/>
      <c r="GMY118" s="199"/>
      <c r="GMZ118" s="199"/>
      <c r="GNA118" s="188"/>
      <c r="GNB118" s="209"/>
      <c r="GNC118" s="199"/>
      <c r="GND118" s="199"/>
      <c r="GNE118" s="188"/>
      <c r="GNF118" s="209"/>
      <c r="GNG118" s="199"/>
      <c r="GNH118" s="199"/>
      <c r="GNI118" s="188"/>
      <c r="GNJ118" s="209"/>
      <c r="GNK118" s="199"/>
      <c r="GNL118" s="199"/>
      <c r="GNM118" s="188"/>
      <c r="GNN118" s="209"/>
      <c r="GNO118" s="199"/>
      <c r="GNP118" s="199"/>
      <c r="GNQ118" s="188"/>
      <c r="GNR118" s="209"/>
      <c r="GNS118" s="199"/>
      <c r="GNT118" s="199"/>
      <c r="GNU118" s="188"/>
      <c r="GNV118" s="209"/>
      <c r="GNW118" s="199"/>
      <c r="GNX118" s="199"/>
      <c r="GNY118" s="188"/>
      <c r="GNZ118" s="209"/>
      <c r="GOA118" s="199"/>
      <c r="GOB118" s="199"/>
      <c r="GOC118" s="188"/>
      <c r="GOD118" s="209"/>
      <c r="GOE118" s="199"/>
      <c r="GOF118" s="199"/>
      <c r="GOG118" s="188"/>
      <c r="GOH118" s="209"/>
      <c r="GOI118" s="199"/>
      <c r="GOJ118" s="199"/>
      <c r="GOK118" s="188"/>
      <c r="GOL118" s="209"/>
      <c r="GOM118" s="199"/>
      <c r="GON118" s="199"/>
      <c r="GOO118" s="188"/>
      <c r="GOP118" s="209"/>
      <c r="GOQ118" s="199"/>
      <c r="GOR118" s="199"/>
      <c r="GOS118" s="188"/>
      <c r="GOT118" s="209"/>
      <c r="GOU118" s="199"/>
      <c r="GOV118" s="199"/>
      <c r="GOW118" s="188"/>
      <c r="GOX118" s="209"/>
      <c r="GOY118" s="199"/>
      <c r="GOZ118" s="199"/>
      <c r="GPA118" s="188"/>
      <c r="GPB118" s="209"/>
      <c r="GPC118" s="199"/>
      <c r="GPD118" s="199"/>
      <c r="GPE118" s="188"/>
      <c r="GPF118" s="209"/>
      <c r="GPG118" s="199"/>
      <c r="GPH118" s="199"/>
      <c r="GPI118" s="188"/>
      <c r="GPJ118" s="209"/>
      <c r="GPK118" s="199"/>
      <c r="GPL118" s="199"/>
      <c r="GPM118" s="188"/>
      <c r="GPN118" s="209"/>
      <c r="GPO118" s="199"/>
      <c r="GPP118" s="199"/>
      <c r="GPQ118" s="188"/>
      <c r="GPR118" s="209"/>
      <c r="GPS118" s="199"/>
      <c r="GPT118" s="199"/>
      <c r="GPU118" s="188"/>
      <c r="GPV118" s="209"/>
      <c r="GPW118" s="199"/>
      <c r="GPX118" s="199"/>
      <c r="GPY118" s="188"/>
      <c r="GPZ118" s="209"/>
      <c r="GQA118" s="199"/>
      <c r="GQB118" s="199"/>
      <c r="GQC118" s="188"/>
      <c r="GQD118" s="209"/>
      <c r="GQE118" s="199"/>
      <c r="GQF118" s="199"/>
      <c r="GQG118" s="188"/>
      <c r="GQH118" s="209"/>
      <c r="GQI118" s="199"/>
      <c r="GQJ118" s="199"/>
      <c r="GQK118" s="188"/>
      <c r="GQL118" s="209"/>
      <c r="GQM118" s="199"/>
      <c r="GQN118" s="199"/>
      <c r="GQO118" s="188"/>
      <c r="GQP118" s="209"/>
      <c r="GQQ118" s="199"/>
      <c r="GQR118" s="199"/>
      <c r="GQS118" s="188"/>
      <c r="GQT118" s="209"/>
      <c r="GQU118" s="199"/>
      <c r="GQV118" s="199"/>
      <c r="GQW118" s="188"/>
      <c r="GQX118" s="209"/>
      <c r="GQY118" s="199"/>
      <c r="GQZ118" s="199"/>
      <c r="GRA118" s="188"/>
      <c r="GRB118" s="209"/>
      <c r="GRC118" s="199"/>
      <c r="GRD118" s="199"/>
      <c r="GRE118" s="188"/>
      <c r="GRF118" s="209"/>
      <c r="GRG118" s="199"/>
      <c r="GRH118" s="199"/>
      <c r="GRI118" s="188"/>
      <c r="GRJ118" s="209"/>
      <c r="GRK118" s="199"/>
      <c r="GRL118" s="199"/>
      <c r="GRM118" s="188"/>
      <c r="GRN118" s="209"/>
      <c r="GRO118" s="199"/>
      <c r="GRP118" s="199"/>
      <c r="GRQ118" s="188"/>
      <c r="GRR118" s="209"/>
      <c r="GRS118" s="199"/>
      <c r="GRT118" s="199"/>
      <c r="GRU118" s="188"/>
      <c r="GRV118" s="209"/>
      <c r="GRW118" s="199"/>
      <c r="GRX118" s="199"/>
      <c r="GRY118" s="188"/>
      <c r="GRZ118" s="209"/>
      <c r="GSA118" s="199"/>
      <c r="GSB118" s="199"/>
      <c r="GSC118" s="188"/>
      <c r="GSD118" s="209"/>
      <c r="GSE118" s="199"/>
      <c r="GSF118" s="199"/>
      <c r="GSG118" s="188"/>
      <c r="GSH118" s="209"/>
      <c r="GSI118" s="199"/>
      <c r="GSJ118" s="199"/>
      <c r="GSK118" s="188"/>
      <c r="GSL118" s="209"/>
      <c r="GSM118" s="199"/>
      <c r="GSN118" s="199"/>
      <c r="GSO118" s="188"/>
      <c r="GSP118" s="209"/>
      <c r="GSQ118" s="199"/>
      <c r="GSR118" s="199"/>
      <c r="GSS118" s="188"/>
      <c r="GST118" s="209"/>
      <c r="GSU118" s="199"/>
      <c r="GSV118" s="199"/>
      <c r="GSW118" s="188"/>
      <c r="GSX118" s="209"/>
      <c r="GSY118" s="199"/>
      <c r="GSZ118" s="199"/>
      <c r="GTA118" s="188"/>
      <c r="GTB118" s="209"/>
      <c r="GTC118" s="199"/>
      <c r="GTD118" s="199"/>
      <c r="GTE118" s="188"/>
      <c r="GTF118" s="209"/>
      <c r="GTG118" s="199"/>
      <c r="GTH118" s="199"/>
      <c r="GTI118" s="188"/>
      <c r="GTJ118" s="209"/>
      <c r="GTK118" s="199"/>
      <c r="GTL118" s="199"/>
      <c r="GTM118" s="188"/>
      <c r="GTN118" s="209"/>
      <c r="GTO118" s="199"/>
      <c r="GTP118" s="199"/>
      <c r="GTQ118" s="188"/>
      <c r="GTR118" s="209"/>
      <c r="GTS118" s="199"/>
      <c r="GTT118" s="199"/>
      <c r="GTU118" s="188"/>
      <c r="GTV118" s="209"/>
      <c r="GTW118" s="199"/>
      <c r="GTX118" s="199"/>
      <c r="GTY118" s="188"/>
      <c r="GTZ118" s="209"/>
      <c r="GUA118" s="199"/>
      <c r="GUB118" s="199"/>
      <c r="GUC118" s="188"/>
      <c r="GUD118" s="209"/>
      <c r="GUE118" s="199"/>
      <c r="GUF118" s="199"/>
      <c r="GUG118" s="188"/>
      <c r="GUH118" s="209"/>
      <c r="GUI118" s="199"/>
      <c r="GUJ118" s="199"/>
      <c r="GUK118" s="188"/>
      <c r="GUL118" s="209"/>
      <c r="GUM118" s="199"/>
      <c r="GUN118" s="199"/>
      <c r="GUO118" s="188"/>
      <c r="GUP118" s="209"/>
      <c r="GUQ118" s="199"/>
      <c r="GUR118" s="199"/>
      <c r="GUS118" s="188"/>
      <c r="GUT118" s="209"/>
      <c r="GUU118" s="199"/>
      <c r="GUV118" s="199"/>
      <c r="GUW118" s="188"/>
      <c r="GUX118" s="209"/>
      <c r="GUY118" s="199"/>
      <c r="GUZ118" s="199"/>
      <c r="GVA118" s="188"/>
      <c r="GVB118" s="209"/>
      <c r="GVC118" s="199"/>
      <c r="GVD118" s="199"/>
      <c r="GVE118" s="188"/>
      <c r="GVF118" s="209"/>
      <c r="GVG118" s="199"/>
      <c r="GVH118" s="199"/>
      <c r="GVI118" s="188"/>
      <c r="GVJ118" s="209"/>
      <c r="GVK118" s="199"/>
      <c r="GVL118" s="199"/>
      <c r="GVM118" s="188"/>
      <c r="GVN118" s="209"/>
      <c r="GVO118" s="199"/>
      <c r="GVP118" s="199"/>
      <c r="GVQ118" s="188"/>
      <c r="GVR118" s="209"/>
      <c r="GVS118" s="199"/>
      <c r="GVT118" s="199"/>
      <c r="GVU118" s="188"/>
      <c r="GVV118" s="209"/>
      <c r="GVW118" s="199"/>
      <c r="GVX118" s="199"/>
      <c r="GVY118" s="188"/>
      <c r="GVZ118" s="209"/>
      <c r="GWA118" s="199"/>
      <c r="GWB118" s="199"/>
      <c r="GWC118" s="188"/>
      <c r="GWD118" s="209"/>
      <c r="GWE118" s="199"/>
      <c r="GWF118" s="199"/>
      <c r="GWG118" s="188"/>
      <c r="GWH118" s="209"/>
      <c r="GWI118" s="199"/>
      <c r="GWJ118" s="199"/>
      <c r="GWK118" s="188"/>
      <c r="GWL118" s="209"/>
      <c r="GWM118" s="199"/>
      <c r="GWN118" s="199"/>
      <c r="GWO118" s="188"/>
      <c r="GWP118" s="209"/>
      <c r="GWQ118" s="199"/>
      <c r="GWR118" s="199"/>
      <c r="GWS118" s="188"/>
      <c r="GWT118" s="209"/>
      <c r="GWU118" s="199"/>
      <c r="GWV118" s="199"/>
      <c r="GWW118" s="188"/>
      <c r="GWX118" s="209"/>
      <c r="GWY118" s="199"/>
      <c r="GWZ118" s="199"/>
      <c r="GXA118" s="188"/>
      <c r="GXB118" s="209"/>
      <c r="GXC118" s="199"/>
      <c r="GXD118" s="199"/>
      <c r="GXE118" s="188"/>
      <c r="GXF118" s="209"/>
      <c r="GXG118" s="199"/>
      <c r="GXH118" s="199"/>
      <c r="GXI118" s="188"/>
      <c r="GXJ118" s="209"/>
      <c r="GXK118" s="199"/>
      <c r="GXL118" s="199"/>
      <c r="GXM118" s="188"/>
      <c r="GXN118" s="209"/>
      <c r="GXO118" s="199"/>
      <c r="GXP118" s="199"/>
      <c r="GXQ118" s="188"/>
      <c r="GXR118" s="209"/>
      <c r="GXS118" s="199"/>
      <c r="GXT118" s="199"/>
      <c r="GXU118" s="188"/>
      <c r="GXV118" s="209"/>
      <c r="GXW118" s="199"/>
      <c r="GXX118" s="199"/>
      <c r="GXY118" s="188"/>
      <c r="GXZ118" s="209"/>
      <c r="GYA118" s="199"/>
      <c r="GYB118" s="199"/>
      <c r="GYC118" s="188"/>
      <c r="GYD118" s="209"/>
      <c r="GYE118" s="199"/>
      <c r="GYF118" s="199"/>
      <c r="GYG118" s="188"/>
      <c r="GYH118" s="209"/>
      <c r="GYI118" s="199"/>
      <c r="GYJ118" s="199"/>
      <c r="GYK118" s="188"/>
      <c r="GYL118" s="209"/>
      <c r="GYM118" s="199"/>
      <c r="GYN118" s="199"/>
      <c r="GYO118" s="188"/>
      <c r="GYP118" s="209"/>
      <c r="GYQ118" s="199"/>
      <c r="GYR118" s="199"/>
      <c r="GYS118" s="188"/>
      <c r="GYT118" s="209"/>
      <c r="GYU118" s="199"/>
      <c r="GYV118" s="199"/>
      <c r="GYW118" s="188"/>
      <c r="GYX118" s="209"/>
      <c r="GYY118" s="199"/>
      <c r="GYZ118" s="199"/>
      <c r="GZA118" s="188"/>
      <c r="GZB118" s="209"/>
      <c r="GZC118" s="199"/>
      <c r="GZD118" s="199"/>
      <c r="GZE118" s="188"/>
      <c r="GZF118" s="209"/>
      <c r="GZG118" s="199"/>
      <c r="GZH118" s="199"/>
      <c r="GZI118" s="188"/>
      <c r="GZJ118" s="209"/>
      <c r="GZK118" s="199"/>
      <c r="GZL118" s="199"/>
      <c r="GZM118" s="188"/>
      <c r="GZN118" s="209"/>
      <c r="GZO118" s="199"/>
      <c r="GZP118" s="199"/>
      <c r="GZQ118" s="188"/>
      <c r="GZR118" s="209"/>
      <c r="GZS118" s="199"/>
      <c r="GZT118" s="199"/>
      <c r="GZU118" s="188"/>
      <c r="GZV118" s="209"/>
      <c r="GZW118" s="199"/>
      <c r="GZX118" s="199"/>
      <c r="GZY118" s="188"/>
      <c r="GZZ118" s="209"/>
      <c r="HAA118" s="199"/>
      <c r="HAB118" s="199"/>
      <c r="HAC118" s="188"/>
      <c r="HAD118" s="209"/>
      <c r="HAE118" s="199"/>
      <c r="HAF118" s="199"/>
      <c r="HAG118" s="188"/>
      <c r="HAH118" s="209"/>
      <c r="HAI118" s="199"/>
      <c r="HAJ118" s="199"/>
      <c r="HAK118" s="188"/>
      <c r="HAL118" s="209"/>
      <c r="HAM118" s="199"/>
      <c r="HAN118" s="199"/>
      <c r="HAO118" s="188"/>
      <c r="HAP118" s="209"/>
      <c r="HAQ118" s="199"/>
      <c r="HAR118" s="199"/>
      <c r="HAS118" s="188"/>
      <c r="HAT118" s="209"/>
      <c r="HAU118" s="199"/>
      <c r="HAV118" s="199"/>
      <c r="HAW118" s="188"/>
      <c r="HAX118" s="209"/>
      <c r="HAY118" s="199"/>
      <c r="HAZ118" s="199"/>
      <c r="HBA118" s="188"/>
      <c r="HBB118" s="209"/>
      <c r="HBC118" s="199"/>
      <c r="HBD118" s="199"/>
      <c r="HBE118" s="188"/>
      <c r="HBF118" s="209"/>
      <c r="HBG118" s="199"/>
      <c r="HBH118" s="199"/>
      <c r="HBI118" s="188"/>
      <c r="HBJ118" s="209"/>
      <c r="HBK118" s="199"/>
      <c r="HBL118" s="199"/>
      <c r="HBM118" s="188"/>
      <c r="HBN118" s="209"/>
      <c r="HBO118" s="199"/>
      <c r="HBP118" s="199"/>
      <c r="HBQ118" s="188"/>
      <c r="HBR118" s="209"/>
      <c r="HBS118" s="199"/>
      <c r="HBT118" s="199"/>
      <c r="HBU118" s="188"/>
      <c r="HBV118" s="209"/>
      <c r="HBW118" s="199"/>
      <c r="HBX118" s="199"/>
      <c r="HBY118" s="188"/>
      <c r="HBZ118" s="209"/>
      <c r="HCA118" s="199"/>
      <c r="HCB118" s="199"/>
      <c r="HCC118" s="188"/>
      <c r="HCD118" s="209"/>
      <c r="HCE118" s="199"/>
      <c r="HCF118" s="199"/>
      <c r="HCG118" s="188"/>
      <c r="HCH118" s="209"/>
      <c r="HCI118" s="199"/>
      <c r="HCJ118" s="199"/>
      <c r="HCK118" s="188"/>
      <c r="HCL118" s="209"/>
      <c r="HCM118" s="199"/>
      <c r="HCN118" s="199"/>
      <c r="HCO118" s="188"/>
      <c r="HCP118" s="209"/>
      <c r="HCQ118" s="199"/>
      <c r="HCR118" s="199"/>
      <c r="HCS118" s="188"/>
      <c r="HCT118" s="209"/>
      <c r="HCU118" s="199"/>
      <c r="HCV118" s="199"/>
      <c r="HCW118" s="188"/>
      <c r="HCX118" s="209"/>
      <c r="HCY118" s="199"/>
      <c r="HCZ118" s="199"/>
      <c r="HDA118" s="188"/>
      <c r="HDB118" s="209"/>
      <c r="HDC118" s="199"/>
      <c r="HDD118" s="199"/>
      <c r="HDE118" s="188"/>
      <c r="HDF118" s="209"/>
      <c r="HDG118" s="199"/>
      <c r="HDH118" s="199"/>
      <c r="HDI118" s="188"/>
      <c r="HDJ118" s="209"/>
      <c r="HDK118" s="199"/>
      <c r="HDL118" s="199"/>
      <c r="HDM118" s="188"/>
      <c r="HDN118" s="209"/>
      <c r="HDO118" s="199"/>
      <c r="HDP118" s="199"/>
      <c r="HDQ118" s="188"/>
      <c r="HDR118" s="209"/>
      <c r="HDS118" s="199"/>
      <c r="HDT118" s="199"/>
      <c r="HDU118" s="188"/>
      <c r="HDV118" s="209"/>
      <c r="HDW118" s="199"/>
      <c r="HDX118" s="199"/>
      <c r="HDY118" s="188"/>
      <c r="HDZ118" s="209"/>
      <c r="HEA118" s="199"/>
      <c r="HEB118" s="199"/>
      <c r="HEC118" s="188"/>
      <c r="HED118" s="209"/>
      <c r="HEE118" s="199"/>
      <c r="HEF118" s="199"/>
      <c r="HEG118" s="188"/>
      <c r="HEH118" s="209"/>
      <c r="HEI118" s="199"/>
      <c r="HEJ118" s="199"/>
      <c r="HEK118" s="188"/>
      <c r="HEL118" s="209"/>
      <c r="HEM118" s="199"/>
      <c r="HEN118" s="199"/>
      <c r="HEO118" s="188"/>
      <c r="HEP118" s="209"/>
      <c r="HEQ118" s="199"/>
      <c r="HER118" s="199"/>
      <c r="HES118" s="188"/>
      <c r="HET118" s="209"/>
      <c r="HEU118" s="199"/>
      <c r="HEV118" s="199"/>
      <c r="HEW118" s="188"/>
      <c r="HEX118" s="209"/>
      <c r="HEY118" s="199"/>
      <c r="HEZ118" s="199"/>
      <c r="HFA118" s="188"/>
      <c r="HFB118" s="209"/>
      <c r="HFC118" s="199"/>
      <c r="HFD118" s="199"/>
      <c r="HFE118" s="188"/>
      <c r="HFF118" s="209"/>
      <c r="HFG118" s="199"/>
      <c r="HFH118" s="199"/>
      <c r="HFI118" s="188"/>
      <c r="HFJ118" s="209"/>
      <c r="HFK118" s="199"/>
      <c r="HFL118" s="199"/>
      <c r="HFM118" s="188"/>
      <c r="HFN118" s="209"/>
      <c r="HFO118" s="199"/>
      <c r="HFP118" s="199"/>
      <c r="HFQ118" s="188"/>
      <c r="HFR118" s="209"/>
      <c r="HFS118" s="199"/>
      <c r="HFT118" s="199"/>
      <c r="HFU118" s="188"/>
      <c r="HFV118" s="209"/>
      <c r="HFW118" s="199"/>
      <c r="HFX118" s="199"/>
      <c r="HFY118" s="188"/>
      <c r="HFZ118" s="209"/>
      <c r="HGA118" s="199"/>
      <c r="HGB118" s="199"/>
      <c r="HGC118" s="188"/>
      <c r="HGD118" s="209"/>
      <c r="HGE118" s="199"/>
      <c r="HGF118" s="199"/>
      <c r="HGG118" s="188"/>
      <c r="HGH118" s="209"/>
      <c r="HGI118" s="199"/>
      <c r="HGJ118" s="199"/>
      <c r="HGK118" s="188"/>
      <c r="HGL118" s="209"/>
      <c r="HGM118" s="199"/>
      <c r="HGN118" s="199"/>
      <c r="HGO118" s="188"/>
      <c r="HGP118" s="209"/>
      <c r="HGQ118" s="199"/>
      <c r="HGR118" s="199"/>
      <c r="HGS118" s="188"/>
      <c r="HGT118" s="209"/>
      <c r="HGU118" s="199"/>
      <c r="HGV118" s="199"/>
      <c r="HGW118" s="188"/>
      <c r="HGX118" s="209"/>
      <c r="HGY118" s="199"/>
      <c r="HGZ118" s="199"/>
      <c r="HHA118" s="188"/>
      <c r="HHB118" s="209"/>
      <c r="HHC118" s="199"/>
      <c r="HHD118" s="199"/>
      <c r="HHE118" s="188"/>
      <c r="HHF118" s="209"/>
      <c r="HHG118" s="199"/>
      <c r="HHH118" s="199"/>
      <c r="HHI118" s="188"/>
      <c r="HHJ118" s="209"/>
      <c r="HHK118" s="199"/>
      <c r="HHL118" s="199"/>
      <c r="HHM118" s="188"/>
      <c r="HHN118" s="209"/>
      <c r="HHO118" s="199"/>
      <c r="HHP118" s="199"/>
      <c r="HHQ118" s="188"/>
      <c r="HHR118" s="209"/>
      <c r="HHS118" s="199"/>
      <c r="HHT118" s="199"/>
      <c r="HHU118" s="188"/>
      <c r="HHV118" s="209"/>
      <c r="HHW118" s="199"/>
      <c r="HHX118" s="199"/>
      <c r="HHY118" s="188"/>
      <c r="HHZ118" s="209"/>
      <c r="HIA118" s="199"/>
      <c r="HIB118" s="199"/>
      <c r="HIC118" s="188"/>
      <c r="HID118" s="209"/>
      <c r="HIE118" s="199"/>
      <c r="HIF118" s="199"/>
      <c r="HIG118" s="188"/>
      <c r="HIH118" s="209"/>
      <c r="HII118" s="199"/>
      <c r="HIJ118" s="199"/>
      <c r="HIK118" s="188"/>
      <c r="HIL118" s="209"/>
      <c r="HIM118" s="199"/>
      <c r="HIN118" s="199"/>
      <c r="HIO118" s="188"/>
      <c r="HIP118" s="209"/>
      <c r="HIQ118" s="199"/>
      <c r="HIR118" s="199"/>
      <c r="HIS118" s="188"/>
      <c r="HIT118" s="209"/>
      <c r="HIU118" s="199"/>
      <c r="HIV118" s="199"/>
      <c r="HIW118" s="188"/>
      <c r="HIX118" s="209"/>
      <c r="HIY118" s="199"/>
      <c r="HIZ118" s="199"/>
      <c r="HJA118" s="188"/>
      <c r="HJB118" s="209"/>
      <c r="HJC118" s="199"/>
      <c r="HJD118" s="199"/>
      <c r="HJE118" s="188"/>
      <c r="HJF118" s="209"/>
      <c r="HJG118" s="199"/>
      <c r="HJH118" s="199"/>
      <c r="HJI118" s="188"/>
      <c r="HJJ118" s="209"/>
      <c r="HJK118" s="199"/>
      <c r="HJL118" s="199"/>
      <c r="HJM118" s="188"/>
      <c r="HJN118" s="209"/>
      <c r="HJO118" s="199"/>
      <c r="HJP118" s="199"/>
      <c r="HJQ118" s="188"/>
      <c r="HJR118" s="209"/>
      <c r="HJS118" s="199"/>
      <c r="HJT118" s="199"/>
      <c r="HJU118" s="188"/>
      <c r="HJV118" s="209"/>
      <c r="HJW118" s="199"/>
      <c r="HJX118" s="199"/>
      <c r="HJY118" s="188"/>
      <c r="HJZ118" s="209"/>
      <c r="HKA118" s="199"/>
      <c r="HKB118" s="199"/>
      <c r="HKC118" s="188"/>
      <c r="HKD118" s="209"/>
      <c r="HKE118" s="199"/>
      <c r="HKF118" s="199"/>
      <c r="HKG118" s="188"/>
      <c r="HKH118" s="209"/>
      <c r="HKI118" s="199"/>
      <c r="HKJ118" s="199"/>
      <c r="HKK118" s="188"/>
      <c r="HKL118" s="209"/>
      <c r="HKM118" s="199"/>
      <c r="HKN118" s="199"/>
      <c r="HKO118" s="188"/>
      <c r="HKP118" s="209"/>
      <c r="HKQ118" s="199"/>
      <c r="HKR118" s="199"/>
      <c r="HKS118" s="188"/>
      <c r="HKT118" s="209"/>
      <c r="HKU118" s="199"/>
      <c r="HKV118" s="199"/>
      <c r="HKW118" s="188"/>
      <c r="HKX118" s="209"/>
      <c r="HKY118" s="199"/>
      <c r="HKZ118" s="199"/>
      <c r="HLA118" s="188"/>
      <c r="HLB118" s="209"/>
      <c r="HLC118" s="199"/>
      <c r="HLD118" s="199"/>
      <c r="HLE118" s="188"/>
      <c r="HLF118" s="209"/>
      <c r="HLG118" s="199"/>
      <c r="HLH118" s="199"/>
      <c r="HLI118" s="188"/>
      <c r="HLJ118" s="209"/>
      <c r="HLK118" s="199"/>
      <c r="HLL118" s="199"/>
      <c r="HLM118" s="188"/>
      <c r="HLN118" s="209"/>
      <c r="HLO118" s="199"/>
      <c r="HLP118" s="199"/>
      <c r="HLQ118" s="188"/>
      <c r="HLR118" s="209"/>
      <c r="HLS118" s="199"/>
      <c r="HLT118" s="199"/>
      <c r="HLU118" s="188"/>
      <c r="HLV118" s="209"/>
      <c r="HLW118" s="199"/>
      <c r="HLX118" s="199"/>
      <c r="HLY118" s="188"/>
      <c r="HLZ118" s="209"/>
      <c r="HMA118" s="199"/>
      <c r="HMB118" s="199"/>
      <c r="HMC118" s="188"/>
      <c r="HMD118" s="209"/>
      <c r="HME118" s="199"/>
      <c r="HMF118" s="199"/>
      <c r="HMG118" s="188"/>
      <c r="HMH118" s="209"/>
      <c r="HMI118" s="199"/>
      <c r="HMJ118" s="199"/>
      <c r="HMK118" s="188"/>
      <c r="HML118" s="209"/>
      <c r="HMM118" s="199"/>
      <c r="HMN118" s="199"/>
      <c r="HMO118" s="188"/>
      <c r="HMP118" s="209"/>
      <c r="HMQ118" s="199"/>
      <c r="HMR118" s="199"/>
      <c r="HMS118" s="188"/>
      <c r="HMT118" s="209"/>
      <c r="HMU118" s="199"/>
      <c r="HMV118" s="199"/>
      <c r="HMW118" s="188"/>
      <c r="HMX118" s="209"/>
      <c r="HMY118" s="199"/>
      <c r="HMZ118" s="199"/>
      <c r="HNA118" s="188"/>
      <c r="HNB118" s="209"/>
      <c r="HNC118" s="199"/>
      <c r="HND118" s="199"/>
      <c r="HNE118" s="188"/>
      <c r="HNF118" s="209"/>
      <c r="HNG118" s="199"/>
      <c r="HNH118" s="199"/>
      <c r="HNI118" s="188"/>
      <c r="HNJ118" s="209"/>
      <c r="HNK118" s="199"/>
      <c r="HNL118" s="199"/>
      <c r="HNM118" s="188"/>
      <c r="HNN118" s="209"/>
      <c r="HNO118" s="199"/>
      <c r="HNP118" s="199"/>
      <c r="HNQ118" s="188"/>
      <c r="HNR118" s="209"/>
      <c r="HNS118" s="199"/>
      <c r="HNT118" s="199"/>
      <c r="HNU118" s="188"/>
      <c r="HNV118" s="209"/>
      <c r="HNW118" s="199"/>
      <c r="HNX118" s="199"/>
      <c r="HNY118" s="188"/>
      <c r="HNZ118" s="209"/>
      <c r="HOA118" s="199"/>
      <c r="HOB118" s="199"/>
      <c r="HOC118" s="188"/>
      <c r="HOD118" s="209"/>
      <c r="HOE118" s="199"/>
      <c r="HOF118" s="199"/>
      <c r="HOG118" s="188"/>
      <c r="HOH118" s="209"/>
      <c r="HOI118" s="199"/>
      <c r="HOJ118" s="199"/>
      <c r="HOK118" s="188"/>
      <c r="HOL118" s="209"/>
      <c r="HOM118" s="199"/>
      <c r="HON118" s="199"/>
      <c r="HOO118" s="188"/>
      <c r="HOP118" s="209"/>
      <c r="HOQ118" s="199"/>
      <c r="HOR118" s="199"/>
      <c r="HOS118" s="188"/>
      <c r="HOT118" s="209"/>
      <c r="HOU118" s="199"/>
      <c r="HOV118" s="199"/>
      <c r="HOW118" s="188"/>
      <c r="HOX118" s="209"/>
      <c r="HOY118" s="199"/>
      <c r="HOZ118" s="199"/>
      <c r="HPA118" s="188"/>
      <c r="HPB118" s="209"/>
      <c r="HPC118" s="199"/>
      <c r="HPD118" s="199"/>
      <c r="HPE118" s="188"/>
      <c r="HPF118" s="209"/>
      <c r="HPG118" s="199"/>
      <c r="HPH118" s="199"/>
      <c r="HPI118" s="188"/>
      <c r="HPJ118" s="209"/>
      <c r="HPK118" s="199"/>
      <c r="HPL118" s="199"/>
      <c r="HPM118" s="188"/>
      <c r="HPN118" s="209"/>
      <c r="HPO118" s="199"/>
      <c r="HPP118" s="199"/>
      <c r="HPQ118" s="188"/>
      <c r="HPR118" s="209"/>
      <c r="HPS118" s="199"/>
      <c r="HPT118" s="199"/>
      <c r="HPU118" s="188"/>
      <c r="HPV118" s="209"/>
      <c r="HPW118" s="199"/>
      <c r="HPX118" s="199"/>
      <c r="HPY118" s="188"/>
      <c r="HPZ118" s="209"/>
      <c r="HQA118" s="199"/>
      <c r="HQB118" s="199"/>
      <c r="HQC118" s="188"/>
      <c r="HQD118" s="209"/>
      <c r="HQE118" s="199"/>
      <c r="HQF118" s="199"/>
      <c r="HQG118" s="188"/>
      <c r="HQH118" s="209"/>
      <c r="HQI118" s="199"/>
      <c r="HQJ118" s="199"/>
      <c r="HQK118" s="188"/>
      <c r="HQL118" s="209"/>
      <c r="HQM118" s="199"/>
      <c r="HQN118" s="199"/>
      <c r="HQO118" s="188"/>
      <c r="HQP118" s="209"/>
      <c r="HQQ118" s="199"/>
      <c r="HQR118" s="199"/>
      <c r="HQS118" s="188"/>
      <c r="HQT118" s="209"/>
      <c r="HQU118" s="199"/>
      <c r="HQV118" s="199"/>
      <c r="HQW118" s="188"/>
      <c r="HQX118" s="209"/>
      <c r="HQY118" s="199"/>
      <c r="HQZ118" s="199"/>
      <c r="HRA118" s="188"/>
      <c r="HRB118" s="209"/>
      <c r="HRC118" s="199"/>
      <c r="HRD118" s="199"/>
      <c r="HRE118" s="188"/>
      <c r="HRF118" s="209"/>
      <c r="HRG118" s="199"/>
      <c r="HRH118" s="199"/>
      <c r="HRI118" s="188"/>
      <c r="HRJ118" s="209"/>
      <c r="HRK118" s="199"/>
      <c r="HRL118" s="199"/>
      <c r="HRM118" s="188"/>
      <c r="HRN118" s="209"/>
      <c r="HRO118" s="199"/>
      <c r="HRP118" s="199"/>
      <c r="HRQ118" s="188"/>
      <c r="HRR118" s="209"/>
      <c r="HRS118" s="199"/>
      <c r="HRT118" s="199"/>
      <c r="HRU118" s="188"/>
      <c r="HRV118" s="209"/>
      <c r="HRW118" s="199"/>
      <c r="HRX118" s="199"/>
      <c r="HRY118" s="188"/>
      <c r="HRZ118" s="209"/>
      <c r="HSA118" s="199"/>
      <c r="HSB118" s="199"/>
      <c r="HSC118" s="188"/>
      <c r="HSD118" s="209"/>
      <c r="HSE118" s="199"/>
      <c r="HSF118" s="199"/>
      <c r="HSG118" s="188"/>
      <c r="HSH118" s="209"/>
      <c r="HSI118" s="199"/>
      <c r="HSJ118" s="199"/>
      <c r="HSK118" s="188"/>
      <c r="HSL118" s="209"/>
      <c r="HSM118" s="199"/>
      <c r="HSN118" s="199"/>
      <c r="HSO118" s="188"/>
      <c r="HSP118" s="209"/>
      <c r="HSQ118" s="199"/>
      <c r="HSR118" s="199"/>
      <c r="HSS118" s="188"/>
      <c r="HST118" s="209"/>
      <c r="HSU118" s="199"/>
      <c r="HSV118" s="199"/>
      <c r="HSW118" s="188"/>
      <c r="HSX118" s="209"/>
      <c r="HSY118" s="199"/>
      <c r="HSZ118" s="199"/>
      <c r="HTA118" s="188"/>
      <c r="HTB118" s="209"/>
      <c r="HTC118" s="199"/>
      <c r="HTD118" s="199"/>
      <c r="HTE118" s="188"/>
      <c r="HTF118" s="209"/>
      <c r="HTG118" s="199"/>
      <c r="HTH118" s="199"/>
      <c r="HTI118" s="188"/>
      <c r="HTJ118" s="209"/>
      <c r="HTK118" s="199"/>
      <c r="HTL118" s="199"/>
      <c r="HTM118" s="188"/>
      <c r="HTN118" s="209"/>
      <c r="HTO118" s="199"/>
      <c r="HTP118" s="199"/>
      <c r="HTQ118" s="188"/>
      <c r="HTR118" s="209"/>
      <c r="HTS118" s="199"/>
      <c r="HTT118" s="199"/>
      <c r="HTU118" s="188"/>
      <c r="HTV118" s="209"/>
      <c r="HTW118" s="199"/>
      <c r="HTX118" s="199"/>
      <c r="HTY118" s="188"/>
      <c r="HTZ118" s="209"/>
      <c r="HUA118" s="199"/>
      <c r="HUB118" s="199"/>
      <c r="HUC118" s="188"/>
      <c r="HUD118" s="209"/>
      <c r="HUE118" s="199"/>
      <c r="HUF118" s="199"/>
      <c r="HUG118" s="188"/>
      <c r="HUH118" s="209"/>
      <c r="HUI118" s="199"/>
      <c r="HUJ118" s="199"/>
      <c r="HUK118" s="188"/>
      <c r="HUL118" s="209"/>
      <c r="HUM118" s="199"/>
      <c r="HUN118" s="199"/>
      <c r="HUO118" s="188"/>
      <c r="HUP118" s="209"/>
      <c r="HUQ118" s="199"/>
      <c r="HUR118" s="199"/>
      <c r="HUS118" s="188"/>
      <c r="HUT118" s="209"/>
      <c r="HUU118" s="199"/>
      <c r="HUV118" s="199"/>
      <c r="HUW118" s="188"/>
      <c r="HUX118" s="209"/>
      <c r="HUY118" s="199"/>
      <c r="HUZ118" s="199"/>
      <c r="HVA118" s="188"/>
      <c r="HVB118" s="209"/>
      <c r="HVC118" s="199"/>
      <c r="HVD118" s="199"/>
      <c r="HVE118" s="188"/>
      <c r="HVF118" s="209"/>
      <c r="HVG118" s="199"/>
      <c r="HVH118" s="199"/>
      <c r="HVI118" s="188"/>
      <c r="HVJ118" s="209"/>
      <c r="HVK118" s="199"/>
      <c r="HVL118" s="199"/>
      <c r="HVM118" s="188"/>
      <c r="HVN118" s="209"/>
      <c r="HVO118" s="199"/>
      <c r="HVP118" s="199"/>
      <c r="HVQ118" s="188"/>
      <c r="HVR118" s="209"/>
      <c r="HVS118" s="199"/>
      <c r="HVT118" s="199"/>
      <c r="HVU118" s="188"/>
      <c r="HVV118" s="209"/>
      <c r="HVW118" s="199"/>
      <c r="HVX118" s="199"/>
      <c r="HVY118" s="188"/>
      <c r="HVZ118" s="209"/>
      <c r="HWA118" s="199"/>
      <c r="HWB118" s="199"/>
      <c r="HWC118" s="188"/>
      <c r="HWD118" s="209"/>
      <c r="HWE118" s="199"/>
      <c r="HWF118" s="199"/>
      <c r="HWG118" s="188"/>
      <c r="HWH118" s="209"/>
      <c r="HWI118" s="199"/>
      <c r="HWJ118" s="199"/>
      <c r="HWK118" s="188"/>
      <c r="HWL118" s="209"/>
      <c r="HWM118" s="199"/>
      <c r="HWN118" s="199"/>
      <c r="HWO118" s="188"/>
      <c r="HWP118" s="209"/>
      <c r="HWQ118" s="199"/>
      <c r="HWR118" s="199"/>
      <c r="HWS118" s="188"/>
      <c r="HWT118" s="209"/>
      <c r="HWU118" s="199"/>
      <c r="HWV118" s="199"/>
      <c r="HWW118" s="188"/>
      <c r="HWX118" s="209"/>
      <c r="HWY118" s="199"/>
      <c r="HWZ118" s="199"/>
      <c r="HXA118" s="188"/>
      <c r="HXB118" s="209"/>
      <c r="HXC118" s="199"/>
      <c r="HXD118" s="199"/>
      <c r="HXE118" s="188"/>
      <c r="HXF118" s="209"/>
      <c r="HXG118" s="199"/>
      <c r="HXH118" s="199"/>
      <c r="HXI118" s="188"/>
      <c r="HXJ118" s="209"/>
      <c r="HXK118" s="199"/>
      <c r="HXL118" s="199"/>
      <c r="HXM118" s="188"/>
      <c r="HXN118" s="209"/>
      <c r="HXO118" s="199"/>
      <c r="HXP118" s="199"/>
      <c r="HXQ118" s="188"/>
      <c r="HXR118" s="209"/>
      <c r="HXS118" s="199"/>
      <c r="HXT118" s="199"/>
      <c r="HXU118" s="188"/>
      <c r="HXV118" s="209"/>
      <c r="HXW118" s="199"/>
      <c r="HXX118" s="199"/>
      <c r="HXY118" s="188"/>
      <c r="HXZ118" s="209"/>
      <c r="HYA118" s="199"/>
      <c r="HYB118" s="199"/>
      <c r="HYC118" s="188"/>
      <c r="HYD118" s="209"/>
      <c r="HYE118" s="199"/>
      <c r="HYF118" s="199"/>
      <c r="HYG118" s="188"/>
      <c r="HYH118" s="209"/>
      <c r="HYI118" s="199"/>
      <c r="HYJ118" s="199"/>
      <c r="HYK118" s="188"/>
      <c r="HYL118" s="209"/>
      <c r="HYM118" s="199"/>
      <c r="HYN118" s="199"/>
      <c r="HYO118" s="188"/>
      <c r="HYP118" s="209"/>
      <c r="HYQ118" s="199"/>
      <c r="HYR118" s="199"/>
      <c r="HYS118" s="188"/>
      <c r="HYT118" s="209"/>
      <c r="HYU118" s="199"/>
      <c r="HYV118" s="199"/>
      <c r="HYW118" s="188"/>
      <c r="HYX118" s="209"/>
      <c r="HYY118" s="199"/>
      <c r="HYZ118" s="199"/>
      <c r="HZA118" s="188"/>
      <c r="HZB118" s="209"/>
      <c r="HZC118" s="199"/>
      <c r="HZD118" s="199"/>
      <c r="HZE118" s="188"/>
      <c r="HZF118" s="209"/>
      <c r="HZG118" s="199"/>
      <c r="HZH118" s="199"/>
      <c r="HZI118" s="188"/>
      <c r="HZJ118" s="209"/>
      <c r="HZK118" s="199"/>
      <c r="HZL118" s="199"/>
      <c r="HZM118" s="188"/>
      <c r="HZN118" s="209"/>
      <c r="HZO118" s="199"/>
      <c r="HZP118" s="199"/>
      <c r="HZQ118" s="188"/>
      <c r="HZR118" s="209"/>
      <c r="HZS118" s="199"/>
      <c r="HZT118" s="199"/>
      <c r="HZU118" s="188"/>
      <c r="HZV118" s="209"/>
      <c r="HZW118" s="199"/>
      <c r="HZX118" s="199"/>
      <c r="HZY118" s="188"/>
      <c r="HZZ118" s="209"/>
      <c r="IAA118" s="199"/>
      <c r="IAB118" s="199"/>
      <c r="IAC118" s="188"/>
      <c r="IAD118" s="209"/>
      <c r="IAE118" s="199"/>
      <c r="IAF118" s="199"/>
      <c r="IAG118" s="188"/>
      <c r="IAH118" s="209"/>
      <c r="IAI118" s="199"/>
      <c r="IAJ118" s="199"/>
      <c r="IAK118" s="188"/>
      <c r="IAL118" s="209"/>
      <c r="IAM118" s="199"/>
      <c r="IAN118" s="199"/>
      <c r="IAO118" s="188"/>
      <c r="IAP118" s="209"/>
      <c r="IAQ118" s="199"/>
      <c r="IAR118" s="199"/>
      <c r="IAS118" s="188"/>
      <c r="IAT118" s="209"/>
      <c r="IAU118" s="199"/>
      <c r="IAV118" s="199"/>
      <c r="IAW118" s="188"/>
      <c r="IAX118" s="209"/>
      <c r="IAY118" s="199"/>
      <c r="IAZ118" s="199"/>
      <c r="IBA118" s="188"/>
      <c r="IBB118" s="209"/>
      <c r="IBC118" s="199"/>
      <c r="IBD118" s="199"/>
      <c r="IBE118" s="188"/>
      <c r="IBF118" s="209"/>
      <c r="IBG118" s="199"/>
      <c r="IBH118" s="199"/>
      <c r="IBI118" s="188"/>
      <c r="IBJ118" s="209"/>
      <c r="IBK118" s="199"/>
      <c r="IBL118" s="199"/>
      <c r="IBM118" s="188"/>
      <c r="IBN118" s="209"/>
      <c r="IBO118" s="199"/>
      <c r="IBP118" s="199"/>
      <c r="IBQ118" s="188"/>
      <c r="IBR118" s="209"/>
      <c r="IBS118" s="199"/>
      <c r="IBT118" s="199"/>
      <c r="IBU118" s="188"/>
      <c r="IBV118" s="209"/>
      <c r="IBW118" s="199"/>
      <c r="IBX118" s="199"/>
      <c r="IBY118" s="188"/>
      <c r="IBZ118" s="209"/>
      <c r="ICA118" s="199"/>
      <c r="ICB118" s="199"/>
      <c r="ICC118" s="188"/>
      <c r="ICD118" s="209"/>
      <c r="ICE118" s="199"/>
      <c r="ICF118" s="199"/>
      <c r="ICG118" s="188"/>
      <c r="ICH118" s="209"/>
      <c r="ICI118" s="199"/>
      <c r="ICJ118" s="199"/>
      <c r="ICK118" s="188"/>
      <c r="ICL118" s="209"/>
      <c r="ICM118" s="199"/>
      <c r="ICN118" s="199"/>
      <c r="ICO118" s="188"/>
      <c r="ICP118" s="209"/>
      <c r="ICQ118" s="199"/>
      <c r="ICR118" s="199"/>
      <c r="ICS118" s="188"/>
      <c r="ICT118" s="209"/>
      <c r="ICU118" s="199"/>
      <c r="ICV118" s="199"/>
      <c r="ICW118" s="188"/>
      <c r="ICX118" s="209"/>
      <c r="ICY118" s="199"/>
      <c r="ICZ118" s="199"/>
      <c r="IDA118" s="188"/>
      <c r="IDB118" s="209"/>
      <c r="IDC118" s="199"/>
      <c r="IDD118" s="199"/>
      <c r="IDE118" s="188"/>
      <c r="IDF118" s="209"/>
      <c r="IDG118" s="199"/>
      <c r="IDH118" s="199"/>
      <c r="IDI118" s="188"/>
      <c r="IDJ118" s="209"/>
      <c r="IDK118" s="199"/>
      <c r="IDL118" s="199"/>
      <c r="IDM118" s="188"/>
      <c r="IDN118" s="209"/>
      <c r="IDO118" s="199"/>
      <c r="IDP118" s="199"/>
      <c r="IDQ118" s="188"/>
      <c r="IDR118" s="209"/>
      <c r="IDS118" s="199"/>
      <c r="IDT118" s="199"/>
      <c r="IDU118" s="188"/>
      <c r="IDV118" s="209"/>
      <c r="IDW118" s="199"/>
      <c r="IDX118" s="199"/>
      <c r="IDY118" s="188"/>
      <c r="IDZ118" s="209"/>
      <c r="IEA118" s="199"/>
      <c r="IEB118" s="199"/>
      <c r="IEC118" s="188"/>
      <c r="IED118" s="209"/>
      <c r="IEE118" s="199"/>
      <c r="IEF118" s="199"/>
      <c r="IEG118" s="188"/>
      <c r="IEH118" s="209"/>
      <c r="IEI118" s="199"/>
      <c r="IEJ118" s="199"/>
      <c r="IEK118" s="188"/>
      <c r="IEL118" s="209"/>
      <c r="IEM118" s="199"/>
      <c r="IEN118" s="199"/>
      <c r="IEO118" s="188"/>
      <c r="IEP118" s="209"/>
      <c r="IEQ118" s="199"/>
      <c r="IER118" s="199"/>
      <c r="IES118" s="188"/>
      <c r="IET118" s="209"/>
      <c r="IEU118" s="199"/>
      <c r="IEV118" s="199"/>
      <c r="IEW118" s="188"/>
      <c r="IEX118" s="209"/>
      <c r="IEY118" s="199"/>
      <c r="IEZ118" s="199"/>
      <c r="IFA118" s="188"/>
      <c r="IFB118" s="209"/>
      <c r="IFC118" s="199"/>
      <c r="IFD118" s="199"/>
      <c r="IFE118" s="188"/>
      <c r="IFF118" s="209"/>
      <c r="IFG118" s="199"/>
      <c r="IFH118" s="199"/>
      <c r="IFI118" s="188"/>
      <c r="IFJ118" s="209"/>
      <c r="IFK118" s="199"/>
      <c r="IFL118" s="199"/>
      <c r="IFM118" s="188"/>
      <c r="IFN118" s="209"/>
      <c r="IFO118" s="199"/>
      <c r="IFP118" s="199"/>
      <c r="IFQ118" s="188"/>
      <c r="IFR118" s="209"/>
      <c r="IFS118" s="199"/>
      <c r="IFT118" s="199"/>
      <c r="IFU118" s="188"/>
      <c r="IFV118" s="209"/>
      <c r="IFW118" s="199"/>
      <c r="IFX118" s="199"/>
      <c r="IFY118" s="188"/>
      <c r="IFZ118" s="209"/>
      <c r="IGA118" s="199"/>
      <c r="IGB118" s="199"/>
      <c r="IGC118" s="188"/>
      <c r="IGD118" s="209"/>
      <c r="IGE118" s="199"/>
      <c r="IGF118" s="199"/>
      <c r="IGG118" s="188"/>
      <c r="IGH118" s="209"/>
      <c r="IGI118" s="199"/>
      <c r="IGJ118" s="199"/>
      <c r="IGK118" s="188"/>
      <c r="IGL118" s="209"/>
      <c r="IGM118" s="199"/>
      <c r="IGN118" s="199"/>
      <c r="IGO118" s="188"/>
      <c r="IGP118" s="209"/>
      <c r="IGQ118" s="199"/>
      <c r="IGR118" s="199"/>
      <c r="IGS118" s="188"/>
      <c r="IGT118" s="209"/>
      <c r="IGU118" s="199"/>
      <c r="IGV118" s="199"/>
      <c r="IGW118" s="188"/>
      <c r="IGX118" s="209"/>
      <c r="IGY118" s="199"/>
      <c r="IGZ118" s="199"/>
      <c r="IHA118" s="188"/>
      <c r="IHB118" s="209"/>
      <c r="IHC118" s="199"/>
      <c r="IHD118" s="199"/>
      <c r="IHE118" s="188"/>
      <c r="IHF118" s="209"/>
      <c r="IHG118" s="199"/>
      <c r="IHH118" s="199"/>
      <c r="IHI118" s="188"/>
      <c r="IHJ118" s="209"/>
      <c r="IHK118" s="199"/>
      <c r="IHL118" s="199"/>
      <c r="IHM118" s="188"/>
      <c r="IHN118" s="209"/>
      <c r="IHO118" s="199"/>
      <c r="IHP118" s="199"/>
      <c r="IHQ118" s="188"/>
      <c r="IHR118" s="209"/>
      <c r="IHS118" s="199"/>
      <c r="IHT118" s="199"/>
      <c r="IHU118" s="188"/>
      <c r="IHV118" s="209"/>
      <c r="IHW118" s="199"/>
      <c r="IHX118" s="199"/>
      <c r="IHY118" s="188"/>
      <c r="IHZ118" s="209"/>
      <c r="IIA118" s="199"/>
      <c r="IIB118" s="199"/>
      <c r="IIC118" s="188"/>
      <c r="IID118" s="209"/>
      <c r="IIE118" s="199"/>
      <c r="IIF118" s="199"/>
      <c r="IIG118" s="188"/>
      <c r="IIH118" s="209"/>
      <c r="III118" s="199"/>
      <c r="IIJ118" s="199"/>
      <c r="IIK118" s="188"/>
      <c r="IIL118" s="209"/>
      <c r="IIM118" s="199"/>
      <c r="IIN118" s="199"/>
      <c r="IIO118" s="188"/>
      <c r="IIP118" s="209"/>
      <c r="IIQ118" s="199"/>
      <c r="IIR118" s="199"/>
      <c r="IIS118" s="188"/>
      <c r="IIT118" s="209"/>
      <c r="IIU118" s="199"/>
      <c r="IIV118" s="199"/>
      <c r="IIW118" s="188"/>
      <c r="IIX118" s="209"/>
      <c r="IIY118" s="199"/>
      <c r="IIZ118" s="199"/>
      <c r="IJA118" s="188"/>
      <c r="IJB118" s="209"/>
      <c r="IJC118" s="199"/>
      <c r="IJD118" s="199"/>
      <c r="IJE118" s="188"/>
      <c r="IJF118" s="209"/>
      <c r="IJG118" s="199"/>
      <c r="IJH118" s="199"/>
      <c r="IJI118" s="188"/>
      <c r="IJJ118" s="209"/>
      <c r="IJK118" s="199"/>
      <c r="IJL118" s="199"/>
      <c r="IJM118" s="188"/>
      <c r="IJN118" s="209"/>
      <c r="IJO118" s="199"/>
      <c r="IJP118" s="199"/>
      <c r="IJQ118" s="188"/>
      <c r="IJR118" s="209"/>
      <c r="IJS118" s="199"/>
      <c r="IJT118" s="199"/>
      <c r="IJU118" s="188"/>
      <c r="IJV118" s="209"/>
      <c r="IJW118" s="199"/>
      <c r="IJX118" s="199"/>
      <c r="IJY118" s="188"/>
      <c r="IJZ118" s="209"/>
      <c r="IKA118" s="199"/>
      <c r="IKB118" s="199"/>
      <c r="IKC118" s="188"/>
      <c r="IKD118" s="209"/>
      <c r="IKE118" s="199"/>
      <c r="IKF118" s="199"/>
      <c r="IKG118" s="188"/>
      <c r="IKH118" s="209"/>
      <c r="IKI118" s="199"/>
      <c r="IKJ118" s="199"/>
      <c r="IKK118" s="188"/>
      <c r="IKL118" s="209"/>
      <c r="IKM118" s="199"/>
      <c r="IKN118" s="199"/>
      <c r="IKO118" s="188"/>
      <c r="IKP118" s="209"/>
      <c r="IKQ118" s="199"/>
      <c r="IKR118" s="199"/>
      <c r="IKS118" s="188"/>
      <c r="IKT118" s="209"/>
      <c r="IKU118" s="199"/>
      <c r="IKV118" s="199"/>
      <c r="IKW118" s="188"/>
      <c r="IKX118" s="209"/>
      <c r="IKY118" s="199"/>
      <c r="IKZ118" s="199"/>
      <c r="ILA118" s="188"/>
      <c r="ILB118" s="209"/>
      <c r="ILC118" s="199"/>
      <c r="ILD118" s="199"/>
      <c r="ILE118" s="188"/>
      <c r="ILF118" s="209"/>
      <c r="ILG118" s="199"/>
      <c r="ILH118" s="199"/>
      <c r="ILI118" s="188"/>
      <c r="ILJ118" s="209"/>
      <c r="ILK118" s="199"/>
      <c r="ILL118" s="199"/>
      <c r="ILM118" s="188"/>
      <c r="ILN118" s="209"/>
      <c r="ILO118" s="199"/>
      <c r="ILP118" s="199"/>
      <c r="ILQ118" s="188"/>
      <c r="ILR118" s="209"/>
      <c r="ILS118" s="199"/>
      <c r="ILT118" s="199"/>
      <c r="ILU118" s="188"/>
      <c r="ILV118" s="209"/>
      <c r="ILW118" s="199"/>
      <c r="ILX118" s="199"/>
      <c r="ILY118" s="188"/>
      <c r="ILZ118" s="209"/>
      <c r="IMA118" s="199"/>
      <c r="IMB118" s="199"/>
      <c r="IMC118" s="188"/>
      <c r="IMD118" s="209"/>
      <c r="IME118" s="199"/>
      <c r="IMF118" s="199"/>
      <c r="IMG118" s="188"/>
      <c r="IMH118" s="209"/>
      <c r="IMI118" s="199"/>
      <c r="IMJ118" s="199"/>
      <c r="IMK118" s="188"/>
      <c r="IML118" s="209"/>
      <c r="IMM118" s="199"/>
      <c r="IMN118" s="199"/>
      <c r="IMO118" s="188"/>
      <c r="IMP118" s="209"/>
      <c r="IMQ118" s="199"/>
      <c r="IMR118" s="199"/>
      <c r="IMS118" s="188"/>
      <c r="IMT118" s="209"/>
      <c r="IMU118" s="199"/>
      <c r="IMV118" s="199"/>
      <c r="IMW118" s="188"/>
      <c r="IMX118" s="209"/>
      <c r="IMY118" s="199"/>
      <c r="IMZ118" s="199"/>
      <c r="INA118" s="188"/>
      <c r="INB118" s="209"/>
      <c r="INC118" s="199"/>
      <c r="IND118" s="199"/>
      <c r="INE118" s="188"/>
      <c r="INF118" s="209"/>
      <c r="ING118" s="199"/>
      <c r="INH118" s="199"/>
      <c r="INI118" s="188"/>
      <c r="INJ118" s="209"/>
      <c r="INK118" s="199"/>
      <c r="INL118" s="199"/>
      <c r="INM118" s="188"/>
      <c r="INN118" s="209"/>
      <c r="INO118" s="199"/>
      <c r="INP118" s="199"/>
      <c r="INQ118" s="188"/>
      <c r="INR118" s="209"/>
      <c r="INS118" s="199"/>
      <c r="INT118" s="199"/>
      <c r="INU118" s="188"/>
      <c r="INV118" s="209"/>
      <c r="INW118" s="199"/>
      <c r="INX118" s="199"/>
      <c r="INY118" s="188"/>
      <c r="INZ118" s="209"/>
      <c r="IOA118" s="199"/>
      <c r="IOB118" s="199"/>
      <c r="IOC118" s="188"/>
      <c r="IOD118" s="209"/>
      <c r="IOE118" s="199"/>
      <c r="IOF118" s="199"/>
      <c r="IOG118" s="188"/>
      <c r="IOH118" s="209"/>
      <c r="IOI118" s="199"/>
      <c r="IOJ118" s="199"/>
      <c r="IOK118" s="188"/>
      <c r="IOL118" s="209"/>
      <c r="IOM118" s="199"/>
      <c r="ION118" s="199"/>
      <c r="IOO118" s="188"/>
      <c r="IOP118" s="209"/>
      <c r="IOQ118" s="199"/>
      <c r="IOR118" s="199"/>
      <c r="IOS118" s="188"/>
      <c r="IOT118" s="209"/>
      <c r="IOU118" s="199"/>
      <c r="IOV118" s="199"/>
      <c r="IOW118" s="188"/>
      <c r="IOX118" s="209"/>
      <c r="IOY118" s="199"/>
      <c r="IOZ118" s="199"/>
      <c r="IPA118" s="188"/>
      <c r="IPB118" s="209"/>
      <c r="IPC118" s="199"/>
      <c r="IPD118" s="199"/>
      <c r="IPE118" s="188"/>
      <c r="IPF118" s="209"/>
      <c r="IPG118" s="199"/>
      <c r="IPH118" s="199"/>
      <c r="IPI118" s="188"/>
      <c r="IPJ118" s="209"/>
      <c r="IPK118" s="199"/>
      <c r="IPL118" s="199"/>
      <c r="IPM118" s="188"/>
      <c r="IPN118" s="209"/>
      <c r="IPO118" s="199"/>
      <c r="IPP118" s="199"/>
      <c r="IPQ118" s="188"/>
      <c r="IPR118" s="209"/>
      <c r="IPS118" s="199"/>
      <c r="IPT118" s="199"/>
      <c r="IPU118" s="188"/>
      <c r="IPV118" s="209"/>
      <c r="IPW118" s="199"/>
      <c r="IPX118" s="199"/>
      <c r="IPY118" s="188"/>
      <c r="IPZ118" s="209"/>
      <c r="IQA118" s="199"/>
      <c r="IQB118" s="199"/>
      <c r="IQC118" s="188"/>
      <c r="IQD118" s="209"/>
      <c r="IQE118" s="199"/>
      <c r="IQF118" s="199"/>
      <c r="IQG118" s="188"/>
      <c r="IQH118" s="209"/>
      <c r="IQI118" s="199"/>
      <c r="IQJ118" s="199"/>
      <c r="IQK118" s="188"/>
      <c r="IQL118" s="209"/>
      <c r="IQM118" s="199"/>
      <c r="IQN118" s="199"/>
      <c r="IQO118" s="188"/>
      <c r="IQP118" s="209"/>
      <c r="IQQ118" s="199"/>
      <c r="IQR118" s="199"/>
      <c r="IQS118" s="188"/>
      <c r="IQT118" s="209"/>
      <c r="IQU118" s="199"/>
      <c r="IQV118" s="199"/>
      <c r="IQW118" s="188"/>
      <c r="IQX118" s="209"/>
      <c r="IQY118" s="199"/>
      <c r="IQZ118" s="199"/>
      <c r="IRA118" s="188"/>
      <c r="IRB118" s="209"/>
      <c r="IRC118" s="199"/>
      <c r="IRD118" s="199"/>
      <c r="IRE118" s="188"/>
      <c r="IRF118" s="209"/>
      <c r="IRG118" s="199"/>
      <c r="IRH118" s="199"/>
      <c r="IRI118" s="188"/>
      <c r="IRJ118" s="209"/>
      <c r="IRK118" s="199"/>
      <c r="IRL118" s="199"/>
      <c r="IRM118" s="188"/>
      <c r="IRN118" s="209"/>
      <c r="IRO118" s="199"/>
      <c r="IRP118" s="199"/>
      <c r="IRQ118" s="188"/>
      <c r="IRR118" s="209"/>
      <c r="IRS118" s="199"/>
      <c r="IRT118" s="199"/>
      <c r="IRU118" s="188"/>
      <c r="IRV118" s="209"/>
      <c r="IRW118" s="199"/>
      <c r="IRX118" s="199"/>
      <c r="IRY118" s="188"/>
      <c r="IRZ118" s="209"/>
      <c r="ISA118" s="199"/>
      <c r="ISB118" s="199"/>
      <c r="ISC118" s="188"/>
      <c r="ISD118" s="209"/>
      <c r="ISE118" s="199"/>
      <c r="ISF118" s="199"/>
      <c r="ISG118" s="188"/>
      <c r="ISH118" s="209"/>
      <c r="ISI118" s="199"/>
      <c r="ISJ118" s="199"/>
      <c r="ISK118" s="188"/>
      <c r="ISL118" s="209"/>
      <c r="ISM118" s="199"/>
      <c r="ISN118" s="199"/>
      <c r="ISO118" s="188"/>
      <c r="ISP118" s="209"/>
      <c r="ISQ118" s="199"/>
      <c r="ISR118" s="199"/>
      <c r="ISS118" s="188"/>
      <c r="IST118" s="209"/>
      <c r="ISU118" s="199"/>
      <c r="ISV118" s="199"/>
      <c r="ISW118" s="188"/>
      <c r="ISX118" s="209"/>
      <c r="ISY118" s="199"/>
      <c r="ISZ118" s="199"/>
      <c r="ITA118" s="188"/>
      <c r="ITB118" s="209"/>
      <c r="ITC118" s="199"/>
      <c r="ITD118" s="199"/>
      <c r="ITE118" s="188"/>
      <c r="ITF118" s="209"/>
      <c r="ITG118" s="199"/>
      <c r="ITH118" s="199"/>
      <c r="ITI118" s="188"/>
      <c r="ITJ118" s="209"/>
      <c r="ITK118" s="199"/>
      <c r="ITL118" s="199"/>
      <c r="ITM118" s="188"/>
      <c r="ITN118" s="209"/>
      <c r="ITO118" s="199"/>
      <c r="ITP118" s="199"/>
      <c r="ITQ118" s="188"/>
      <c r="ITR118" s="209"/>
      <c r="ITS118" s="199"/>
      <c r="ITT118" s="199"/>
      <c r="ITU118" s="188"/>
      <c r="ITV118" s="209"/>
      <c r="ITW118" s="199"/>
      <c r="ITX118" s="199"/>
      <c r="ITY118" s="188"/>
      <c r="ITZ118" s="209"/>
      <c r="IUA118" s="199"/>
      <c r="IUB118" s="199"/>
      <c r="IUC118" s="188"/>
      <c r="IUD118" s="209"/>
      <c r="IUE118" s="199"/>
      <c r="IUF118" s="199"/>
      <c r="IUG118" s="188"/>
      <c r="IUH118" s="209"/>
      <c r="IUI118" s="199"/>
      <c r="IUJ118" s="199"/>
      <c r="IUK118" s="188"/>
      <c r="IUL118" s="209"/>
      <c r="IUM118" s="199"/>
      <c r="IUN118" s="199"/>
      <c r="IUO118" s="188"/>
      <c r="IUP118" s="209"/>
      <c r="IUQ118" s="199"/>
      <c r="IUR118" s="199"/>
      <c r="IUS118" s="188"/>
      <c r="IUT118" s="209"/>
      <c r="IUU118" s="199"/>
      <c r="IUV118" s="199"/>
      <c r="IUW118" s="188"/>
      <c r="IUX118" s="209"/>
      <c r="IUY118" s="199"/>
      <c r="IUZ118" s="199"/>
      <c r="IVA118" s="188"/>
      <c r="IVB118" s="209"/>
      <c r="IVC118" s="199"/>
      <c r="IVD118" s="199"/>
      <c r="IVE118" s="188"/>
      <c r="IVF118" s="209"/>
      <c r="IVG118" s="199"/>
      <c r="IVH118" s="199"/>
      <c r="IVI118" s="188"/>
      <c r="IVJ118" s="209"/>
      <c r="IVK118" s="199"/>
      <c r="IVL118" s="199"/>
      <c r="IVM118" s="188"/>
      <c r="IVN118" s="209"/>
      <c r="IVO118" s="199"/>
      <c r="IVP118" s="199"/>
      <c r="IVQ118" s="188"/>
      <c r="IVR118" s="209"/>
      <c r="IVS118" s="199"/>
      <c r="IVT118" s="199"/>
      <c r="IVU118" s="188"/>
      <c r="IVV118" s="209"/>
      <c r="IVW118" s="199"/>
      <c r="IVX118" s="199"/>
      <c r="IVY118" s="188"/>
      <c r="IVZ118" s="209"/>
      <c r="IWA118" s="199"/>
      <c r="IWB118" s="199"/>
      <c r="IWC118" s="188"/>
      <c r="IWD118" s="209"/>
      <c r="IWE118" s="199"/>
      <c r="IWF118" s="199"/>
      <c r="IWG118" s="188"/>
      <c r="IWH118" s="209"/>
      <c r="IWI118" s="199"/>
      <c r="IWJ118" s="199"/>
      <c r="IWK118" s="188"/>
      <c r="IWL118" s="209"/>
      <c r="IWM118" s="199"/>
      <c r="IWN118" s="199"/>
      <c r="IWO118" s="188"/>
      <c r="IWP118" s="209"/>
      <c r="IWQ118" s="199"/>
      <c r="IWR118" s="199"/>
      <c r="IWS118" s="188"/>
      <c r="IWT118" s="209"/>
      <c r="IWU118" s="199"/>
      <c r="IWV118" s="199"/>
      <c r="IWW118" s="188"/>
      <c r="IWX118" s="209"/>
      <c r="IWY118" s="199"/>
      <c r="IWZ118" s="199"/>
      <c r="IXA118" s="188"/>
      <c r="IXB118" s="209"/>
      <c r="IXC118" s="199"/>
      <c r="IXD118" s="199"/>
      <c r="IXE118" s="188"/>
      <c r="IXF118" s="209"/>
      <c r="IXG118" s="199"/>
      <c r="IXH118" s="199"/>
      <c r="IXI118" s="188"/>
      <c r="IXJ118" s="209"/>
      <c r="IXK118" s="199"/>
      <c r="IXL118" s="199"/>
      <c r="IXM118" s="188"/>
      <c r="IXN118" s="209"/>
      <c r="IXO118" s="199"/>
      <c r="IXP118" s="199"/>
      <c r="IXQ118" s="188"/>
      <c r="IXR118" s="209"/>
      <c r="IXS118" s="199"/>
      <c r="IXT118" s="199"/>
      <c r="IXU118" s="188"/>
      <c r="IXV118" s="209"/>
      <c r="IXW118" s="199"/>
      <c r="IXX118" s="199"/>
      <c r="IXY118" s="188"/>
      <c r="IXZ118" s="209"/>
      <c r="IYA118" s="199"/>
      <c r="IYB118" s="199"/>
      <c r="IYC118" s="188"/>
      <c r="IYD118" s="209"/>
      <c r="IYE118" s="199"/>
      <c r="IYF118" s="199"/>
      <c r="IYG118" s="188"/>
      <c r="IYH118" s="209"/>
      <c r="IYI118" s="199"/>
      <c r="IYJ118" s="199"/>
      <c r="IYK118" s="188"/>
      <c r="IYL118" s="209"/>
      <c r="IYM118" s="199"/>
      <c r="IYN118" s="199"/>
      <c r="IYO118" s="188"/>
      <c r="IYP118" s="209"/>
      <c r="IYQ118" s="199"/>
      <c r="IYR118" s="199"/>
      <c r="IYS118" s="188"/>
      <c r="IYT118" s="209"/>
      <c r="IYU118" s="199"/>
      <c r="IYV118" s="199"/>
      <c r="IYW118" s="188"/>
      <c r="IYX118" s="209"/>
      <c r="IYY118" s="199"/>
      <c r="IYZ118" s="199"/>
      <c r="IZA118" s="188"/>
      <c r="IZB118" s="209"/>
      <c r="IZC118" s="199"/>
      <c r="IZD118" s="199"/>
      <c r="IZE118" s="188"/>
      <c r="IZF118" s="209"/>
      <c r="IZG118" s="199"/>
      <c r="IZH118" s="199"/>
      <c r="IZI118" s="188"/>
      <c r="IZJ118" s="209"/>
      <c r="IZK118" s="199"/>
      <c r="IZL118" s="199"/>
      <c r="IZM118" s="188"/>
      <c r="IZN118" s="209"/>
      <c r="IZO118" s="199"/>
      <c r="IZP118" s="199"/>
      <c r="IZQ118" s="188"/>
      <c r="IZR118" s="209"/>
      <c r="IZS118" s="199"/>
      <c r="IZT118" s="199"/>
      <c r="IZU118" s="188"/>
      <c r="IZV118" s="209"/>
      <c r="IZW118" s="199"/>
      <c r="IZX118" s="199"/>
      <c r="IZY118" s="188"/>
      <c r="IZZ118" s="209"/>
      <c r="JAA118" s="199"/>
      <c r="JAB118" s="199"/>
      <c r="JAC118" s="188"/>
      <c r="JAD118" s="209"/>
      <c r="JAE118" s="199"/>
      <c r="JAF118" s="199"/>
      <c r="JAG118" s="188"/>
      <c r="JAH118" s="209"/>
      <c r="JAI118" s="199"/>
      <c r="JAJ118" s="199"/>
      <c r="JAK118" s="188"/>
      <c r="JAL118" s="209"/>
      <c r="JAM118" s="199"/>
      <c r="JAN118" s="199"/>
      <c r="JAO118" s="188"/>
      <c r="JAP118" s="209"/>
      <c r="JAQ118" s="199"/>
      <c r="JAR118" s="199"/>
      <c r="JAS118" s="188"/>
      <c r="JAT118" s="209"/>
      <c r="JAU118" s="199"/>
      <c r="JAV118" s="199"/>
      <c r="JAW118" s="188"/>
      <c r="JAX118" s="209"/>
      <c r="JAY118" s="199"/>
      <c r="JAZ118" s="199"/>
      <c r="JBA118" s="188"/>
      <c r="JBB118" s="209"/>
      <c r="JBC118" s="199"/>
      <c r="JBD118" s="199"/>
      <c r="JBE118" s="188"/>
      <c r="JBF118" s="209"/>
      <c r="JBG118" s="199"/>
      <c r="JBH118" s="199"/>
      <c r="JBI118" s="188"/>
      <c r="JBJ118" s="209"/>
      <c r="JBK118" s="199"/>
      <c r="JBL118" s="199"/>
      <c r="JBM118" s="188"/>
      <c r="JBN118" s="209"/>
      <c r="JBO118" s="199"/>
      <c r="JBP118" s="199"/>
      <c r="JBQ118" s="188"/>
      <c r="JBR118" s="209"/>
      <c r="JBS118" s="199"/>
      <c r="JBT118" s="199"/>
      <c r="JBU118" s="188"/>
      <c r="JBV118" s="209"/>
      <c r="JBW118" s="199"/>
      <c r="JBX118" s="199"/>
      <c r="JBY118" s="188"/>
      <c r="JBZ118" s="209"/>
      <c r="JCA118" s="199"/>
      <c r="JCB118" s="199"/>
      <c r="JCC118" s="188"/>
      <c r="JCD118" s="209"/>
      <c r="JCE118" s="199"/>
      <c r="JCF118" s="199"/>
      <c r="JCG118" s="188"/>
      <c r="JCH118" s="209"/>
      <c r="JCI118" s="199"/>
      <c r="JCJ118" s="199"/>
      <c r="JCK118" s="188"/>
      <c r="JCL118" s="209"/>
      <c r="JCM118" s="199"/>
      <c r="JCN118" s="199"/>
      <c r="JCO118" s="188"/>
      <c r="JCP118" s="209"/>
      <c r="JCQ118" s="199"/>
      <c r="JCR118" s="199"/>
      <c r="JCS118" s="188"/>
      <c r="JCT118" s="209"/>
      <c r="JCU118" s="199"/>
      <c r="JCV118" s="199"/>
      <c r="JCW118" s="188"/>
      <c r="JCX118" s="209"/>
      <c r="JCY118" s="199"/>
      <c r="JCZ118" s="199"/>
      <c r="JDA118" s="188"/>
      <c r="JDB118" s="209"/>
      <c r="JDC118" s="199"/>
      <c r="JDD118" s="199"/>
      <c r="JDE118" s="188"/>
      <c r="JDF118" s="209"/>
      <c r="JDG118" s="199"/>
      <c r="JDH118" s="199"/>
      <c r="JDI118" s="188"/>
      <c r="JDJ118" s="209"/>
      <c r="JDK118" s="199"/>
      <c r="JDL118" s="199"/>
      <c r="JDM118" s="188"/>
      <c r="JDN118" s="209"/>
      <c r="JDO118" s="199"/>
      <c r="JDP118" s="199"/>
      <c r="JDQ118" s="188"/>
      <c r="JDR118" s="209"/>
      <c r="JDS118" s="199"/>
      <c r="JDT118" s="199"/>
      <c r="JDU118" s="188"/>
      <c r="JDV118" s="209"/>
      <c r="JDW118" s="199"/>
      <c r="JDX118" s="199"/>
      <c r="JDY118" s="188"/>
      <c r="JDZ118" s="209"/>
      <c r="JEA118" s="199"/>
      <c r="JEB118" s="199"/>
      <c r="JEC118" s="188"/>
      <c r="JED118" s="209"/>
      <c r="JEE118" s="199"/>
      <c r="JEF118" s="199"/>
      <c r="JEG118" s="188"/>
      <c r="JEH118" s="209"/>
      <c r="JEI118" s="199"/>
      <c r="JEJ118" s="199"/>
      <c r="JEK118" s="188"/>
      <c r="JEL118" s="209"/>
      <c r="JEM118" s="199"/>
      <c r="JEN118" s="199"/>
      <c r="JEO118" s="188"/>
      <c r="JEP118" s="209"/>
      <c r="JEQ118" s="199"/>
      <c r="JER118" s="199"/>
      <c r="JES118" s="188"/>
      <c r="JET118" s="209"/>
      <c r="JEU118" s="199"/>
      <c r="JEV118" s="199"/>
      <c r="JEW118" s="188"/>
      <c r="JEX118" s="209"/>
      <c r="JEY118" s="199"/>
      <c r="JEZ118" s="199"/>
      <c r="JFA118" s="188"/>
      <c r="JFB118" s="209"/>
      <c r="JFC118" s="199"/>
      <c r="JFD118" s="199"/>
      <c r="JFE118" s="188"/>
      <c r="JFF118" s="209"/>
      <c r="JFG118" s="199"/>
      <c r="JFH118" s="199"/>
      <c r="JFI118" s="188"/>
      <c r="JFJ118" s="209"/>
      <c r="JFK118" s="199"/>
      <c r="JFL118" s="199"/>
      <c r="JFM118" s="188"/>
      <c r="JFN118" s="209"/>
      <c r="JFO118" s="199"/>
      <c r="JFP118" s="199"/>
      <c r="JFQ118" s="188"/>
      <c r="JFR118" s="209"/>
      <c r="JFS118" s="199"/>
      <c r="JFT118" s="199"/>
      <c r="JFU118" s="188"/>
      <c r="JFV118" s="209"/>
      <c r="JFW118" s="199"/>
      <c r="JFX118" s="199"/>
      <c r="JFY118" s="188"/>
      <c r="JFZ118" s="209"/>
      <c r="JGA118" s="199"/>
      <c r="JGB118" s="199"/>
      <c r="JGC118" s="188"/>
      <c r="JGD118" s="209"/>
      <c r="JGE118" s="199"/>
      <c r="JGF118" s="199"/>
      <c r="JGG118" s="188"/>
      <c r="JGH118" s="209"/>
      <c r="JGI118" s="199"/>
      <c r="JGJ118" s="199"/>
      <c r="JGK118" s="188"/>
      <c r="JGL118" s="209"/>
      <c r="JGM118" s="199"/>
      <c r="JGN118" s="199"/>
      <c r="JGO118" s="188"/>
      <c r="JGP118" s="209"/>
      <c r="JGQ118" s="199"/>
      <c r="JGR118" s="199"/>
      <c r="JGS118" s="188"/>
      <c r="JGT118" s="209"/>
      <c r="JGU118" s="199"/>
      <c r="JGV118" s="199"/>
      <c r="JGW118" s="188"/>
      <c r="JGX118" s="209"/>
      <c r="JGY118" s="199"/>
      <c r="JGZ118" s="199"/>
      <c r="JHA118" s="188"/>
      <c r="JHB118" s="209"/>
      <c r="JHC118" s="199"/>
      <c r="JHD118" s="199"/>
      <c r="JHE118" s="188"/>
      <c r="JHF118" s="209"/>
      <c r="JHG118" s="199"/>
      <c r="JHH118" s="199"/>
      <c r="JHI118" s="188"/>
      <c r="JHJ118" s="209"/>
      <c r="JHK118" s="199"/>
      <c r="JHL118" s="199"/>
      <c r="JHM118" s="188"/>
      <c r="JHN118" s="209"/>
      <c r="JHO118" s="199"/>
      <c r="JHP118" s="199"/>
      <c r="JHQ118" s="188"/>
      <c r="JHR118" s="209"/>
      <c r="JHS118" s="199"/>
      <c r="JHT118" s="199"/>
      <c r="JHU118" s="188"/>
      <c r="JHV118" s="209"/>
      <c r="JHW118" s="199"/>
      <c r="JHX118" s="199"/>
      <c r="JHY118" s="188"/>
      <c r="JHZ118" s="209"/>
      <c r="JIA118" s="199"/>
      <c r="JIB118" s="199"/>
      <c r="JIC118" s="188"/>
      <c r="JID118" s="209"/>
      <c r="JIE118" s="199"/>
      <c r="JIF118" s="199"/>
      <c r="JIG118" s="188"/>
      <c r="JIH118" s="209"/>
      <c r="JII118" s="199"/>
      <c r="JIJ118" s="199"/>
      <c r="JIK118" s="188"/>
      <c r="JIL118" s="209"/>
      <c r="JIM118" s="199"/>
      <c r="JIN118" s="199"/>
      <c r="JIO118" s="188"/>
      <c r="JIP118" s="209"/>
      <c r="JIQ118" s="199"/>
      <c r="JIR118" s="199"/>
      <c r="JIS118" s="188"/>
      <c r="JIT118" s="209"/>
      <c r="JIU118" s="199"/>
      <c r="JIV118" s="199"/>
      <c r="JIW118" s="188"/>
      <c r="JIX118" s="209"/>
      <c r="JIY118" s="199"/>
      <c r="JIZ118" s="199"/>
      <c r="JJA118" s="188"/>
      <c r="JJB118" s="209"/>
      <c r="JJC118" s="199"/>
      <c r="JJD118" s="199"/>
      <c r="JJE118" s="188"/>
      <c r="JJF118" s="209"/>
      <c r="JJG118" s="199"/>
      <c r="JJH118" s="199"/>
      <c r="JJI118" s="188"/>
      <c r="JJJ118" s="209"/>
      <c r="JJK118" s="199"/>
      <c r="JJL118" s="199"/>
      <c r="JJM118" s="188"/>
      <c r="JJN118" s="209"/>
      <c r="JJO118" s="199"/>
      <c r="JJP118" s="199"/>
      <c r="JJQ118" s="188"/>
      <c r="JJR118" s="209"/>
      <c r="JJS118" s="199"/>
      <c r="JJT118" s="199"/>
      <c r="JJU118" s="188"/>
      <c r="JJV118" s="209"/>
      <c r="JJW118" s="199"/>
      <c r="JJX118" s="199"/>
      <c r="JJY118" s="188"/>
      <c r="JJZ118" s="209"/>
      <c r="JKA118" s="199"/>
      <c r="JKB118" s="199"/>
      <c r="JKC118" s="188"/>
      <c r="JKD118" s="209"/>
      <c r="JKE118" s="199"/>
      <c r="JKF118" s="199"/>
      <c r="JKG118" s="188"/>
      <c r="JKH118" s="209"/>
      <c r="JKI118" s="199"/>
      <c r="JKJ118" s="199"/>
      <c r="JKK118" s="188"/>
      <c r="JKL118" s="209"/>
      <c r="JKM118" s="199"/>
      <c r="JKN118" s="199"/>
      <c r="JKO118" s="188"/>
      <c r="JKP118" s="209"/>
      <c r="JKQ118" s="199"/>
      <c r="JKR118" s="199"/>
      <c r="JKS118" s="188"/>
      <c r="JKT118" s="209"/>
      <c r="JKU118" s="199"/>
      <c r="JKV118" s="199"/>
      <c r="JKW118" s="188"/>
      <c r="JKX118" s="209"/>
      <c r="JKY118" s="199"/>
      <c r="JKZ118" s="199"/>
      <c r="JLA118" s="188"/>
      <c r="JLB118" s="209"/>
      <c r="JLC118" s="199"/>
      <c r="JLD118" s="199"/>
      <c r="JLE118" s="188"/>
      <c r="JLF118" s="209"/>
      <c r="JLG118" s="199"/>
      <c r="JLH118" s="199"/>
      <c r="JLI118" s="188"/>
      <c r="JLJ118" s="209"/>
      <c r="JLK118" s="199"/>
      <c r="JLL118" s="199"/>
      <c r="JLM118" s="188"/>
      <c r="JLN118" s="209"/>
      <c r="JLO118" s="199"/>
      <c r="JLP118" s="199"/>
      <c r="JLQ118" s="188"/>
      <c r="JLR118" s="209"/>
      <c r="JLS118" s="199"/>
      <c r="JLT118" s="199"/>
      <c r="JLU118" s="188"/>
      <c r="JLV118" s="209"/>
      <c r="JLW118" s="199"/>
      <c r="JLX118" s="199"/>
      <c r="JLY118" s="188"/>
      <c r="JLZ118" s="209"/>
      <c r="JMA118" s="199"/>
      <c r="JMB118" s="199"/>
      <c r="JMC118" s="188"/>
      <c r="JMD118" s="209"/>
      <c r="JME118" s="199"/>
      <c r="JMF118" s="199"/>
      <c r="JMG118" s="188"/>
      <c r="JMH118" s="209"/>
      <c r="JMI118" s="199"/>
      <c r="JMJ118" s="199"/>
      <c r="JMK118" s="188"/>
      <c r="JML118" s="209"/>
      <c r="JMM118" s="199"/>
      <c r="JMN118" s="199"/>
      <c r="JMO118" s="188"/>
      <c r="JMP118" s="209"/>
      <c r="JMQ118" s="199"/>
      <c r="JMR118" s="199"/>
      <c r="JMS118" s="188"/>
      <c r="JMT118" s="209"/>
      <c r="JMU118" s="199"/>
      <c r="JMV118" s="199"/>
      <c r="JMW118" s="188"/>
      <c r="JMX118" s="209"/>
      <c r="JMY118" s="199"/>
      <c r="JMZ118" s="199"/>
      <c r="JNA118" s="188"/>
      <c r="JNB118" s="209"/>
      <c r="JNC118" s="199"/>
      <c r="JND118" s="199"/>
      <c r="JNE118" s="188"/>
      <c r="JNF118" s="209"/>
      <c r="JNG118" s="199"/>
      <c r="JNH118" s="199"/>
      <c r="JNI118" s="188"/>
      <c r="JNJ118" s="209"/>
      <c r="JNK118" s="199"/>
      <c r="JNL118" s="199"/>
      <c r="JNM118" s="188"/>
      <c r="JNN118" s="209"/>
      <c r="JNO118" s="199"/>
      <c r="JNP118" s="199"/>
      <c r="JNQ118" s="188"/>
      <c r="JNR118" s="209"/>
      <c r="JNS118" s="199"/>
      <c r="JNT118" s="199"/>
      <c r="JNU118" s="188"/>
      <c r="JNV118" s="209"/>
      <c r="JNW118" s="199"/>
      <c r="JNX118" s="199"/>
      <c r="JNY118" s="188"/>
      <c r="JNZ118" s="209"/>
      <c r="JOA118" s="199"/>
      <c r="JOB118" s="199"/>
      <c r="JOC118" s="188"/>
      <c r="JOD118" s="209"/>
      <c r="JOE118" s="199"/>
      <c r="JOF118" s="199"/>
      <c r="JOG118" s="188"/>
      <c r="JOH118" s="209"/>
      <c r="JOI118" s="199"/>
      <c r="JOJ118" s="199"/>
      <c r="JOK118" s="188"/>
      <c r="JOL118" s="209"/>
      <c r="JOM118" s="199"/>
      <c r="JON118" s="199"/>
      <c r="JOO118" s="188"/>
      <c r="JOP118" s="209"/>
      <c r="JOQ118" s="199"/>
      <c r="JOR118" s="199"/>
      <c r="JOS118" s="188"/>
      <c r="JOT118" s="209"/>
      <c r="JOU118" s="199"/>
      <c r="JOV118" s="199"/>
      <c r="JOW118" s="188"/>
      <c r="JOX118" s="209"/>
      <c r="JOY118" s="199"/>
      <c r="JOZ118" s="199"/>
      <c r="JPA118" s="188"/>
      <c r="JPB118" s="209"/>
      <c r="JPC118" s="199"/>
      <c r="JPD118" s="199"/>
      <c r="JPE118" s="188"/>
      <c r="JPF118" s="209"/>
      <c r="JPG118" s="199"/>
      <c r="JPH118" s="199"/>
      <c r="JPI118" s="188"/>
      <c r="JPJ118" s="209"/>
      <c r="JPK118" s="199"/>
      <c r="JPL118" s="199"/>
      <c r="JPM118" s="188"/>
      <c r="JPN118" s="209"/>
      <c r="JPO118" s="199"/>
      <c r="JPP118" s="199"/>
      <c r="JPQ118" s="188"/>
      <c r="JPR118" s="209"/>
      <c r="JPS118" s="199"/>
      <c r="JPT118" s="199"/>
      <c r="JPU118" s="188"/>
      <c r="JPV118" s="209"/>
      <c r="JPW118" s="199"/>
      <c r="JPX118" s="199"/>
      <c r="JPY118" s="188"/>
      <c r="JPZ118" s="209"/>
      <c r="JQA118" s="199"/>
      <c r="JQB118" s="199"/>
      <c r="JQC118" s="188"/>
      <c r="JQD118" s="209"/>
      <c r="JQE118" s="199"/>
      <c r="JQF118" s="199"/>
      <c r="JQG118" s="188"/>
      <c r="JQH118" s="209"/>
      <c r="JQI118" s="199"/>
      <c r="JQJ118" s="199"/>
      <c r="JQK118" s="188"/>
      <c r="JQL118" s="209"/>
      <c r="JQM118" s="199"/>
      <c r="JQN118" s="199"/>
      <c r="JQO118" s="188"/>
      <c r="JQP118" s="209"/>
      <c r="JQQ118" s="199"/>
      <c r="JQR118" s="199"/>
      <c r="JQS118" s="188"/>
      <c r="JQT118" s="209"/>
      <c r="JQU118" s="199"/>
      <c r="JQV118" s="199"/>
      <c r="JQW118" s="188"/>
      <c r="JQX118" s="209"/>
      <c r="JQY118" s="199"/>
      <c r="JQZ118" s="199"/>
      <c r="JRA118" s="188"/>
      <c r="JRB118" s="209"/>
      <c r="JRC118" s="199"/>
      <c r="JRD118" s="199"/>
      <c r="JRE118" s="188"/>
      <c r="JRF118" s="209"/>
      <c r="JRG118" s="199"/>
      <c r="JRH118" s="199"/>
      <c r="JRI118" s="188"/>
      <c r="JRJ118" s="209"/>
      <c r="JRK118" s="199"/>
      <c r="JRL118" s="199"/>
      <c r="JRM118" s="188"/>
      <c r="JRN118" s="209"/>
      <c r="JRO118" s="199"/>
      <c r="JRP118" s="199"/>
      <c r="JRQ118" s="188"/>
      <c r="JRR118" s="209"/>
      <c r="JRS118" s="199"/>
      <c r="JRT118" s="199"/>
      <c r="JRU118" s="188"/>
      <c r="JRV118" s="209"/>
      <c r="JRW118" s="199"/>
      <c r="JRX118" s="199"/>
      <c r="JRY118" s="188"/>
      <c r="JRZ118" s="209"/>
      <c r="JSA118" s="199"/>
      <c r="JSB118" s="199"/>
      <c r="JSC118" s="188"/>
      <c r="JSD118" s="209"/>
      <c r="JSE118" s="199"/>
      <c r="JSF118" s="199"/>
      <c r="JSG118" s="188"/>
      <c r="JSH118" s="209"/>
      <c r="JSI118" s="199"/>
      <c r="JSJ118" s="199"/>
      <c r="JSK118" s="188"/>
      <c r="JSL118" s="209"/>
      <c r="JSM118" s="199"/>
      <c r="JSN118" s="199"/>
      <c r="JSO118" s="188"/>
      <c r="JSP118" s="209"/>
      <c r="JSQ118" s="199"/>
      <c r="JSR118" s="199"/>
      <c r="JSS118" s="188"/>
      <c r="JST118" s="209"/>
      <c r="JSU118" s="199"/>
      <c r="JSV118" s="199"/>
      <c r="JSW118" s="188"/>
      <c r="JSX118" s="209"/>
      <c r="JSY118" s="199"/>
      <c r="JSZ118" s="199"/>
      <c r="JTA118" s="188"/>
      <c r="JTB118" s="209"/>
      <c r="JTC118" s="199"/>
      <c r="JTD118" s="199"/>
      <c r="JTE118" s="188"/>
      <c r="JTF118" s="209"/>
      <c r="JTG118" s="199"/>
      <c r="JTH118" s="199"/>
      <c r="JTI118" s="188"/>
      <c r="JTJ118" s="209"/>
      <c r="JTK118" s="199"/>
      <c r="JTL118" s="199"/>
      <c r="JTM118" s="188"/>
      <c r="JTN118" s="209"/>
      <c r="JTO118" s="199"/>
      <c r="JTP118" s="199"/>
      <c r="JTQ118" s="188"/>
      <c r="JTR118" s="209"/>
      <c r="JTS118" s="199"/>
      <c r="JTT118" s="199"/>
      <c r="JTU118" s="188"/>
      <c r="JTV118" s="209"/>
      <c r="JTW118" s="199"/>
      <c r="JTX118" s="199"/>
      <c r="JTY118" s="188"/>
      <c r="JTZ118" s="209"/>
      <c r="JUA118" s="199"/>
      <c r="JUB118" s="199"/>
      <c r="JUC118" s="188"/>
      <c r="JUD118" s="209"/>
      <c r="JUE118" s="199"/>
      <c r="JUF118" s="199"/>
      <c r="JUG118" s="188"/>
      <c r="JUH118" s="209"/>
      <c r="JUI118" s="199"/>
      <c r="JUJ118" s="199"/>
      <c r="JUK118" s="188"/>
      <c r="JUL118" s="209"/>
      <c r="JUM118" s="199"/>
      <c r="JUN118" s="199"/>
      <c r="JUO118" s="188"/>
      <c r="JUP118" s="209"/>
      <c r="JUQ118" s="199"/>
      <c r="JUR118" s="199"/>
      <c r="JUS118" s="188"/>
      <c r="JUT118" s="209"/>
      <c r="JUU118" s="199"/>
      <c r="JUV118" s="199"/>
      <c r="JUW118" s="188"/>
      <c r="JUX118" s="209"/>
      <c r="JUY118" s="199"/>
      <c r="JUZ118" s="199"/>
      <c r="JVA118" s="188"/>
      <c r="JVB118" s="209"/>
      <c r="JVC118" s="199"/>
      <c r="JVD118" s="199"/>
      <c r="JVE118" s="188"/>
      <c r="JVF118" s="209"/>
      <c r="JVG118" s="199"/>
      <c r="JVH118" s="199"/>
      <c r="JVI118" s="188"/>
      <c r="JVJ118" s="209"/>
      <c r="JVK118" s="199"/>
      <c r="JVL118" s="199"/>
      <c r="JVM118" s="188"/>
      <c r="JVN118" s="209"/>
      <c r="JVO118" s="199"/>
      <c r="JVP118" s="199"/>
      <c r="JVQ118" s="188"/>
      <c r="JVR118" s="209"/>
      <c r="JVS118" s="199"/>
      <c r="JVT118" s="199"/>
      <c r="JVU118" s="188"/>
      <c r="JVV118" s="209"/>
      <c r="JVW118" s="199"/>
      <c r="JVX118" s="199"/>
      <c r="JVY118" s="188"/>
      <c r="JVZ118" s="209"/>
      <c r="JWA118" s="199"/>
      <c r="JWB118" s="199"/>
      <c r="JWC118" s="188"/>
      <c r="JWD118" s="209"/>
      <c r="JWE118" s="199"/>
      <c r="JWF118" s="199"/>
      <c r="JWG118" s="188"/>
      <c r="JWH118" s="209"/>
      <c r="JWI118" s="199"/>
      <c r="JWJ118" s="199"/>
      <c r="JWK118" s="188"/>
      <c r="JWL118" s="209"/>
      <c r="JWM118" s="199"/>
      <c r="JWN118" s="199"/>
      <c r="JWO118" s="188"/>
      <c r="JWP118" s="209"/>
      <c r="JWQ118" s="199"/>
      <c r="JWR118" s="199"/>
      <c r="JWS118" s="188"/>
      <c r="JWT118" s="209"/>
      <c r="JWU118" s="199"/>
      <c r="JWV118" s="199"/>
      <c r="JWW118" s="188"/>
      <c r="JWX118" s="209"/>
      <c r="JWY118" s="199"/>
      <c r="JWZ118" s="199"/>
      <c r="JXA118" s="188"/>
      <c r="JXB118" s="209"/>
      <c r="JXC118" s="199"/>
      <c r="JXD118" s="199"/>
      <c r="JXE118" s="188"/>
      <c r="JXF118" s="209"/>
      <c r="JXG118" s="199"/>
      <c r="JXH118" s="199"/>
      <c r="JXI118" s="188"/>
      <c r="JXJ118" s="209"/>
      <c r="JXK118" s="199"/>
      <c r="JXL118" s="199"/>
      <c r="JXM118" s="188"/>
      <c r="JXN118" s="209"/>
      <c r="JXO118" s="199"/>
      <c r="JXP118" s="199"/>
      <c r="JXQ118" s="188"/>
      <c r="JXR118" s="209"/>
      <c r="JXS118" s="199"/>
      <c r="JXT118" s="199"/>
      <c r="JXU118" s="188"/>
      <c r="JXV118" s="209"/>
      <c r="JXW118" s="199"/>
      <c r="JXX118" s="199"/>
      <c r="JXY118" s="188"/>
      <c r="JXZ118" s="209"/>
      <c r="JYA118" s="199"/>
      <c r="JYB118" s="199"/>
      <c r="JYC118" s="188"/>
      <c r="JYD118" s="209"/>
      <c r="JYE118" s="199"/>
      <c r="JYF118" s="199"/>
      <c r="JYG118" s="188"/>
      <c r="JYH118" s="209"/>
      <c r="JYI118" s="199"/>
      <c r="JYJ118" s="199"/>
      <c r="JYK118" s="188"/>
      <c r="JYL118" s="209"/>
      <c r="JYM118" s="199"/>
      <c r="JYN118" s="199"/>
      <c r="JYO118" s="188"/>
      <c r="JYP118" s="209"/>
      <c r="JYQ118" s="199"/>
      <c r="JYR118" s="199"/>
      <c r="JYS118" s="188"/>
      <c r="JYT118" s="209"/>
      <c r="JYU118" s="199"/>
      <c r="JYV118" s="199"/>
      <c r="JYW118" s="188"/>
      <c r="JYX118" s="209"/>
      <c r="JYY118" s="199"/>
      <c r="JYZ118" s="199"/>
      <c r="JZA118" s="188"/>
      <c r="JZB118" s="209"/>
      <c r="JZC118" s="199"/>
      <c r="JZD118" s="199"/>
      <c r="JZE118" s="188"/>
      <c r="JZF118" s="209"/>
      <c r="JZG118" s="199"/>
      <c r="JZH118" s="199"/>
      <c r="JZI118" s="188"/>
      <c r="JZJ118" s="209"/>
      <c r="JZK118" s="199"/>
      <c r="JZL118" s="199"/>
      <c r="JZM118" s="188"/>
      <c r="JZN118" s="209"/>
      <c r="JZO118" s="199"/>
      <c r="JZP118" s="199"/>
      <c r="JZQ118" s="188"/>
      <c r="JZR118" s="209"/>
      <c r="JZS118" s="199"/>
      <c r="JZT118" s="199"/>
      <c r="JZU118" s="188"/>
      <c r="JZV118" s="209"/>
      <c r="JZW118" s="199"/>
      <c r="JZX118" s="199"/>
      <c r="JZY118" s="188"/>
      <c r="JZZ118" s="209"/>
      <c r="KAA118" s="199"/>
      <c r="KAB118" s="199"/>
      <c r="KAC118" s="188"/>
      <c r="KAD118" s="209"/>
      <c r="KAE118" s="199"/>
      <c r="KAF118" s="199"/>
      <c r="KAG118" s="188"/>
      <c r="KAH118" s="209"/>
      <c r="KAI118" s="199"/>
      <c r="KAJ118" s="199"/>
      <c r="KAK118" s="188"/>
      <c r="KAL118" s="209"/>
      <c r="KAM118" s="199"/>
      <c r="KAN118" s="199"/>
      <c r="KAO118" s="188"/>
      <c r="KAP118" s="209"/>
      <c r="KAQ118" s="199"/>
      <c r="KAR118" s="199"/>
      <c r="KAS118" s="188"/>
      <c r="KAT118" s="209"/>
      <c r="KAU118" s="199"/>
      <c r="KAV118" s="199"/>
      <c r="KAW118" s="188"/>
      <c r="KAX118" s="209"/>
      <c r="KAY118" s="199"/>
      <c r="KAZ118" s="199"/>
      <c r="KBA118" s="188"/>
      <c r="KBB118" s="209"/>
      <c r="KBC118" s="199"/>
      <c r="KBD118" s="199"/>
      <c r="KBE118" s="188"/>
      <c r="KBF118" s="209"/>
      <c r="KBG118" s="199"/>
      <c r="KBH118" s="199"/>
      <c r="KBI118" s="188"/>
      <c r="KBJ118" s="209"/>
      <c r="KBK118" s="199"/>
      <c r="KBL118" s="199"/>
      <c r="KBM118" s="188"/>
      <c r="KBN118" s="209"/>
      <c r="KBO118" s="199"/>
      <c r="KBP118" s="199"/>
      <c r="KBQ118" s="188"/>
      <c r="KBR118" s="209"/>
      <c r="KBS118" s="199"/>
      <c r="KBT118" s="199"/>
      <c r="KBU118" s="188"/>
      <c r="KBV118" s="209"/>
      <c r="KBW118" s="199"/>
      <c r="KBX118" s="199"/>
      <c r="KBY118" s="188"/>
      <c r="KBZ118" s="209"/>
      <c r="KCA118" s="199"/>
      <c r="KCB118" s="199"/>
      <c r="KCC118" s="188"/>
      <c r="KCD118" s="209"/>
      <c r="KCE118" s="199"/>
      <c r="KCF118" s="199"/>
      <c r="KCG118" s="188"/>
      <c r="KCH118" s="209"/>
      <c r="KCI118" s="199"/>
      <c r="KCJ118" s="199"/>
      <c r="KCK118" s="188"/>
      <c r="KCL118" s="209"/>
      <c r="KCM118" s="199"/>
      <c r="KCN118" s="199"/>
      <c r="KCO118" s="188"/>
      <c r="KCP118" s="209"/>
      <c r="KCQ118" s="199"/>
      <c r="KCR118" s="199"/>
      <c r="KCS118" s="188"/>
      <c r="KCT118" s="209"/>
      <c r="KCU118" s="199"/>
      <c r="KCV118" s="199"/>
      <c r="KCW118" s="188"/>
      <c r="KCX118" s="209"/>
      <c r="KCY118" s="199"/>
      <c r="KCZ118" s="199"/>
      <c r="KDA118" s="188"/>
      <c r="KDB118" s="209"/>
      <c r="KDC118" s="199"/>
      <c r="KDD118" s="199"/>
      <c r="KDE118" s="188"/>
      <c r="KDF118" s="209"/>
      <c r="KDG118" s="199"/>
      <c r="KDH118" s="199"/>
      <c r="KDI118" s="188"/>
      <c r="KDJ118" s="209"/>
      <c r="KDK118" s="199"/>
      <c r="KDL118" s="199"/>
      <c r="KDM118" s="188"/>
      <c r="KDN118" s="209"/>
      <c r="KDO118" s="199"/>
      <c r="KDP118" s="199"/>
      <c r="KDQ118" s="188"/>
      <c r="KDR118" s="209"/>
      <c r="KDS118" s="199"/>
      <c r="KDT118" s="199"/>
      <c r="KDU118" s="188"/>
      <c r="KDV118" s="209"/>
      <c r="KDW118" s="199"/>
      <c r="KDX118" s="199"/>
      <c r="KDY118" s="188"/>
      <c r="KDZ118" s="209"/>
      <c r="KEA118" s="199"/>
      <c r="KEB118" s="199"/>
      <c r="KEC118" s="188"/>
      <c r="KED118" s="209"/>
      <c r="KEE118" s="199"/>
      <c r="KEF118" s="199"/>
      <c r="KEG118" s="188"/>
      <c r="KEH118" s="209"/>
      <c r="KEI118" s="199"/>
      <c r="KEJ118" s="199"/>
      <c r="KEK118" s="188"/>
      <c r="KEL118" s="209"/>
      <c r="KEM118" s="199"/>
      <c r="KEN118" s="199"/>
      <c r="KEO118" s="188"/>
      <c r="KEP118" s="209"/>
      <c r="KEQ118" s="199"/>
      <c r="KER118" s="199"/>
      <c r="KES118" s="188"/>
      <c r="KET118" s="209"/>
      <c r="KEU118" s="199"/>
      <c r="KEV118" s="199"/>
      <c r="KEW118" s="188"/>
      <c r="KEX118" s="209"/>
      <c r="KEY118" s="199"/>
      <c r="KEZ118" s="199"/>
      <c r="KFA118" s="188"/>
      <c r="KFB118" s="209"/>
      <c r="KFC118" s="199"/>
      <c r="KFD118" s="199"/>
      <c r="KFE118" s="188"/>
      <c r="KFF118" s="209"/>
      <c r="KFG118" s="199"/>
      <c r="KFH118" s="199"/>
      <c r="KFI118" s="188"/>
      <c r="KFJ118" s="209"/>
      <c r="KFK118" s="199"/>
      <c r="KFL118" s="199"/>
      <c r="KFM118" s="188"/>
      <c r="KFN118" s="209"/>
      <c r="KFO118" s="199"/>
      <c r="KFP118" s="199"/>
      <c r="KFQ118" s="188"/>
      <c r="KFR118" s="209"/>
      <c r="KFS118" s="199"/>
      <c r="KFT118" s="199"/>
      <c r="KFU118" s="188"/>
      <c r="KFV118" s="209"/>
      <c r="KFW118" s="199"/>
      <c r="KFX118" s="199"/>
      <c r="KFY118" s="188"/>
      <c r="KFZ118" s="209"/>
      <c r="KGA118" s="199"/>
      <c r="KGB118" s="199"/>
      <c r="KGC118" s="188"/>
      <c r="KGD118" s="209"/>
      <c r="KGE118" s="199"/>
      <c r="KGF118" s="199"/>
      <c r="KGG118" s="188"/>
      <c r="KGH118" s="209"/>
      <c r="KGI118" s="199"/>
      <c r="KGJ118" s="199"/>
      <c r="KGK118" s="188"/>
      <c r="KGL118" s="209"/>
      <c r="KGM118" s="199"/>
      <c r="KGN118" s="199"/>
      <c r="KGO118" s="188"/>
      <c r="KGP118" s="209"/>
      <c r="KGQ118" s="199"/>
      <c r="KGR118" s="199"/>
      <c r="KGS118" s="188"/>
      <c r="KGT118" s="209"/>
      <c r="KGU118" s="199"/>
      <c r="KGV118" s="199"/>
      <c r="KGW118" s="188"/>
      <c r="KGX118" s="209"/>
      <c r="KGY118" s="199"/>
      <c r="KGZ118" s="199"/>
      <c r="KHA118" s="188"/>
      <c r="KHB118" s="209"/>
      <c r="KHC118" s="199"/>
      <c r="KHD118" s="199"/>
      <c r="KHE118" s="188"/>
      <c r="KHF118" s="209"/>
      <c r="KHG118" s="199"/>
      <c r="KHH118" s="199"/>
      <c r="KHI118" s="188"/>
      <c r="KHJ118" s="209"/>
      <c r="KHK118" s="199"/>
      <c r="KHL118" s="199"/>
      <c r="KHM118" s="188"/>
      <c r="KHN118" s="209"/>
      <c r="KHO118" s="199"/>
      <c r="KHP118" s="199"/>
      <c r="KHQ118" s="188"/>
      <c r="KHR118" s="209"/>
      <c r="KHS118" s="199"/>
      <c r="KHT118" s="199"/>
      <c r="KHU118" s="188"/>
      <c r="KHV118" s="209"/>
      <c r="KHW118" s="199"/>
      <c r="KHX118" s="199"/>
      <c r="KHY118" s="188"/>
      <c r="KHZ118" s="209"/>
      <c r="KIA118" s="199"/>
      <c r="KIB118" s="199"/>
      <c r="KIC118" s="188"/>
      <c r="KID118" s="209"/>
      <c r="KIE118" s="199"/>
      <c r="KIF118" s="199"/>
      <c r="KIG118" s="188"/>
      <c r="KIH118" s="209"/>
      <c r="KII118" s="199"/>
      <c r="KIJ118" s="199"/>
      <c r="KIK118" s="188"/>
      <c r="KIL118" s="209"/>
      <c r="KIM118" s="199"/>
      <c r="KIN118" s="199"/>
      <c r="KIO118" s="188"/>
      <c r="KIP118" s="209"/>
      <c r="KIQ118" s="199"/>
      <c r="KIR118" s="199"/>
      <c r="KIS118" s="188"/>
      <c r="KIT118" s="209"/>
      <c r="KIU118" s="199"/>
      <c r="KIV118" s="199"/>
      <c r="KIW118" s="188"/>
      <c r="KIX118" s="209"/>
      <c r="KIY118" s="199"/>
      <c r="KIZ118" s="199"/>
      <c r="KJA118" s="188"/>
      <c r="KJB118" s="209"/>
      <c r="KJC118" s="199"/>
      <c r="KJD118" s="199"/>
      <c r="KJE118" s="188"/>
      <c r="KJF118" s="209"/>
      <c r="KJG118" s="199"/>
      <c r="KJH118" s="199"/>
      <c r="KJI118" s="188"/>
      <c r="KJJ118" s="209"/>
      <c r="KJK118" s="199"/>
      <c r="KJL118" s="199"/>
      <c r="KJM118" s="188"/>
      <c r="KJN118" s="209"/>
      <c r="KJO118" s="199"/>
      <c r="KJP118" s="199"/>
      <c r="KJQ118" s="188"/>
      <c r="KJR118" s="209"/>
      <c r="KJS118" s="199"/>
      <c r="KJT118" s="199"/>
      <c r="KJU118" s="188"/>
      <c r="KJV118" s="209"/>
      <c r="KJW118" s="199"/>
      <c r="KJX118" s="199"/>
      <c r="KJY118" s="188"/>
      <c r="KJZ118" s="209"/>
      <c r="KKA118" s="199"/>
      <c r="KKB118" s="199"/>
      <c r="KKC118" s="188"/>
      <c r="KKD118" s="209"/>
      <c r="KKE118" s="199"/>
      <c r="KKF118" s="199"/>
      <c r="KKG118" s="188"/>
      <c r="KKH118" s="209"/>
      <c r="KKI118" s="199"/>
      <c r="KKJ118" s="199"/>
      <c r="KKK118" s="188"/>
      <c r="KKL118" s="209"/>
      <c r="KKM118" s="199"/>
      <c r="KKN118" s="199"/>
      <c r="KKO118" s="188"/>
      <c r="KKP118" s="209"/>
      <c r="KKQ118" s="199"/>
      <c r="KKR118" s="199"/>
      <c r="KKS118" s="188"/>
      <c r="KKT118" s="209"/>
      <c r="KKU118" s="199"/>
      <c r="KKV118" s="199"/>
      <c r="KKW118" s="188"/>
      <c r="KKX118" s="209"/>
      <c r="KKY118" s="199"/>
      <c r="KKZ118" s="199"/>
      <c r="KLA118" s="188"/>
      <c r="KLB118" s="209"/>
      <c r="KLC118" s="199"/>
      <c r="KLD118" s="199"/>
      <c r="KLE118" s="188"/>
      <c r="KLF118" s="209"/>
      <c r="KLG118" s="199"/>
      <c r="KLH118" s="199"/>
      <c r="KLI118" s="188"/>
      <c r="KLJ118" s="209"/>
      <c r="KLK118" s="199"/>
      <c r="KLL118" s="199"/>
      <c r="KLM118" s="188"/>
      <c r="KLN118" s="209"/>
      <c r="KLO118" s="199"/>
      <c r="KLP118" s="199"/>
      <c r="KLQ118" s="188"/>
      <c r="KLR118" s="209"/>
      <c r="KLS118" s="199"/>
      <c r="KLT118" s="199"/>
      <c r="KLU118" s="188"/>
      <c r="KLV118" s="209"/>
      <c r="KLW118" s="199"/>
      <c r="KLX118" s="199"/>
      <c r="KLY118" s="188"/>
      <c r="KLZ118" s="209"/>
      <c r="KMA118" s="199"/>
      <c r="KMB118" s="199"/>
      <c r="KMC118" s="188"/>
      <c r="KMD118" s="209"/>
      <c r="KME118" s="199"/>
      <c r="KMF118" s="199"/>
      <c r="KMG118" s="188"/>
      <c r="KMH118" s="209"/>
      <c r="KMI118" s="199"/>
      <c r="KMJ118" s="199"/>
      <c r="KMK118" s="188"/>
      <c r="KML118" s="209"/>
      <c r="KMM118" s="199"/>
      <c r="KMN118" s="199"/>
      <c r="KMO118" s="188"/>
      <c r="KMP118" s="209"/>
      <c r="KMQ118" s="199"/>
      <c r="KMR118" s="199"/>
      <c r="KMS118" s="188"/>
      <c r="KMT118" s="209"/>
      <c r="KMU118" s="199"/>
      <c r="KMV118" s="199"/>
      <c r="KMW118" s="188"/>
      <c r="KMX118" s="209"/>
      <c r="KMY118" s="199"/>
      <c r="KMZ118" s="199"/>
      <c r="KNA118" s="188"/>
      <c r="KNB118" s="209"/>
      <c r="KNC118" s="199"/>
      <c r="KND118" s="199"/>
      <c r="KNE118" s="188"/>
      <c r="KNF118" s="209"/>
      <c r="KNG118" s="199"/>
      <c r="KNH118" s="199"/>
      <c r="KNI118" s="188"/>
      <c r="KNJ118" s="209"/>
      <c r="KNK118" s="199"/>
      <c r="KNL118" s="199"/>
      <c r="KNM118" s="188"/>
      <c r="KNN118" s="209"/>
      <c r="KNO118" s="199"/>
      <c r="KNP118" s="199"/>
      <c r="KNQ118" s="188"/>
      <c r="KNR118" s="209"/>
      <c r="KNS118" s="199"/>
      <c r="KNT118" s="199"/>
      <c r="KNU118" s="188"/>
      <c r="KNV118" s="209"/>
      <c r="KNW118" s="199"/>
      <c r="KNX118" s="199"/>
      <c r="KNY118" s="188"/>
      <c r="KNZ118" s="209"/>
      <c r="KOA118" s="199"/>
      <c r="KOB118" s="199"/>
      <c r="KOC118" s="188"/>
      <c r="KOD118" s="209"/>
      <c r="KOE118" s="199"/>
      <c r="KOF118" s="199"/>
      <c r="KOG118" s="188"/>
      <c r="KOH118" s="209"/>
      <c r="KOI118" s="199"/>
      <c r="KOJ118" s="199"/>
      <c r="KOK118" s="188"/>
      <c r="KOL118" s="209"/>
      <c r="KOM118" s="199"/>
      <c r="KON118" s="199"/>
      <c r="KOO118" s="188"/>
      <c r="KOP118" s="209"/>
      <c r="KOQ118" s="199"/>
      <c r="KOR118" s="199"/>
      <c r="KOS118" s="188"/>
      <c r="KOT118" s="209"/>
      <c r="KOU118" s="199"/>
      <c r="KOV118" s="199"/>
      <c r="KOW118" s="188"/>
      <c r="KOX118" s="209"/>
      <c r="KOY118" s="199"/>
      <c r="KOZ118" s="199"/>
      <c r="KPA118" s="188"/>
      <c r="KPB118" s="209"/>
      <c r="KPC118" s="199"/>
      <c r="KPD118" s="199"/>
      <c r="KPE118" s="188"/>
      <c r="KPF118" s="209"/>
      <c r="KPG118" s="199"/>
      <c r="KPH118" s="199"/>
      <c r="KPI118" s="188"/>
      <c r="KPJ118" s="209"/>
      <c r="KPK118" s="199"/>
      <c r="KPL118" s="199"/>
      <c r="KPM118" s="188"/>
      <c r="KPN118" s="209"/>
      <c r="KPO118" s="199"/>
      <c r="KPP118" s="199"/>
      <c r="KPQ118" s="188"/>
      <c r="KPR118" s="209"/>
      <c r="KPS118" s="199"/>
      <c r="KPT118" s="199"/>
      <c r="KPU118" s="188"/>
      <c r="KPV118" s="209"/>
      <c r="KPW118" s="199"/>
      <c r="KPX118" s="199"/>
      <c r="KPY118" s="188"/>
      <c r="KPZ118" s="209"/>
      <c r="KQA118" s="199"/>
      <c r="KQB118" s="199"/>
      <c r="KQC118" s="188"/>
      <c r="KQD118" s="209"/>
      <c r="KQE118" s="199"/>
      <c r="KQF118" s="199"/>
      <c r="KQG118" s="188"/>
      <c r="KQH118" s="209"/>
      <c r="KQI118" s="199"/>
      <c r="KQJ118" s="199"/>
      <c r="KQK118" s="188"/>
      <c r="KQL118" s="209"/>
      <c r="KQM118" s="199"/>
      <c r="KQN118" s="199"/>
      <c r="KQO118" s="188"/>
      <c r="KQP118" s="209"/>
      <c r="KQQ118" s="199"/>
      <c r="KQR118" s="199"/>
      <c r="KQS118" s="188"/>
      <c r="KQT118" s="209"/>
      <c r="KQU118" s="199"/>
      <c r="KQV118" s="199"/>
      <c r="KQW118" s="188"/>
      <c r="KQX118" s="209"/>
      <c r="KQY118" s="199"/>
      <c r="KQZ118" s="199"/>
      <c r="KRA118" s="188"/>
      <c r="KRB118" s="209"/>
      <c r="KRC118" s="199"/>
      <c r="KRD118" s="199"/>
      <c r="KRE118" s="188"/>
      <c r="KRF118" s="209"/>
      <c r="KRG118" s="199"/>
      <c r="KRH118" s="199"/>
      <c r="KRI118" s="188"/>
      <c r="KRJ118" s="209"/>
      <c r="KRK118" s="199"/>
      <c r="KRL118" s="199"/>
      <c r="KRM118" s="188"/>
      <c r="KRN118" s="209"/>
      <c r="KRO118" s="199"/>
      <c r="KRP118" s="199"/>
      <c r="KRQ118" s="188"/>
      <c r="KRR118" s="209"/>
      <c r="KRS118" s="199"/>
      <c r="KRT118" s="199"/>
      <c r="KRU118" s="188"/>
      <c r="KRV118" s="209"/>
      <c r="KRW118" s="199"/>
      <c r="KRX118" s="199"/>
      <c r="KRY118" s="188"/>
      <c r="KRZ118" s="209"/>
      <c r="KSA118" s="199"/>
      <c r="KSB118" s="199"/>
      <c r="KSC118" s="188"/>
      <c r="KSD118" s="209"/>
      <c r="KSE118" s="199"/>
      <c r="KSF118" s="199"/>
      <c r="KSG118" s="188"/>
      <c r="KSH118" s="209"/>
      <c r="KSI118" s="199"/>
      <c r="KSJ118" s="199"/>
      <c r="KSK118" s="188"/>
      <c r="KSL118" s="209"/>
      <c r="KSM118" s="199"/>
      <c r="KSN118" s="199"/>
      <c r="KSO118" s="188"/>
      <c r="KSP118" s="209"/>
      <c r="KSQ118" s="199"/>
      <c r="KSR118" s="199"/>
      <c r="KSS118" s="188"/>
      <c r="KST118" s="209"/>
      <c r="KSU118" s="199"/>
      <c r="KSV118" s="199"/>
      <c r="KSW118" s="188"/>
      <c r="KSX118" s="209"/>
      <c r="KSY118" s="199"/>
      <c r="KSZ118" s="199"/>
      <c r="KTA118" s="188"/>
      <c r="KTB118" s="209"/>
      <c r="KTC118" s="199"/>
      <c r="KTD118" s="199"/>
      <c r="KTE118" s="188"/>
      <c r="KTF118" s="209"/>
      <c r="KTG118" s="199"/>
      <c r="KTH118" s="199"/>
      <c r="KTI118" s="188"/>
      <c r="KTJ118" s="209"/>
      <c r="KTK118" s="199"/>
      <c r="KTL118" s="199"/>
      <c r="KTM118" s="188"/>
      <c r="KTN118" s="209"/>
      <c r="KTO118" s="199"/>
      <c r="KTP118" s="199"/>
      <c r="KTQ118" s="188"/>
      <c r="KTR118" s="209"/>
      <c r="KTS118" s="199"/>
      <c r="KTT118" s="199"/>
      <c r="KTU118" s="188"/>
      <c r="KTV118" s="209"/>
      <c r="KTW118" s="199"/>
      <c r="KTX118" s="199"/>
      <c r="KTY118" s="188"/>
      <c r="KTZ118" s="209"/>
      <c r="KUA118" s="199"/>
      <c r="KUB118" s="199"/>
      <c r="KUC118" s="188"/>
      <c r="KUD118" s="209"/>
      <c r="KUE118" s="199"/>
      <c r="KUF118" s="199"/>
      <c r="KUG118" s="188"/>
      <c r="KUH118" s="209"/>
      <c r="KUI118" s="199"/>
      <c r="KUJ118" s="199"/>
      <c r="KUK118" s="188"/>
      <c r="KUL118" s="209"/>
      <c r="KUM118" s="199"/>
      <c r="KUN118" s="199"/>
      <c r="KUO118" s="188"/>
      <c r="KUP118" s="209"/>
      <c r="KUQ118" s="199"/>
      <c r="KUR118" s="199"/>
      <c r="KUS118" s="188"/>
      <c r="KUT118" s="209"/>
      <c r="KUU118" s="199"/>
      <c r="KUV118" s="199"/>
      <c r="KUW118" s="188"/>
      <c r="KUX118" s="209"/>
      <c r="KUY118" s="199"/>
      <c r="KUZ118" s="199"/>
      <c r="KVA118" s="188"/>
      <c r="KVB118" s="209"/>
      <c r="KVC118" s="199"/>
      <c r="KVD118" s="199"/>
      <c r="KVE118" s="188"/>
      <c r="KVF118" s="209"/>
      <c r="KVG118" s="199"/>
      <c r="KVH118" s="199"/>
      <c r="KVI118" s="188"/>
      <c r="KVJ118" s="209"/>
      <c r="KVK118" s="199"/>
      <c r="KVL118" s="199"/>
      <c r="KVM118" s="188"/>
      <c r="KVN118" s="209"/>
      <c r="KVO118" s="199"/>
      <c r="KVP118" s="199"/>
      <c r="KVQ118" s="188"/>
      <c r="KVR118" s="209"/>
      <c r="KVS118" s="199"/>
      <c r="KVT118" s="199"/>
      <c r="KVU118" s="188"/>
      <c r="KVV118" s="209"/>
      <c r="KVW118" s="199"/>
      <c r="KVX118" s="199"/>
      <c r="KVY118" s="188"/>
      <c r="KVZ118" s="209"/>
      <c r="KWA118" s="199"/>
      <c r="KWB118" s="199"/>
      <c r="KWC118" s="188"/>
      <c r="KWD118" s="209"/>
      <c r="KWE118" s="199"/>
      <c r="KWF118" s="199"/>
      <c r="KWG118" s="188"/>
      <c r="KWH118" s="209"/>
      <c r="KWI118" s="199"/>
      <c r="KWJ118" s="199"/>
      <c r="KWK118" s="188"/>
      <c r="KWL118" s="209"/>
      <c r="KWM118" s="199"/>
      <c r="KWN118" s="199"/>
      <c r="KWO118" s="188"/>
      <c r="KWP118" s="209"/>
      <c r="KWQ118" s="199"/>
      <c r="KWR118" s="199"/>
      <c r="KWS118" s="188"/>
      <c r="KWT118" s="209"/>
      <c r="KWU118" s="199"/>
      <c r="KWV118" s="199"/>
      <c r="KWW118" s="188"/>
      <c r="KWX118" s="209"/>
      <c r="KWY118" s="199"/>
      <c r="KWZ118" s="199"/>
      <c r="KXA118" s="188"/>
      <c r="KXB118" s="209"/>
      <c r="KXC118" s="199"/>
      <c r="KXD118" s="199"/>
      <c r="KXE118" s="188"/>
      <c r="KXF118" s="209"/>
      <c r="KXG118" s="199"/>
      <c r="KXH118" s="199"/>
      <c r="KXI118" s="188"/>
      <c r="KXJ118" s="209"/>
      <c r="KXK118" s="199"/>
      <c r="KXL118" s="199"/>
      <c r="KXM118" s="188"/>
      <c r="KXN118" s="209"/>
      <c r="KXO118" s="199"/>
      <c r="KXP118" s="199"/>
      <c r="KXQ118" s="188"/>
      <c r="KXR118" s="209"/>
      <c r="KXS118" s="199"/>
      <c r="KXT118" s="199"/>
      <c r="KXU118" s="188"/>
      <c r="KXV118" s="209"/>
      <c r="KXW118" s="199"/>
      <c r="KXX118" s="199"/>
      <c r="KXY118" s="188"/>
      <c r="KXZ118" s="209"/>
      <c r="KYA118" s="199"/>
      <c r="KYB118" s="199"/>
      <c r="KYC118" s="188"/>
      <c r="KYD118" s="209"/>
      <c r="KYE118" s="199"/>
      <c r="KYF118" s="199"/>
      <c r="KYG118" s="188"/>
      <c r="KYH118" s="209"/>
      <c r="KYI118" s="199"/>
      <c r="KYJ118" s="199"/>
      <c r="KYK118" s="188"/>
      <c r="KYL118" s="209"/>
      <c r="KYM118" s="199"/>
      <c r="KYN118" s="199"/>
      <c r="KYO118" s="188"/>
      <c r="KYP118" s="209"/>
      <c r="KYQ118" s="199"/>
      <c r="KYR118" s="199"/>
      <c r="KYS118" s="188"/>
      <c r="KYT118" s="209"/>
      <c r="KYU118" s="199"/>
      <c r="KYV118" s="199"/>
      <c r="KYW118" s="188"/>
      <c r="KYX118" s="209"/>
      <c r="KYY118" s="199"/>
      <c r="KYZ118" s="199"/>
      <c r="KZA118" s="188"/>
      <c r="KZB118" s="209"/>
      <c r="KZC118" s="199"/>
      <c r="KZD118" s="199"/>
      <c r="KZE118" s="188"/>
      <c r="KZF118" s="209"/>
      <c r="KZG118" s="199"/>
      <c r="KZH118" s="199"/>
      <c r="KZI118" s="188"/>
      <c r="KZJ118" s="209"/>
      <c r="KZK118" s="199"/>
      <c r="KZL118" s="199"/>
      <c r="KZM118" s="188"/>
      <c r="KZN118" s="209"/>
      <c r="KZO118" s="199"/>
      <c r="KZP118" s="199"/>
      <c r="KZQ118" s="188"/>
      <c r="KZR118" s="209"/>
      <c r="KZS118" s="199"/>
      <c r="KZT118" s="199"/>
      <c r="KZU118" s="188"/>
      <c r="KZV118" s="209"/>
      <c r="KZW118" s="199"/>
      <c r="KZX118" s="199"/>
      <c r="KZY118" s="188"/>
      <c r="KZZ118" s="209"/>
      <c r="LAA118" s="199"/>
      <c r="LAB118" s="199"/>
      <c r="LAC118" s="188"/>
      <c r="LAD118" s="209"/>
      <c r="LAE118" s="199"/>
      <c r="LAF118" s="199"/>
      <c r="LAG118" s="188"/>
      <c r="LAH118" s="209"/>
      <c r="LAI118" s="199"/>
      <c r="LAJ118" s="199"/>
      <c r="LAK118" s="188"/>
      <c r="LAL118" s="209"/>
      <c r="LAM118" s="199"/>
      <c r="LAN118" s="199"/>
      <c r="LAO118" s="188"/>
      <c r="LAP118" s="209"/>
      <c r="LAQ118" s="199"/>
      <c r="LAR118" s="199"/>
      <c r="LAS118" s="188"/>
      <c r="LAT118" s="209"/>
      <c r="LAU118" s="199"/>
      <c r="LAV118" s="199"/>
      <c r="LAW118" s="188"/>
      <c r="LAX118" s="209"/>
      <c r="LAY118" s="199"/>
      <c r="LAZ118" s="199"/>
      <c r="LBA118" s="188"/>
      <c r="LBB118" s="209"/>
      <c r="LBC118" s="199"/>
      <c r="LBD118" s="199"/>
      <c r="LBE118" s="188"/>
      <c r="LBF118" s="209"/>
      <c r="LBG118" s="199"/>
      <c r="LBH118" s="199"/>
      <c r="LBI118" s="188"/>
      <c r="LBJ118" s="209"/>
      <c r="LBK118" s="199"/>
      <c r="LBL118" s="199"/>
      <c r="LBM118" s="188"/>
      <c r="LBN118" s="209"/>
      <c r="LBO118" s="199"/>
      <c r="LBP118" s="199"/>
      <c r="LBQ118" s="188"/>
      <c r="LBR118" s="209"/>
      <c r="LBS118" s="199"/>
      <c r="LBT118" s="199"/>
      <c r="LBU118" s="188"/>
      <c r="LBV118" s="209"/>
      <c r="LBW118" s="199"/>
      <c r="LBX118" s="199"/>
      <c r="LBY118" s="188"/>
      <c r="LBZ118" s="209"/>
      <c r="LCA118" s="199"/>
      <c r="LCB118" s="199"/>
      <c r="LCC118" s="188"/>
      <c r="LCD118" s="209"/>
      <c r="LCE118" s="199"/>
      <c r="LCF118" s="199"/>
      <c r="LCG118" s="188"/>
      <c r="LCH118" s="209"/>
      <c r="LCI118" s="199"/>
      <c r="LCJ118" s="199"/>
      <c r="LCK118" s="188"/>
      <c r="LCL118" s="209"/>
      <c r="LCM118" s="199"/>
      <c r="LCN118" s="199"/>
      <c r="LCO118" s="188"/>
      <c r="LCP118" s="209"/>
      <c r="LCQ118" s="199"/>
      <c r="LCR118" s="199"/>
      <c r="LCS118" s="188"/>
      <c r="LCT118" s="209"/>
      <c r="LCU118" s="199"/>
      <c r="LCV118" s="199"/>
      <c r="LCW118" s="188"/>
      <c r="LCX118" s="209"/>
      <c r="LCY118" s="199"/>
      <c r="LCZ118" s="199"/>
      <c r="LDA118" s="188"/>
      <c r="LDB118" s="209"/>
      <c r="LDC118" s="199"/>
      <c r="LDD118" s="199"/>
      <c r="LDE118" s="188"/>
      <c r="LDF118" s="209"/>
      <c r="LDG118" s="199"/>
      <c r="LDH118" s="199"/>
      <c r="LDI118" s="188"/>
      <c r="LDJ118" s="209"/>
      <c r="LDK118" s="199"/>
      <c r="LDL118" s="199"/>
      <c r="LDM118" s="188"/>
      <c r="LDN118" s="209"/>
      <c r="LDO118" s="199"/>
      <c r="LDP118" s="199"/>
      <c r="LDQ118" s="188"/>
      <c r="LDR118" s="209"/>
      <c r="LDS118" s="199"/>
      <c r="LDT118" s="199"/>
      <c r="LDU118" s="188"/>
      <c r="LDV118" s="209"/>
      <c r="LDW118" s="199"/>
      <c r="LDX118" s="199"/>
      <c r="LDY118" s="188"/>
      <c r="LDZ118" s="209"/>
      <c r="LEA118" s="199"/>
      <c r="LEB118" s="199"/>
      <c r="LEC118" s="188"/>
      <c r="LED118" s="209"/>
      <c r="LEE118" s="199"/>
      <c r="LEF118" s="199"/>
      <c r="LEG118" s="188"/>
      <c r="LEH118" s="209"/>
      <c r="LEI118" s="199"/>
      <c r="LEJ118" s="199"/>
      <c r="LEK118" s="188"/>
      <c r="LEL118" s="209"/>
      <c r="LEM118" s="199"/>
      <c r="LEN118" s="199"/>
      <c r="LEO118" s="188"/>
      <c r="LEP118" s="209"/>
      <c r="LEQ118" s="199"/>
      <c r="LER118" s="199"/>
      <c r="LES118" s="188"/>
      <c r="LET118" s="209"/>
      <c r="LEU118" s="199"/>
      <c r="LEV118" s="199"/>
      <c r="LEW118" s="188"/>
      <c r="LEX118" s="209"/>
      <c r="LEY118" s="199"/>
      <c r="LEZ118" s="199"/>
      <c r="LFA118" s="188"/>
      <c r="LFB118" s="209"/>
      <c r="LFC118" s="199"/>
      <c r="LFD118" s="199"/>
      <c r="LFE118" s="188"/>
      <c r="LFF118" s="209"/>
      <c r="LFG118" s="199"/>
      <c r="LFH118" s="199"/>
      <c r="LFI118" s="188"/>
      <c r="LFJ118" s="209"/>
      <c r="LFK118" s="199"/>
      <c r="LFL118" s="199"/>
      <c r="LFM118" s="188"/>
      <c r="LFN118" s="209"/>
      <c r="LFO118" s="199"/>
      <c r="LFP118" s="199"/>
      <c r="LFQ118" s="188"/>
      <c r="LFR118" s="209"/>
      <c r="LFS118" s="199"/>
      <c r="LFT118" s="199"/>
      <c r="LFU118" s="188"/>
      <c r="LFV118" s="209"/>
      <c r="LFW118" s="199"/>
      <c r="LFX118" s="199"/>
      <c r="LFY118" s="188"/>
      <c r="LFZ118" s="209"/>
      <c r="LGA118" s="199"/>
      <c r="LGB118" s="199"/>
      <c r="LGC118" s="188"/>
      <c r="LGD118" s="209"/>
      <c r="LGE118" s="199"/>
      <c r="LGF118" s="199"/>
      <c r="LGG118" s="188"/>
      <c r="LGH118" s="209"/>
      <c r="LGI118" s="199"/>
      <c r="LGJ118" s="199"/>
      <c r="LGK118" s="188"/>
      <c r="LGL118" s="209"/>
      <c r="LGM118" s="199"/>
      <c r="LGN118" s="199"/>
      <c r="LGO118" s="188"/>
      <c r="LGP118" s="209"/>
      <c r="LGQ118" s="199"/>
      <c r="LGR118" s="199"/>
      <c r="LGS118" s="188"/>
      <c r="LGT118" s="209"/>
      <c r="LGU118" s="199"/>
      <c r="LGV118" s="199"/>
      <c r="LGW118" s="188"/>
      <c r="LGX118" s="209"/>
      <c r="LGY118" s="199"/>
      <c r="LGZ118" s="199"/>
      <c r="LHA118" s="188"/>
      <c r="LHB118" s="209"/>
      <c r="LHC118" s="199"/>
      <c r="LHD118" s="199"/>
      <c r="LHE118" s="188"/>
      <c r="LHF118" s="209"/>
      <c r="LHG118" s="199"/>
      <c r="LHH118" s="199"/>
      <c r="LHI118" s="188"/>
      <c r="LHJ118" s="209"/>
      <c r="LHK118" s="199"/>
      <c r="LHL118" s="199"/>
      <c r="LHM118" s="188"/>
      <c r="LHN118" s="209"/>
      <c r="LHO118" s="199"/>
      <c r="LHP118" s="199"/>
      <c r="LHQ118" s="188"/>
      <c r="LHR118" s="209"/>
      <c r="LHS118" s="199"/>
      <c r="LHT118" s="199"/>
      <c r="LHU118" s="188"/>
      <c r="LHV118" s="209"/>
      <c r="LHW118" s="199"/>
      <c r="LHX118" s="199"/>
      <c r="LHY118" s="188"/>
      <c r="LHZ118" s="209"/>
      <c r="LIA118" s="199"/>
      <c r="LIB118" s="199"/>
      <c r="LIC118" s="188"/>
      <c r="LID118" s="209"/>
      <c r="LIE118" s="199"/>
      <c r="LIF118" s="199"/>
      <c r="LIG118" s="188"/>
      <c r="LIH118" s="209"/>
      <c r="LII118" s="199"/>
      <c r="LIJ118" s="199"/>
      <c r="LIK118" s="188"/>
      <c r="LIL118" s="209"/>
      <c r="LIM118" s="199"/>
      <c r="LIN118" s="199"/>
      <c r="LIO118" s="188"/>
      <c r="LIP118" s="209"/>
      <c r="LIQ118" s="199"/>
      <c r="LIR118" s="199"/>
      <c r="LIS118" s="188"/>
      <c r="LIT118" s="209"/>
      <c r="LIU118" s="199"/>
      <c r="LIV118" s="199"/>
      <c r="LIW118" s="188"/>
      <c r="LIX118" s="209"/>
      <c r="LIY118" s="199"/>
      <c r="LIZ118" s="199"/>
      <c r="LJA118" s="188"/>
      <c r="LJB118" s="209"/>
      <c r="LJC118" s="199"/>
      <c r="LJD118" s="199"/>
      <c r="LJE118" s="188"/>
      <c r="LJF118" s="209"/>
      <c r="LJG118" s="199"/>
      <c r="LJH118" s="199"/>
      <c r="LJI118" s="188"/>
      <c r="LJJ118" s="209"/>
      <c r="LJK118" s="199"/>
      <c r="LJL118" s="199"/>
      <c r="LJM118" s="188"/>
      <c r="LJN118" s="209"/>
      <c r="LJO118" s="199"/>
      <c r="LJP118" s="199"/>
      <c r="LJQ118" s="188"/>
      <c r="LJR118" s="209"/>
      <c r="LJS118" s="199"/>
      <c r="LJT118" s="199"/>
      <c r="LJU118" s="188"/>
      <c r="LJV118" s="209"/>
      <c r="LJW118" s="199"/>
      <c r="LJX118" s="199"/>
      <c r="LJY118" s="188"/>
      <c r="LJZ118" s="209"/>
      <c r="LKA118" s="199"/>
      <c r="LKB118" s="199"/>
      <c r="LKC118" s="188"/>
      <c r="LKD118" s="209"/>
      <c r="LKE118" s="199"/>
      <c r="LKF118" s="199"/>
      <c r="LKG118" s="188"/>
      <c r="LKH118" s="209"/>
      <c r="LKI118" s="199"/>
      <c r="LKJ118" s="199"/>
      <c r="LKK118" s="188"/>
      <c r="LKL118" s="209"/>
      <c r="LKM118" s="199"/>
      <c r="LKN118" s="199"/>
      <c r="LKO118" s="188"/>
      <c r="LKP118" s="209"/>
      <c r="LKQ118" s="199"/>
      <c r="LKR118" s="199"/>
      <c r="LKS118" s="188"/>
      <c r="LKT118" s="209"/>
      <c r="LKU118" s="199"/>
      <c r="LKV118" s="199"/>
      <c r="LKW118" s="188"/>
      <c r="LKX118" s="209"/>
      <c r="LKY118" s="199"/>
      <c r="LKZ118" s="199"/>
      <c r="LLA118" s="188"/>
      <c r="LLB118" s="209"/>
      <c r="LLC118" s="199"/>
      <c r="LLD118" s="199"/>
      <c r="LLE118" s="188"/>
      <c r="LLF118" s="209"/>
      <c r="LLG118" s="199"/>
      <c r="LLH118" s="199"/>
      <c r="LLI118" s="188"/>
      <c r="LLJ118" s="209"/>
      <c r="LLK118" s="199"/>
      <c r="LLL118" s="199"/>
      <c r="LLM118" s="188"/>
      <c r="LLN118" s="209"/>
      <c r="LLO118" s="199"/>
      <c r="LLP118" s="199"/>
      <c r="LLQ118" s="188"/>
      <c r="LLR118" s="209"/>
      <c r="LLS118" s="199"/>
      <c r="LLT118" s="199"/>
      <c r="LLU118" s="188"/>
      <c r="LLV118" s="209"/>
      <c r="LLW118" s="199"/>
      <c r="LLX118" s="199"/>
      <c r="LLY118" s="188"/>
      <c r="LLZ118" s="209"/>
      <c r="LMA118" s="199"/>
      <c r="LMB118" s="199"/>
      <c r="LMC118" s="188"/>
      <c r="LMD118" s="209"/>
      <c r="LME118" s="199"/>
      <c r="LMF118" s="199"/>
      <c r="LMG118" s="188"/>
      <c r="LMH118" s="209"/>
      <c r="LMI118" s="199"/>
      <c r="LMJ118" s="199"/>
      <c r="LMK118" s="188"/>
      <c r="LML118" s="209"/>
      <c r="LMM118" s="199"/>
      <c r="LMN118" s="199"/>
      <c r="LMO118" s="188"/>
      <c r="LMP118" s="209"/>
      <c r="LMQ118" s="199"/>
      <c r="LMR118" s="199"/>
      <c r="LMS118" s="188"/>
      <c r="LMT118" s="209"/>
      <c r="LMU118" s="199"/>
      <c r="LMV118" s="199"/>
      <c r="LMW118" s="188"/>
      <c r="LMX118" s="209"/>
      <c r="LMY118" s="199"/>
      <c r="LMZ118" s="199"/>
      <c r="LNA118" s="188"/>
      <c r="LNB118" s="209"/>
      <c r="LNC118" s="199"/>
      <c r="LND118" s="199"/>
      <c r="LNE118" s="188"/>
      <c r="LNF118" s="209"/>
      <c r="LNG118" s="199"/>
      <c r="LNH118" s="199"/>
      <c r="LNI118" s="188"/>
      <c r="LNJ118" s="209"/>
      <c r="LNK118" s="199"/>
      <c r="LNL118" s="199"/>
      <c r="LNM118" s="188"/>
      <c r="LNN118" s="209"/>
      <c r="LNO118" s="199"/>
      <c r="LNP118" s="199"/>
      <c r="LNQ118" s="188"/>
      <c r="LNR118" s="209"/>
      <c r="LNS118" s="199"/>
      <c r="LNT118" s="199"/>
      <c r="LNU118" s="188"/>
      <c r="LNV118" s="209"/>
      <c r="LNW118" s="199"/>
      <c r="LNX118" s="199"/>
      <c r="LNY118" s="188"/>
      <c r="LNZ118" s="209"/>
      <c r="LOA118" s="199"/>
      <c r="LOB118" s="199"/>
      <c r="LOC118" s="188"/>
      <c r="LOD118" s="209"/>
      <c r="LOE118" s="199"/>
      <c r="LOF118" s="199"/>
      <c r="LOG118" s="188"/>
      <c r="LOH118" s="209"/>
      <c r="LOI118" s="199"/>
      <c r="LOJ118" s="199"/>
      <c r="LOK118" s="188"/>
      <c r="LOL118" s="209"/>
      <c r="LOM118" s="199"/>
      <c r="LON118" s="199"/>
      <c r="LOO118" s="188"/>
      <c r="LOP118" s="209"/>
      <c r="LOQ118" s="199"/>
      <c r="LOR118" s="199"/>
      <c r="LOS118" s="188"/>
      <c r="LOT118" s="209"/>
      <c r="LOU118" s="199"/>
      <c r="LOV118" s="199"/>
      <c r="LOW118" s="188"/>
      <c r="LOX118" s="209"/>
      <c r="LOY118" s="199"/>
      <c r="LOZ118" s="199"/>
      <c r="LPA118" s="188"/>
      <c r="LPB118" s="209"/>
      <c r="LPC118" s="199"/>
      <c r="LPD118" s="199"/>
      <c r="LPE118" s="188"/>
      <c r="LPF118" s="209"/>
      <c r="LPG118" s="199"/>
      <c r="LPH118" s="199"/>
      <c r="LPI118" s="188"/>
      <c r="LPJ118" s="209"/>
      <c r="LPK118" s="199"/>
      <c r="LPL118" s="199"/>
      <c r="LPM118" s="188"/>
      <c r="LPN118" s="209"/>
      <c r="LPO118" s="199"/>
      <c r="LPP118" s="199"/>
      <c r="LPQ118" s="188"/>
      <c r="LPR118" s="209"/>
      <c r="LPS118" s="199"/>
      <c r="LPT118" s="199"/>
      <c r="LPU118" s="188"/>
      <c r="LPV118" s="209"/>
      <c r="LPW118" s="199"/>
      <c r="LPX118" s="199"/>
      <c r="LPY118" s="188"/>
      <c r="LPZ118" s="209"/>
      <c r="LQA118" s="199"/>
      <c r="LQB118" s="199"/>
      <c r="LQC118" s="188"/>
      <c r="LQD118" s="209"/>
      <c r="LQE118" s="199"/>
      <c r="LQF118" s="199"/>
      <c r="LQG118" s="188"/>
      <c r="LQH118" s="209"/>
      <c r="LQI118" s="199"/>
      <c r="LQJ118" s="199"/>
      <c r="LQK118" s="188"/>
      <c r="LQL118" s="209"/>
      <c r="LQM118" s="199"/>
      <c r="LQN118" s="199"/>
      <c r="LQO118" s="188"/>
      <c r="LQP118" s="209"/>
      <c r="LQQ118" s="199"/>
      <c r="LQR118" s="199"/>
      <c r="LQS118" s="188"/>
      <c r="LQT118" s="209"/>
      <c r="LQU118" s="199"/>
      <c r="LQV118" s="199"/>
      <c r="LQW118" s="188"/>
      <c r="LQX118" s="209"/>
      <c r="LQY118" s="199"/>
      <c r="LQZ118" s="199"/>
      <c r="LRA118" s="188"/>
      <c r="LRB118" s="209"/>
      <c r="LRC118" s="199"/>
      <c r="LRD118" s="199"/>
      <c r="LRE118" s="188"/>
      <c r="LRF118" s="209"/>
      <c r="LRG118" s="199"/>
      <c r="LRH118" s="199"/>
      <c r="LRI118" s="188"/>
      <c r="LRJ118" s="209"/>
      <c r="LRK118" s="199"/>
      <c r="LRL118" s="199"/>
      <c r="LRM118" s="188"/>
      <c r="LRN118" s="209"/>
      <c r="LRO118" s="199"/>
      <c r="LRP118" s="199"/>
      <c r="LRQ118" s="188"/>
      <c r="LRR118" s="209"/>
      <c r="LRS118" s="199"/>
      <c r="LRT118" s="199"/>
      <c r="LRU118" s="188"/>
      <c r="LRV118" s="209"/>
      <c r="LRW118" s="199"/>
      <c r="LRX118" s="199"/>
      <c r="LRY118" s="188"/>
      <c r="LRZ118" s="209"/>
      <c r="LSA118" s="199"/>
      <c r="LSB118" s="199"/>
      <c r="LSC118" s="188"/>
      <c r="LSD118" s="209"/>
      <c r="LSE118" s="199"/>
      <c r="LSF118" s="199"/>
      <c r="LSG118" s="188"/>
      <c r="LSH118" s="209"/>
      <c r="LSI118" s="199"/>
      <c r="LSJ118" s="199"/>
      <c r="LSK118" s="188"/>
      <c r="LSL118" s="209"/>
      <c r="LSM118" s="199"/>
      <c r="LSN118" s="199"/>
      <c r="LSO118" s="188"/>
      <c r="LSP118" s="209"/>
      <c r="LSQ118" s="199"/>
      <c r="LSR118" s="199"/>
      <c r="LSS118" s="188"/>
      <c r="LST118" s="209"/>
      <c r="LSU118" s="199"/>
      <c r="LSV118" s="199"/>
      <c r="LSW118" s="188"/>
      <c r="LSX118" s="209"/>
      <c r="LSY118" s="199"/>
      <c r="LSZ118" s="199"/>
      <c r="LTA118" s="188"/>
      <c r="LTB118" s="209"/>
      <c r="LTC118" s="199"/>
      <c r="LTD118" s="199"/>
      <c r="LTE118" s="188"/>
      <c r="LTF118" s="209"/>
      <c r="LTG118" s="199"/>
      <c r="LTH118" s="199"/>
      <c r="LTI118" s="188"/>
      <c r="LTJ118" s="209"/>
      <c r="LTK118" s="199"/>
      <c r="LTL118" s="199"/>
      <c r="LTM118" s="188"/>
      <c r="LTN118" s="209"/>
      <c r="LTO118" s="199"/>
      <c r="LTP118" s="199"/>
      <c r="LTQ118" s="188"/>
      <c r="LTR118" s="209"/>
      <c r="LTS118" s="199"/>
      <c r="LTT118" s="199"/>
      <c r="LTU118" s="188"/>
      <c r="LTV118" s="209"/>
      <c r="LTW118" s="199"/>
      <c r="LTX118" s="199"/>
      <c r="LTY118" s="188"/>
      <c r="LTZ118" s="209"/>
      <c r="LUA118" s="199"/>
      <c r="LUB118" s="199"/>
      <c r="LUC118" s="188"/>
      <c r="LUD118" s="209"/>
      <c r="LUE118" s="199"/>
      <c r="LUF118" s="199"/>
      <c r="LUG118" s="188"/>
      <c r="LUH118" s="209"/>
      <c r="LUI118" s="199"/>
      <c r="LUJ118" s="199"/>
      <c r="LUK118" s="188"/>
      <c r="LUL118" s="209"/>
      <c r="LUM118" s="199"/>
      <c r="LUN118" s="199"/>
      <c r="LUO118" s="188"/>
      <c r="LUP118" s="209"/>
      <c r="LUQ118" s="199"/>
      <c r="LUR118" s="199"/>
      <c r="LUS118" s="188"/>
      <c r="LUT118" s="209"/>
      <c r="LUU118" s="199"/>
      <c r="LUV118" s="199"/>
      <c r="LUW118" s="188"/>
      <c r="LUX118" s="209"/>
      <c r="LUY118" s="199"/>
      <c r="LUZ118" s="199"/>
      <c r="LVA118" s="188"/>
      <c r="LVB118" s="209"/>
      <c r="LVC118" s="199"/>
      <c r="LVD118" s="199"/>
      <c r="LVE118" s="188"/>
      <c r="LVF118" s="209"/>
      <c r="LVG118" s="199"/>
      <c r="LVH118" s="199"/>
      <c r="LVI118" s="188"/>
      <c r="LVJ118" s="209"/>
      <c r="LVK118" s="199"/>
      <c r="LVL118" s="199"/>
      <c r="LVM118" s="188"/>
      <c r="LVN118" s="209"/>
      <c r="LVO118" s="199"/>
      <c r="LVP118" s="199"/>
      <c r="LVQ118" s="188"/>
      <c r="LVR118" s="209"/>
      <c r="LVS118" s="199"/>
      <c r="LVT118" s="199"/>
      <c r="LVU118" s="188"/>
      <c r="LVV118" s="209"/>
      <c r="LVW118" s="199"/>
      <c r="LVX118" s="199"/>
      <c r="LVY118" s="188"/>
      <c r="LVZ118" s="209"/>
      <c r="LWA118" s="199"/>
      <c r="LWB118" s="199"/>
      <c r="LWC118" s="188"/>
      <c r="LWD118" s="209"/>
      <c r="LWE118" s="199"/>
      <c r="LWF118" s="199"/>
      <c r="LWG118" s="188"/>
      <c r="LWH118" s="209"/>
      <c r="LWI118" s="199"/>
      <c r="LWJ118" s="199"/>
      <c r="LWK118" s="188"/>
      <c r="LWL118" s="209"/>
      <c r="LWM118" s="199"/>
      <c r="LWN118" s="199"/>
      <c r="LWO118" s="188"/>
      <c r="LWP118" s="209"/>
      <c r="LWQ118" s="199"/>
      <c r="LWR118" s="199"/>
      <c r="LWS118" s="188"/>
      <c r="LWT118" s="209"/>
      <c r="LWU118" s="199"/>
      <c r="LWV118" s="199"/>
      <c r="LWW118" s="188"/>
      <c r="LWX118" s="209"/>
      <c r="LWY118" s="199"/>
      <c r="LWZ118" s="199"/>
      <c r="LXA118" s="188"/>
      <c r="LXB118" s="209"/>
      <c r="LXC118" s="199"/>
      <c r="LXD118" s="199"/>
      <c r="LXE118" s="188"/>
      <c r="LXF118" s="209"/>
      <c r="LXG118" s="199"/>
      <c r="LXH118" s="199"/>
      <c r="LXI118" s="188"/>
      <c r="LXJ118" s="209"/>
      <c r="LXK118" s="199"/>
      <c r="LXL118" s="199"/>
      <c r="LXM118" s="188"/>
      <c r="LXN118" s="209"/>
      <c r="LXO118" s="199"/>
      <c r="LXP118" s="199"/>
      <c r="LXQ118" s="188"/>
      <c r="LXR118" s="209"/>
      <c r="LXS118" s="199"/>
      <c r="LXT118" s="199"/>
      <c r="LXU118" s="188"/>
      <c r="LXV118" s="209"/>
      <c r="LXW118" s="199"/>
      <c r="LXX118" s="199"/>
      <c r="LXY118" s="188"/>
      <c r="LXZ118" s="209"/>
      <c r="LYA118" s="199"/>
      <c r="LYB118" s="199"/>
      <c r="LYC118" s="188"/>
      <c r="LYD118" s="209"/>
      <c r="LYE118" s="199"/>
      <c r="LYF118" s="199"/>
      <c r="LYG118" s="188"/>
      <c r="LYH118" s="209"/>
      <c r="LYI118" s="199"/>
      <c r="LYJ118" s="199"/>
      <c r="LYK118" s="188"/>
      <c r="LYL118" s="209"/>
      <c r="LYM118" s="199"/>
      <c r="LYN118" s="199"/>
      <c r="LYO118" s="188"/>
      <c r="LYP118" s="209"/>
      <c r="LYQ118" s="199"/>
      <c r="LYR118" s="199"/>
      <c r="LYS118" s="188"/>
      <c r="LYT118" s="209"/>
      <c r="LYU118" s="199"/>
      <c r="LYV118" s="199"/>
      <c r="LYW118" s="188"/>
      <c r="LYX118" s="209"/>
      <c r="LYY118" s="199"/>
      <c r="LYZ118" s="199"/>
      <c r="LZA118" s="188"/>
      <c r="LZB118" s="209"/>
      <c r="LZC118" s="199"/>
      <c r="LZD118" s="199"/>
      <c r="LZE118" s="188"/>
      <c r="LZF118" s="209"/>
      <c r="LZG118" s="199"/>
      <c r="LZH118" s="199"/>
      <c r="LZI118" s="188"/>
      <c r="LZJ118" s="209"/>
      <c r="LZK118" s="199"/>
      <c r="LZL118" s="199"/>
      <c r="LZM118" s="188"/>
      <c r="LZN118" s="209"/>
      <c r="LZO118" s="199"/>
      <c r="LZP118" s="199"/>
      <c r="LZQ118" s="188"/>
      <c r="LZR118" s="209"/>
      <c r="LZS118" s="199"/>
      <c r="LZT118" s="199"/>
      <c r="LZU118" s="188"/>
      <c r="LZV118" s="209"/>
      <c r="LZW118" s="199"/>
      <c r="LZX118" s="199"/>
      <c r="LZY118" s="188"/>
      <c r="LZZ118" s="209"/>
      <c r="MAA118" s="199"/>
      <c r="MAB118" s="199"/>
      <c r="MAC118" s="188"/>
      <c r="MAD118" s="209"/>
      <c r="MAE118" s="199"/>
      <c r="MAF118" s="199"/>
      <c r="MAG118" s="188"/>
      <c r="MAH118" s="209"/>
      <c r="MAI118" s="199"/>
      <c r="MAJ118" s="199"/>
      <c r="MAK118" s="188"/>
      <c r="MAL118" s="209"/>
      <c r="MAM118" s="199"/>
      <c r="MAN118" s="199"/>
      <c r="MAO118" s="188"/>
      <c r="MAP118" s="209"/>
      <c r="MAQ118" s="199"/>
      <c r="MAR118" s="199"/>
      <c r="MAS118" s="188"/>
      <c r="MAT118" s="209"/>
      <c r="MAU118" s="199"/>
      <c r="MAV118" s="199"/>
      <c r="MAW118" s="188"/>
      <c r="MAX118" s="209"/>
      <c r="MAY118" s="199"/>
      <c r="MAZ118" s="199"/>
      <c r="MBA118" s="188"/>
      <c r="MBB118" s="209"/>
      <c r="MBC118" s="199"/>
      <c r="MBD118" s="199"/>
      <c r="MBE118" s="188"/>
      <c r="MBF118" s="209"/>
      <c r="MBG118" s="199"/>
      <c r="MBH118" s="199"/>
      <c r="MBI118" s="188"/>
      <c r="MBJ118" s="209"/>
      <c r="MBK118" s="199"/>
      <c r="MBL118" s="199"/>
      <c r="MBM118" s="188"/>
      <c r="MBN118" s="209"/>
      <c r="MBO118" s="199"/>
      <c r="MBP118" s="199"/>
      <c r="MBQ118" s="188"/>
      <c r="MBR118" s="209"/>
      <c r="MBS118" s="199"/>
      <c r="MBT118" s="199"/>
      <c r="MBU118" s="188"/>
      <c r="MBV118" s="209"/>
      <c r="MBW118" s="199"/>
      <c r="MBX118" s="199"/>
      <c r="MBY118" s="188"/>
      <c r="MBZ118" s="209"/>
      <c r="MCA118" s="199"/>
      <c r="MCB118" s="199"/>
      <c r="MCC118" s="188"/>
      <c r="MCD118" s="209"/>
      <c r="MCE118" s="199"/>
      <c r="MCF118" s="199"/>
      <c r="MCG118" s="188"/>
      <c r="MCH118" s="209"/>
      <c r="MCI118" s="199"/>
      <c r="MCJ118" s="199"/>
      <c r="MCK118" s="188"/>
      <c r="MCL118" s="209"/>
      <c r="MCM118" s="199"/>
      <c r="MCN118" s="199"/>
      <c r="MCO118" s="188"/>
      <c r="MCP118" s="209"/>
      <c r="MCQ118" s="199"/>
      <c r="MCR118" s="199"/>
      <c r="MCS118" s="188"/>
      <c r="MCT118" s="209"/>
      <c r="MCU118" s="199"/>
      <c r="MCV118" s="199"/>
      <c r="MCW118" s="188"/>
      <c r="MCX118" s="209"/>
      <c r="MCY118" s="199"/>
      <c r="MCZ118" s="199"/>
      <c r="MDA118" s="188"/>
      <c r="MDB118" s="209"/>
      <c r="MDC118" s="199"/>
      <c r="MDD118" s="199"/>
      <c r="MDE118" s="188"/>
      <c r="MDF118" s="209"/>
      <c r="MDG118" s="199"/>
      <c r="MDH118" s="199"/>
      <c r="MDI118" s="188"/>
      <c r="MDJ118" s="209"/>
      <c r="MDK118" s="199"/>
      <c r="MDL118" s="199"/>
      <c r="MDM118" s="188"/>
      <c r="MDN118" s="209"/>
      <c r="MDO118" s="199"/>
      <c r="MDP118" s="199"/>
      <c r="MDQ118" s="188"/>
      <c r="MDR118" s="209"/>
      <c r="MDS118" s="199"/>
      <c r="MDT118" s="199"/>
      <c r="MDU118" s="188"/>
      <c r="MDV118" s="209"/>
      <c r="MDW118" s="199"/>
      <c r="MDX118" s="199"/>
      <c r="MDY118" s="188"/>
      <c r="MDZ118" s="209"/>
      <c r="MEA118" s="199"/>
      <c r="MEB118" s="199"/>
      <c r="MEC118" s="188"/>
      <c r="MED118" s="209"/>
      <c r="MEE118" s="199"/>
      <c r="MEF118" s="199"/>
      <c r="MEG118" s="188"/>
      <c r="MEH118" s="209"/>
      <c r="MEI118" s="199"/>
      <c r="MEJ118" s="199"/>
      <c r="MEK118" s="188"/>
      <c r="MEL118" s="209"/>
      <c r="MEM118" s="199"/>
      <c r="MEN118" s="199"/>
      <c r="MEO118" s="188"/>
      <c r="MEP118" s="209"/>
      <c r="MEQ118" s="199"/>
      <c r="MER118" s="199"/>
      <c r="MES118" s="188"/>
      <c r="MET118" s="209"/>
      <c r="MEU118" s="199"/>
      <c r="MEV118" s="199"/>
      <c r="MEW118" s="188"/>
      <c r="MEX118" s="209"/>
      <c r="MEY118" s="199"/>
      <c r="MEZ118" s="199"/>
      <c r="MFA118" s="188"/>
      <c r="MFB118" s="209"/>
      <c r="MFC118" s="199"/>
      <c r="MFD118" s="199"/>
      <c r="MFE118" s="188"/>
      <c r="MFF118" s="209"/>
      <c r="MFG118" s="199"/>
      <c r="MFH118" s="199"/>
      <c r="MFI118" s="188"/>
      <c r="MFJ118" s="209"/>
      <c r="MFK118" s="199"/>
      <c r="MFL118" s="199"/>
      <c r="MFM118" s="188"/>
      <c r="MFN118" s="209"/>
      <c r="MFO118" s="199"/>
      <c r="MFP118" s="199"/>
      <c r="MFQ118" s="188"/>
      <c r="MFR118" s="209"/>
      <c r="MFS118" s="199"/>
      <c r="MFT118" s="199"/>
      <c r="MFU118" s="188"/>
      <c r="MFV118" s="209"/>
      <c r="MFW118" s="199"/>
      <c r="MFX118" s="199"/>
      <c r="MFY118" s="188"/>
      <c r="MFZ118" s="209"/>
      <c r="MGA118" s="199"/>
      <c r="MGB118" s="199"/>
      <c r="MGC118" s="188"/>
      <c r="MGD118" s="209"/>
      <c r="MGE118" s="199"/>
      <c r="MGF118" s="199"/>
      <c r="MGG118" s="188"/>
      <c r="MGH118" s="209"/>
      <c r="MGI118" s="199"/>
      <c r="MGJ118" s="199"/>
      <c r="MGK118" s="188"/>
      <c r="MGL118" s="209"/>
      <c r="MGM118" s="199"/>
      <c r="MGN118" s="199"/>
      <c r="MGO118" s="188"/>
      <c r="MGP118" s="209"/>
      <c r="MGQ118" s="199"/>
      <c r="MGR118" s="199"/>
      <c r="MGS118" s="188"/>
      <c r="MGT118" s="209"/>
      <c r="MGU118" s="199"/>
      <c r="MGV118" s="199"/>
      <c r="MGW118" s="188"/>
      <c r="MGX118" s="209"/>
      <c r="MGY118" s="199"/>
      <c r="MGZ118" s="199"/>
      <c r="MHA118" s="188"/>
      <c r="MHB118" s="209"/>
      <c r="MHC118" s="199"/>
      <c r="MHD118" s="199"/>
      <c r="MHE118" s="188"/>
      <c r="MHF118" s="209"/>
      <c r="MHG118" s="199"/>
      <c r="MHH118" s="199"/>
      <c r="MHI118" s="188"/>
      <c r="MHJ118" s="209"/>
      <c r="MHK118" s="199"/>
      <c r="MHL118" s="199"/>
      <c r="MHM118" s="188"/>
      <c r="MHN118" s="209"/>
      <c r="MHO118" s="199"/>
      <c r="MHP118" s="199"/>
      <c r="MHQ118" s="188"/>
      <c r="MHR118" s="209"/>
      <c r="MHS118" s="199"/>
      <c r="MHT118" s="199"/>
      <c r="MHU118" s="188"/>
      <c r="MHV118" s="209"/>
      <c r="MHW118" s="199"/>
      <c r="MHX118" s="199"/>
      <c r="MHY118" s="188"/>
      <c r="MHZ118" s="209"/>
      <c r="MIA118" s="199"/>
      <c r="MIB118" s="199"/>
      <c r="MIC118" s="188"/>
      <c r="MID118" s="209"/>
      <c r="MIE118" s="199"/>
      <c r="MIF118" s="199"/>
      <c r="MIG118" s="188"/>
      <c r="MIH118" s="209"/>
      <c r="MII118" s="199"/>
      <c r="MIJ118" s="199"/>
      <c r="MIK118" s="188"/>
      <c r="MIL118" s="209"/>
      <c r="MIM118" s="199"/>
      <c r="MIN118" s="199"/>
      <c r="MIO118" s="188"/>
      <c r="MIP118" s="209"/>
      <c r="MIQ118" s="199"/>
      <c r="MIR118" s="199"/>
      <c r="MIS118" s="188"/>
      <c r="MIT118" s="209"/>
      <c r="MIU118" s="199"/>
      <c r="MIV118" s="199"/>
      <c r="MIW118" s="188"/>
      <c r="MIX118" s="209"/>
      <c r="MIY118" s="199"/>
      <c r="MIZ118" s="199"/>
      <c r="MJA118" s="188"/>
      <c r="MJB118" s="209"/>
      <c r="MJC118" s="199"/>
      <c r="MJD118" s="199"/>
      <c r="MJE118" s="188"/>
      <c r="MJF118" s="209"/>
      <c r="MJG118" s="199"/>
      <c r="MJH118" s="199"/>
      <c r="MJI118" s="188"/>
      <c r="MJJ118" s="209"/>
      <c r="MJK118" s="199"/>
      <c r="MJL118" s="199"/>
      <c r="MJM118" s="188"/>
      <c r="MJN118" s="209"/>
      <c r="MJO118" s="199"/>
      <c r="MJP118" s="199"/>
      <c r="MJQ118" s="188"/>
      <c r="MJR118" s="209"/>
      <c r="MJS118" s="199"/>
      <c r="MJT118" s="199"/>
      <c r="MJU118" s="188"/>
      <c r="MJV118" s="209"/>
      <c r="MJW118" s="199"/>
      <c r="MJX118" s="199"/>
      <c r="MJY118" s="188"/>
      <c r="MJZ118" s="209"/>
      <c r="MKA118" s="199"/>
      <c r="MKB118" s="199"/>
      <c r="MKC118" s="188"/>
      <c r="MKD118" s="209"/>
      <c r="MKE118" s="199"/>
      <c r="MKF118" s="199"/>
      <c r="MKG118" s="188"/>
      <c r="MKH118" s="209"/>
      <c r="MKI118" s="199"/>
      <c r="MKJ118" s="199"/>
      <c r="MKK118" s="188"/>
      <c r="MKL118" s="209"/>
      <c r="MKM118" s="199"/>
      <c r="MKN118" s="199"/>
      <c r="MKO118" s="188"/>
      <c r="MKP118" s="209"/>
      <c r="MKQ118" s="199"/>
      <c r="MKR118" s="199"/>
      <c r="MKS118" s="188"/>
      <c r="MKT118" s="209"/>
      <c r="MKU118" s="199"/>
      <c r="MKV118" s="199"/>
      <c r="MKW118" s="188"/>
      <c r="MKX118" s="209"/>
      <c r="MKY118" s="199"/>
      <c r="MKZ118" s="199"/>
      <c r="MLA118" s="188"/>
      <c r="MLB118" s="209"/>
      <c r="MLC118" s="199"/>
      <c r="MLD118" s="199"/>
      <c r="MLE118" s="188"/>
      <c r="MLF118" s="209"/>
      <c r="MLG118" s="199"/>
      <c r="MLH118" s="199"/>
      <c r="MLI118" s="188"/>
      <c r="MLJ118" s="209"/>
      <c r="MLK118" s="199"/>
      <c r="MLL118" s="199"/>
      <c r="MLM118" s="188"/>
      <c r="MLN118" s="209"/>
      <c r="MLO118" s="199"/>
      <c r="MLP118" s="199"/>
      <c r="MLQ118" s="188"/>
      <c r="MLR118" s="209"/>
      <c r="MLS118" s="199"/>
      <c r="MLT118" s="199"/>
      <c r="MLU118" s="188"/>
      <c r="MLV118" s="209"/>
      <c r="MLW118" s="199"/>
      <c r="MLX118" s="199"/>
      <c r="MLY118" s="188"/>
      <c r="MLZ118" s="209"/>
      <c r="MMA118" s="199"/>
      <c r="MMB118" s="199"/>
      <c r="MMC118" s="188"/>
      <c r="MMD118" s="209"/>
      <c r="MME118" s="199"/>
      <c r="MMF118" s="199"/>
      <c r="MMG118" s="188"/>
      <c r="MMH118" s="209"/>
      <c r="MMI118" s="199"/>
      <c r="MMJ118" s="199"/>
      <c r="MMK118" s="188"/>
      <c r="MML118" s="209"/>
      <c r="MMM118" s="199"/>
      <c r="MMN118" s="199"/>
      <c r="MMO118" s="188"/>
      <c r="MMP118" s="209"/>
      <c r="MMQ118" s="199"/>
      <c r="MMR118" s="199"/>
      <c r="MMS118" s="188"/>
      <c r="MMT118" s="209"/>
      <c r="MMU118" s="199"/>
      <c r="MMV118" s="199"/>
      <c r="MMW118" s="188"/>
      <c r="MMX118" s="209"/>
      <c r="MMY118" s="199"/>
      <c r="MMZ118" s="199"/>
      <c r="MNA118" s="188"/>
      <c r="MNB118" s="209"/>
      <c r="MNC118" s="199"/>
      <c r="MND118" s="199"/>
      <c r="MNE118" s="188"/>
      <c r="MNF118" s="209"/>
      <c r="MNG118" s="199"/>
      <c r="MNH118" s="199"/>
      <c r="MNI118" s="188"/>
      <c r="MNJ118" s="209"/>
      <c r="MNK118" s="199"/>
      <c r="MNL118" s="199"/>
      <c r="MNM118" s="188"/>
      <c r="MNN118" s="209"/>
      <c r="MNO118" s="199"/>
      <c r="MNP118" s="199"/>
      <c r="MNQ118" s="188"/>
      <c r="MNR118" s="209"/>
      <c r="MNS118" s="199"/>
      <c r="MNT118" s="199"/>
      <c r="MNU118" s="188"/>
      <c r="MNV118" s="209"/>
      <c r="MNW118" s="199"/>
      <c r="MNX118" s="199"/>
      <c r="MNY118" s="188"/>
      <c r="MNZ118" s="209"/>
      <c r="MOA118" s="199"/>
      <c r="MOB118" s="199"/>
      <c r="MOC118" s="188"/>
      <c r="MOD118" s="209"/>
      <c r="MOE118" s="199"/>
      <c r="MOF118" s="199"/>
      <c r="MOG118" s="188"/>
      <c r="MOH118" s="209"/>
      <c r="MOI118" s="199"/>
      <c r="MOJ118" s="199"/>
      <c r="MOK118" s="188"/>
      <c r="MOL118" s="209"/>
      <c r="MOM118" s="199"/>
      <c r="MON118" s="199"/>
      <c r="MOO118" s="188"/>
      <c r="MOP118" s="209"/>
      <c r="MOQ118" s="199"/>
      <c r="MOR118" s="199"/>
      <c r="MOS118" s="188"/>
      <c r="MOT118" s="209"/>
      <c r="MOU118" s="199"/>
      <c r="MOV118" s="199"/>
      <c r="MOW118" s="188"/>
      <c r="MOX118" s="209"/>
      <c r="MOY118" s="199"/>
      <c r="MOZ118" s="199"/>
      <c r="MPA118" s="188"/>
      <c r="MPB118" s="209"/>
      <c r="MPC118" s="199"/>
      <c r="MPD118" s="199"/>
      <c r="MPE118" s="188"/>
      <c r="MPF118" s="209"/>
      <c r="MPG118" s="199"/>
      <c r="MPH118" s="199"/>
      <c r="MPI118" s="188"/>
      <c r="MPJ118" s="209"/>
      <c r="MPK118" s="199"/>
      <c r="MPL118" s="199"/>
      <c r="MPM118" s="188"/>
      <c r="MPN118" s="209"/>
      <c r="MPO118" s="199"/>
      <c r="MPP118" s="199"/>
      <c r="MPQ118" s="188"/>
      <c r="MPR118" s="209"/>
      <c r="MPS118" s="199"/>
      <c r="MPT118" s="199"/>
      <c r="MPU118" s="188"/>
      <c r="MPV118" s="209"/>
      <c r="MPW118" s="199"/>
      <c r="MPX118" s="199"/>
      <c r="MPY118" s="188"/>
      <c r="MPZ118" s="209"/>
      <c r="MQA118" s="199"/>
      <c r="MQB118" s="199"/>
      <c r="MQC118" s="188"/>
      <c r="MQD118" s="209"/>
      <c r="MQE118" s="199"/>
      <c r="MQF118" s="199"/>
      <c r="MQG118" s="188"/>
      <c r="MQH118" s="209"/>
      <c r="MQI118" s="199"/>
      <c r="MQJ118" s="199"/>
      <c r="MQK118" s="188"/>
      <c r="MQL118" s="209"/>
      <c r="MQM118" s="199"/>
      <c r="MQN118" s="199"/>
      <c r="MQO118" s="188"/>
      <c r="MQP118" s="209"/>
      <c r="MQQ118" s="199"/>
      <c r="MQR118" s="199"/>
      <c r="MQS118" s="188"/>
      <c r="MQT118" s="209"/>
      <c r="MQU118" s="199"/>
      <c r="MQV118" s="199"/>
      <c r="MQW118" s="188"/>
      <c r="MQX118" s="209"/>
      <c r="MQY118" s="199"/>
      <c r="MQZ118" s="199"/>
      <c r="MRA118" s="188"/>
      <c r="MRB118" s="209"/>
      <c r="MRC118" s="199"/>
      <c r="MRD118" s="199"/>
      <c r="MRE118" s="188"/>
      <c r="MRF118" s="209"/>
      <c r="MRG118" s="199"/>
      <c r="MRH118" s="199"/>
      <c r="MRI118" s="188"/>
      <c r="MRJ118" s="209"/>
      <c r="MRK118" s="199"/>
      <c r="MRL118" s="199"/>
      <c r="MRM118" s="188"/>
      <c r="MRN118" s="209"/>
      <c r="MRO118" s="199"/>
      <c r="MRP118" s="199"/>
      <c r="MRQ118" s="188"/>
      <c r="MRR118" s="209"/>
      <c r="MRS118" s="199"/>
      <c r="MRT118" s="199"/>
      <c r="MRU118" s="188"/>
      <c r="MRV118" s="209"/>
      <c r="MRW118" s="199"/>
      <c r="MRX118" s="199"/>
      <c r="MRY118" s="188"/>
      <c r="MRZ118" s="209"/>
      <c r="MSA118" s="199"/>
      <c r="MSB118" s="199"/>
      <c r="MSC118" s="188"/>
      <c r="MSD118" s="209"/>
      <c r="MSE118" s="199"/>
      <c r="MSF118" s="199"/>
      <c r="MSG118" s="188"/>
      <c r="MSH118" s="209"/>
      <c r="MSI118" s="199"/>
      <c r="MSJ118" s="199"/>
      <c r="MSK118" s="188"/>
      <c r="MSL118" s="209"/>
      <c r="MSM118" s="199"/>
      <c r="MSN118" s="199"/>
      <c r="MSO118" s="188"/>
      <c r="MSP118" s="209"/>
      <c r="MSQ118" s="199"/>
      <c r="MSR118" s="199"/>
      <c r="MSS118" s="188"/>
      <c r="MST118" s="209"/>
      <c r="MSU118" s="199"/>
      <c r="MSV118" s="199"/>
      <c r="MSW118" s="188"/>
      <c r="MSX118" s="209"/>
      <c r="MSY118" s="199"/>
      <c r="MSZ118" s="199"/>
      <c r="MTA118" s="188"/>
      <c r="MTB118" s="209"/>
      <c r="MTC118" s="199"/>
      <c r="MTD118" s="199"/>
      <c r="MTE118" s="188"/>
      <c r="MTF118" s="209"/>
      <c r="MTG118" s="199"/>
      <c r="MTH118" s="199"/>
      <c r="MTI118" s="188"/>
      <c r="MTJ118" s="209"/>
      <c r="MTK118" s="199"/>
      <c r="MTL118" s="199"/>
      <c r="MTM118" s="188"/>
      <c r="MTN118" s="209"/>
      <c r="MTO118" s="199"/>
      <c r="MTP118" s="199"/>
      <c r="MTQ118" s="188"/>
      <c r="MTR118" s="209"/>
      <c r="MTS118" s="199"/>
      <c r="MTT118" s="199"/>
      <c r="MTU118" s="188"/>
      <c r="MTV118" s="209"/>
      <c r="MTW118" s="199"/>
      <c r="MTX118" s="199"/>
      <c r="MTY118" s="188"/>
      <c r="MTZ118" s="209"/>
      <c r="MUA118" s="199"/>
      <c r="MUB118" s="199"/>
      <c r="MUC118" s="188"/>
      <c r="MUD118" s="209"/>
      <c r="MUE118" s="199"/>
      <c r="MUF118" s="199"/>
      <c r="MUG118" s="188"/>
      <c r="MUH118" s="209"/>
      <c r="MUI118" s="199"/>
      <c r="MUJ118" s="199"/>
      <c r="MUK118" s="188"/>
      <c r="MUL118" s="209"/>
      <c r="MUM118" s="199"/>
      <c r="MUN118" s="199"/>
      <c r="MUO118" s="188"/>
      <c r="MUP118" s="209"/>
      <c r="MUQ118" s="199"/>
      <c r="MUR118" s="199"/>
      <c r="MUS118" s="188"/>
      <c r="MUT118" s="209"/>
      <c r="MUU118" s="199"/>
      <c r="MUV118" s="199"/>
      <c r="MUW118" s="188"/>
      <c r="MUX118" s="209"/>
      <c r="MUY118" s="199"/>
      <c r="MUZ118" s="199"/>
      <c r="MVA118" s="188"/>
      <c r="MVB118" s="209"/>
      <c r="MVC118" s="199"/>
      <c r="MVD118" s="199"/>
      <c r="MVE118" s="188"/>
      <c r="MVF118" s="209"/>
      <c r="MVG118" s="199"/>
      <c r="MVH118" s="199"/>
      <c r="MVI118" s="188"/>
      <c r="MVJ118" s="209"/>
      <c r="MVK118" s="199"/>
      <c r="MVL118" s="199"/>
      <c r="MVM118" s="188"/>
      <c r="MVN118" s="209"/>
      <c r="MVO118" s="199"/>
      <c r="MVP118" s="199"/>
      <c r="MVQ118" s="188"/>
      <c r="MVR118" s="209"/>
      <c r="MVS118" s="199"/>
      <c r="MVT118" s="199"/>
      <c r="MVU118" s="188"/>
      <c r="MVV118" s="209"/>
      <c r="MVW118" s="199"/>
      <c r="MVX118" s="199"/>
      <c r="MVY118" s="188"/>
      <c r="MVZ118" s="209"/>
      <c r="MWA118" s="199"/>
      <c r="MWB118" s="199"/>
      <c r="MWC118" s="188"/>
      <c r="MWD118" s="209"/>
      <c r="MWE118" s="199"/>
      <c r="MWF118" s="199"/>
      <c r="MWG118" s="188"/>
      <c r="MWH118" s="209"/>
      <c r="MWI118" s="199"/>
      <c r="MWJ118" s="199"/>
      <c r="MWK118" s="188"/>
      <c r="MWL118" s="209"/>
      <c r="MWM118" s="199"/>
      <c r="MWN118" s="199"/>
      <c r="MWO118" s="188"/>
      <c r="MWP118" s="209"/>
      <c r="MWQ118" s="199"/>
      <c r="MWR118" s="199"/>
      <c r="MWS118" s="188"/>
      <c r="MWT118" s="209"/>
      <c r="MWU118" s="199"/>
      <c r="MWV118" s="199"/>
      <c r="MWW118" s="188"/>
      <c r="MWX118" s="209"/>
      <c r="MWY118" s="199"/>
      <c r="MWZ118" s="199"/>
      <c r="MXA118" s="188"/>
      <c r="MXB118" s="209"/>
      <c r="MXC118" s="199"/>
      <c r="MXD118" s="199"/>
      <c r="MXE118" s="188"/>
      <c r="MXF118" s="209"/>
      <c r="MXG118" s="199"/>
      <c r="MXH118" s="199"/>
      <c r="MXI118" s="188"/>
      <c r="MXJ118" s="209"/>
      <c r="MXK118" s="199"/>
      <c r="MXL118" s="199"/>
      <c r="MXM118" s="188"/>
      <c r="MXN118" s="209"/>
      <c r="MXO118" s="199"/>
      <c r="MXP118" s="199"/>
      <c r="MXQ118" s="188"/>
      <c r="MXR118" s="209"/>
      <c r="MXS118" s="199"/>
      <c r="MXT118" s="199"/>
      <c r="MXU118" s="188"/>
      <c r="MXV118" s="209"/>
      <c r="MXW118" s="199"/>
      <c r="MXX118" s="199"/>
      <c r="MXY118" s="188"/>
      <c r="MXZ118" s="209"/>
      <c r="MYA118" s="199"/>
      <c r="MYB118" s="199"/>
      <c r="MYC118" s="188"/>
      <c r="MYD118" s="209"/>
      <c r="MYE118" s="199"/>
      <c r="MYF118" s="199"/>
      <c r="MYG118" s="188"/>
      <c r="MYH118" s="209"/>
      <c r="MYI118" s="199"/>
      <c r="MYJ118" s="199"/>
      <c r="MYK118" s="188"/>
      <c r="MYL118" s="209"/>
      <c r="MYM118" s="199"/>
      <c r="MYN118" s="199"/>
      <c r="MYO118" s="188"/>
      <c r="MYP118" s="209"/>
      <c r="MYQ118" s="199"/>
      <c r="MYR118" s="199"/>
      <c r="MYS118" s="188"/>
      <c r="MYT118" s="209"/>
      <c r="MYU118" s="199"/>
      <c r="MYV118" s="199"/>
      <c r="MYW118" s="188"/>
      <c r="MYX118" s="209"/>
      <c r="MYY118" s="199"/>
      <c r="MYZ118" s="199"/>
      <c r="MZA118" s="188"/>
      <c r="MZB118" s="209"/>
      <c r="MZC118" s="199"/>
      <c r="MZD118" s="199"/>
      <c r="MZE118" s="188"/>
      <c r="MZF118" s="209"/>
      <c r="MZG118" s="199"/>
      <c r="MZH118" s="199"/>
      <c r="MZI118" s="188"/>
      <c r="MZJ118" s="209"/>
      <c r="MZK118" s="199"/>
      <c r="MZL118" s="199"/>
      <c r="MZM118" s="188"/>
      <c r="MZN118" s="209"/>
      <c r="MZO118" s="199"/>
      <c r="MZP118" s="199"/>
      <c r="MZQ118" s="188"/>
      <c r="MZR118" s="209"/>
      <c r="MZS118" s="199"/>
      <c r="MZT118" s="199"/>
      <c r="MZU118" s="188"/>
      <c r="MZV118" s="209"/>
      <c r="MZW118" s="199"/>
      <c r="MZX118" s="199"/>
      <c r="MZY118" s="188"/>
      <c r="MZZ118" s="209"/>
      <c r="NAA118" s="199"/>
      <c r="NAB118" s="199"/>
      <c r="NAC118" s="188"/>
      <c r="NAD118" s="209"/>
      <c r="NAE118" s="199"/>
      <c r="NAF118" s="199"/>
      <c r="NAG118" s="188"/>
      <c r="NAH118" s="209"/>
      <c r="NAI118" s="199"/>
      <c r="NAJ118" s="199"/>
      <c r="NAK118" s="188"/>
      <c r="NAL118" s="209"/>
      <c r="NAM118" s="199"/>
      <c r="NAN118" s="199"/>
      <c r="NAO118" s="188"/>
      <c r="NAP118" s="209"/>
      <c r="NAQ118" s="199"/>
      <c r="NAR118" s="199"/>
      <c r="NAS118" s="188"/>
      <c r="NAT118" s="209"/>
      <c r="NAU118" s="199"/>
      <c r="NAV118" s="199"/>
      <c r="NAW118" s="188"/>
      <c r="NAX118" s="209"/>
      <c r="NAY118" s="199"/>
      <c r="NAZ118" s="199"/>
      <c r="NBA118" s="188"/>
      <c r="NBB118" s="209"/>
      <c r="NBC118" s="199"/>
      <c r="NBD118" s="199"/>
      <c r="NBE118" s="188"/>
      <c r="NBF118" s="209"/>
      <c r="NBG118" s="199"/>
      <c r="NBH118" s="199"/>
      <c r="NBI118" s="188"/>
      <c r="NBJ118" s="209"/>
      <c r="NBK118" s="199"/>
      <c r="NBL118" s="199"/>
      <c r="NBM118" s="188"/>
      <c r="NBN118" s="209"/>
      <c r="NBO118" s="199"/>
      <c r="NBP118" s="199"/>
      <c r="NBQ118" s="188"/>
      <c r="NBR118" s="209"/>
      <c r="NBS118" s="199"/>
      <c r="NBT118" s="199"/>
      <c r="NBU118" s="188"/>
      <c r="NBV118" s="209"/>
      <c r="NBW118" s="199"/>
      <c r="NBX118" s="199"/>
      <c r="NBY118" s="188"/>
      <c r="NBZ118" s="209"/>
      <c r="NCA118" s="199"/>
      <c r="NCB118" s="199"/>
      <c r="NCC118" s="188"/>
      <c r="NCD118" s="209"/>
      <c r="NCE118" s="199"/>
      <c r="NCF118" s="199"/>
      <c r="NCG118" s="188"/>
      <c r="NCH118" s="209"/>
      <c r="NCI118" s="199"/>
      <c r="NCJ118" s="199"/>
      <c r="NCK118" s="188"/>
      <c r="NCL118" s="209"/>
      <c r="NCM118" s="199"/>
      <c r="NCN118" s="199"/>
      <c r="NCO118" s="188"/>
      <c r="NCP118" s="209"/>
      <c r="NCQ118" s="199"/>
      <c r="NCR118" s="199"/>
      <c r="NCS118" s="188"/>
      <c r="NCT118" s="209"/>
      <c r="NCU118" s="199"/>
      <c r="NCV118" s="199"/>
      <c r="NCW118" s="188"/>
      <c r="NCX118" s="209"/>
      <c r="NCY118" s="199"/>
      <c r="NCZ118" s="199"/>
      <c r="NDA118" s="188"/>
      <c r="NDB118" s="209"/>
      <c r="NDC118" s="199"/>
      <c r="NDD118" s="199"/>
      <c r="NDE118" s="188"/>
      <c r="NDF118" s="209"/>
      <c r="NDG118" s="199"/>
      <c r="NDH118" s="199"/>
      <c r="NDI118" s="188"/>
      <c r="NDJ118" s="209"/>
      <c r="NDK118" s="199"/>
      <c r="NDL118" s="199"/>
      <c r="NDM118" s="188"/>
      <c r="NDN118" s="209"/>
      <c r="NDO118" s="199"/>
      <c r="NDP118" s="199"/>
      <c r="NDQ118" s="188"/>
      <c r="NDR118" s="209"/>
      <c r="NDS118" s="199"/>
      <c r="NDT118" s="199"/>
      <c r="NDU118" s="188"/>
      <c r="NDV118" s="209"/>
      <c r="NDW118" s="199"/>
      <c r="NDX118" s="199"/>
      <c r="NDY118" s="188"/>
      <c r="NDZ118" s="209"/>
      <c r="NEA118" s="199"/>
      <c r="NEB118" s="199"/>
      <c r="NEC118" s="188"/>
      <c r="NED118" s="209"/>
      <c r="NEE118" s="199"/>
      <c r="NEF118" s="199"/>
      <c r="NEG118" s="188"/>
      <c r="NEH118" s="209"/>
      <c r="NEI118" s="199"/>
      <c r="NEJ118" s="199"/>
      <c r="NEK118" s="188"/>
      <c r="NEL118" s="209"/>
      <c r="NEM118" s="199"/>
      <c r="NEN118" s="199"/>
      <c r="NEO118" s="188"/>
      <c r="NEP118" s="209"/>
      <c r="NEQ118" s="199"/>
      <c r="NER118" s="199"/>
      <c r="NES118" s="188"/>
      <c r="NET118" s="209"/>
      <c r="NEU118" s="199"/>
      <c r="NEV118" s="199"/>
      <c r="NEW118" s="188"/>
      <c r="NEX118" s="209"/>
      <c r="NEY118" s="199"/>
      <c r="NEZ118" s="199"/>
      <c r="NFA118" s="188"/>
      <c r="NFB118" s="209"/>
      <c r="NFC118" s="199"/>
      <c r="NFD118" s="199"/>
      <c r="NFE118" s="188"/>
      <c r="NFF118" s="209"/>
      <c r="NFG118" s="199"/>
      <c r="NFH118" s="199"/>
      <c r="NFI118" s="188"/>
      <c r="NFJ118" s="209"/>
      <c r="NFK118" s="199"/>
      <c r="NFL118" s="199"/>
      <c r="NFM118" s="188"/>
      <c r="NFN118" s="209"/>
      <c r="NFO118" s="199"/>
      <c r="NFP118" s="199"/>
      <c r="NFQ118" s="188"/>
      <c r="NFR118" s="209"/>
      <c r="NFS118" s="199"/>
      <c r="NFT118" s="199"/>
      <c r="NFU118" s="188"/>
      <c r="NFV118" s="209"/>
      <c r="NFW118" s="199"/>
      <c r="NFX118" s="199"/>
      <c r="NFY118" s="188"/>
      <c r="NFZ118" s="209"/>
      <c r="NGA118" s="199"/>
      <c r="NGB118" s="199"/>
      <c r="NGC118" s="188"/>
      <c r="NGD118" s="209"/>
      <c r="NGE118" s="199"/>
      <c r="NGF118" s="199"/>
      <c r="NGG118" s="188"/>
      <c r="NGH118" s="209"/>
      <c r="NGI118" s="199"/>
      <c r="NGJ118" s="199"/>
      <c r="NGK118" s="188"/>
      <c r="NGL118" s="209"/>
      <c r="NGM118" s="199"/>
      <c r="NGN118" s="199"/>
      <c r="NGO118" s="188"/>
      <c r="NGP118" s="209"/>
      <c r="NGQ118" s="199"/>
      <c r="NGR118" s="199"/>
      <c r="NGS118" s="188"/>
      <c r="NGT118" s="209"/>
      <c r="NGU118" s="199"/>
      <c r="NGV118" s="199"/>
      <c r="NGW118" s="188"/>
      <c r="NGX118" s="209"/>
      <c r="NGY118" s="199"/>
      <c r="NGZ118" s="199"/>
      <c r="NHA118" s="188"/>
      <c r="NHB118" s="209"/>
      <c r="NHC118" s="199"/>
      <c r="NHD118" s="199"/>
      <c r="NHE118" s="188"/>
      <c r="NHF118" s="209"/>
      <c r="NHG118" s="199"/>
      <c r="NHH118" s="199"/>
      <c r="NHI118" s="188"/>
      <c r="NHJ118" s="209"/>
      <c r="NHK118" s="199"/>
      <c r="NHL118" s="199"/>
      <c r="NHM118" s="188"/>
      <c r="NHN118" s="209"/>
      <c r="NHO118" s="199"/>
      <c r="NHP118" s="199"/>
      <c r="NHQ118" s="188"/>
      <c r="NHR118" s="209"/>
      <c r="NHS118" s="199"/>
      <c r="NHT118" s="199"/>
      <c r="NHU118" s="188"/>
      <c r="NHV118" s="209"/>
      <c r="NHW118" s="199"/>
      <c r="NHX118" s="199"/>
      <c r="NHY118" s="188"/>
      <c r="NHZ118" s="209"/>
      <c r="NIA118" s="199"/>
      <c r="NIB118" s="199"/>
      <c r="NIC118" s="188"/>
      <c r="NID118" s="209"/>
      <c r="NIE118" s="199"/>
      <c r="NIF118" s="199"/>
      <c r="NIG118" s="188"/>
      <c r="NIH118" s="209"/>
      <c r="NII118" s="199"/>
      <c r="NIJ118" s="199"/>
      <c r="NIK118" s="188"/>
      <c r="NIL118" s="209"/>
      <c r="NIM118" s="199"/>
      <c r="NIN118" s="199"/>
      <c r="NIO118" s="188"/>
      <c r="NIP118" s="209"/>
      <c r="NIQ118" s="199"/>
      <c r="NIR118" s="199"/>
      <c r="NIS118" s="188"/>
      <c r="NIT118" s="209"/>
      <c r="NIU118" s="199"/>
      <c r="NIV118" s="199"/>
      <c r="NIW118" s="188"/>
      <c r="NIX118" s="209"/>
      <c r="NIY118" s="199"/>
      <c r="NIZ118" s="199"/>
      <c r="NJA118" s="188"/>
      <c r="NJB118" s="209"/>
      <c r="NJC118" s="199"/>
      <c r="NJD118" s="199"/>
      <c r="NJE118" s="188"/>
      <c r="NJF118" s="209"/>
      <c r="NJG118" s="199"/>
      <c r="NJH118" s="199"/>
      <c r="NJI118" s="188"/>
      <c r="NJJ118" s="209"/>
      <c r="NJK118" s="199"/>
      <c r="NJL118" s="199"/>
      <c r="NJM118" s="188"/>
      <c r="NJN118" s="209"/>
      <c r="NJO118" s="199"/>
      <c r="NJP118" s="199"/>
      <c r="NJQ118" s="188"/>
      <c r="NJR118" s="209"/>
      <c r="NJS118" s="199"/>
      <c r="NJT118" s="199"/>
      <c r="NJU118" s="188"/>
      <c r="NJV118" s="209"/>
      <c r="NJW118" s="199"/>
      <c r="NJX118" s="199"/>
      <c r="NJY118" s="188"/>
      <c r="NJZ118" s="209"/>
      <c r="NKA118" s="199"/>
      <c r="NKB118" s="199"/>
      <c r="NKC118" s="188"/>
      <c r="NKD118" s="209"/>
      <c r="NKE118" s="199"/>
      <c r="NKF118" s="199"/>
      <c r="NKG118" s="188"/>
      <c r="NKH118" s="209"/>
      <c r="NKI118" s="199"/>
      <c r="NKJ118" s="199"/>
      <c r="NKK118" s="188"/>
      <c r="NKL118" s="209"/>
      <c r="NKM118" s="199"/>
      <c r="NKN118" s="199"/>
      <c r="NKO118" s="188"/>
      <c r="NKP118" s="209"/>
      <c r="NKQ118" s="199"/>
      <c r="NKR118" s="199"/>
      <c r="NKS118" s="188"/>
      <c r="NKT118" s="209"/>
      <c r="NKU118" s="199"/>
      <c r="NKV118" s="199"/>
      <c r="NKW118" s="188"/>
      <c r="NKX118" s="209"/>
      <c r="NKY118" s="199"/>
      <c r="NKZ118" s="199"/>
      <c r="NLA118" s="188"/>
      <c r="NLB118" s="209"/>
      <c r="NLC118" s="199"/>
      <c r="NLD118" s="199"/>
      <c r="NLE118" s="188"/>
      <c r="NLF118" s="209"/>
      <c r="NLG118" s="199"/>
      <c r="NLH118" s="199"/>
      <c r="NLI118" s="188"/>
      <c r="NLJ118" s="209"/>
      <c r="NLK118" s="199"/>
      <c r="NLL118" s="199"/>
      <c r="NLM118" s="188"/>
      <c r="NLN118" s="209"/>
      <c r="NLO118" s="199"/>
      <c r="NLP118" s="199"/>
      <c r="NLQ118" s="188"/>
      <c r="NLR118" s="209"/>
      <c r="NLS118" s="199"/>
      <c r="NLT118" s="199"/>
      <c r="NLU118" s="188"/>
      <c r="NLV118" s="209"/>
      <c r="NLW118" s="199"/>
      <c r="NLX118" s="199"/>
      <c r="NLY118" s="188"/>
      <c r="NLZ118" s="209"/>
      <c r="NMA118" s="199"/>
      <c r="NMB118" s="199"/>
      <c r="NMC118" s="188"/>
      <c r="NMD118" s="209"/>
      <c r="NME118" s="199"/>
      <c r="NMF118" s="199"/>
      <c r="NMG118" s="188"/>
      <c r="NMH118" s="209"/>
      <c r="NMI118" s="199"/>
      <c r="NMJ118" s="199"/>
      <c r="NMK118" s="188"/>
      <c r="NML118" s="209"/>
      <c r="NMM118" s="199"/>
      <c r="NMN118" s="199"/>
      <c r="NMO118" s="188"/>
      <c r="NMP118" s="209"/>
      <c r="NMQ118" s="199"/>
      <c r="NMR118" s="199"/>
      <c r="NMS118" s="188"/>
      <c r="NMT118" s="209"/>
      <c r="NMU118" s="199"/>
      <c r="NMV118" s="199"/>
      <c r="NMW118" s="188"/>
      <c r="NMX118" s="209"/>
      <c r="NMY118" s="199"/>
      <c r="NMZ118" s="199"/>
      <c r="NNA118" s="188"/>
      <c r="NNB118" s="209"/>
      <c r="NNC118" s="199"/>
      <c r="NND118" s="199"/>
      <c r="NNE118" s="188"/>
      <c r="NNF118" s="209"/>
      <c r="NNG118" s="199"/>
      <c r="NNH118" s="199"/>
      <c r="NNI118" s="188"/>
      <c r="NNJ118" s="209"/>
      <c r="NNK118" s="199"/>
      <c r="NNL118" s="199"/>
      <c r="NNM118" s="188"/>
      <c r="NNN118" s="209"/>
      <c r="NNO118" s="199"/>
      <c r="NNP118" s="199"/>
      <c r="NNQ118" s="188"/>
      <c r="NNR118" s="209"/>
      <c r="NNS118" s="199"/>
      <c r="NNT118" s="199"/>
      <c r="NNU118" s="188"/>
      <c r="NNV118" s="209"/>
      <c r="NNW118" s="199"/>
      <c r="NNX118" s="199"/>
      <c r="NNY118" s="188"/>
      <c r="NNZ118" s="209"/>
      <c r="NOA118" s="199"/>
      <c r="NOB118" s="199"/>
      <c r="NOC118" s="188"/>
      <c r="NOD118" s="209"/>
      <c r="NOE118" s="199"/>
      <c r="NOF118" s="199"/>
      <c r="NOG118" s="188"/>
      <c r="NOH118" s="209"/>
      <c r="NOI118" s="199"/>
      <c r="NOJ118" s="199"/>
      <c r="NOK118" s="188"/>
      <c r="NOL118" s="209"/>
      <c r="NOM118" s="199"/>
      <c r="NON118" s="199"/>
      <c r="NOO118" s="188"/>
      <c r="NOP118" s="209"/>
      <c r="NOQ118" s="199"/>
      <c r="NOR118" s="199"/>
      <c r="NOS118" s="188"/>
      <c r="NOT118" s="209"/>
      <c r="NOU118" s="199"/>
      <c r="NOV118" s="199"/>
      <c r="NOW118" s="188"/>
      <c r="NOX118" s="209"/>
      <c r="NOY118" s="199"/>
      <c r="NOZ118" s="199"/>
      <c r="NPA118" s="188"/>
      <c r="NPB118" s="209"/>
      <c r="NPC118" s="199"/>
      <c r="NPD118" s="199"/>
      <c r="NPE118" s="188"/>
      <c r="NPF118" s="209"/>
      <c r="NPG118" s="199"/>
      <c r="NPH118" s="199"/>
      <c r="NPI118" s="188"/>
      <c r="NPJ118" s="209"/>
      <c r="NPK118" s="199"/>
      <c r="NPL118" s="199"/>
      <c r="NPM118" s="188"/>
      <c r="NPN118" s="209"/>
      <c r="NPO118" s="199"/>
      <c r="NPP118" s="199"/>
      <c r="NPQ118" s="188"/>
      <c r="NPR118" s="209"/>
      <c r="NPS118" s="199"/>
      <c r="NPT118" s="199"/>
      <c r="NPU118" s="188"/>
      <c r="NPV118" s="209"/>
      <c r="NPW118" s="199"/>
      <c r="NPX118" s="199"/>
      <c r="NPY118" s="188"/>
      <c r="NPZ118" s="209"/>
      <c r="NQA118" s="199"/>
      <c r="NQB118" s="199"/>
      <c r="NQC118" s="188"/>
      <c r="NQD118" s="209"/>
      <c r="NQE118" s="199"/>
      <c r="NQF118" s="199"/>
      <c r="NQG118" s="188"/>
      <c r="NQH118" s="209"/>
      <c r="NQI118" s="199"/>
      <c r="NQJ118" s="199"/>
      <c r="NQK118" s="188"/>
      <c r="NQL118" s="209"/>
      <c r="NQM118" s="199"/>
      <c r="NQN118" s="199"/>
      <c r="NQO118" s="188"/>
      <c r="NQP118" s="209"/>
      <c r="NQQ118" s="199"/>
      <c r="NQR118" s="199"/>
      <c r="NQS118" s="188"/>
      <c r="NQT118" s="209"/>
      <c r="NQU118" s="199"/>
      <c r="NQV118" s="199"/>
      <c r="NQW118" s="188"/>
      <c r="NQX118" s="209"/>
      <c r="NQY118" s="199"/>
      <c r="NQZ118" s="199"/>
      <c r="NRA118" s="188"/>
      <c r="NRB118" s="209"/>
      <c r="NRC118" s="199"/>
      <c r="NRD118" s="199"/>
      <c r="NRE118" s="188"/>
      <c r="NRF118" s="209"/>
      <c r="NRG118" s="199"/>
      <c r="NRH118" s="199"/>
      <c r="NRI118" s="188"/>
      <c r="NRJ118" s="209"/>
      <c r="NRK118" s="199"/>
      <c r="NRL118" s="199"/>
      <c r="NRM118" s="188"/>
      <c r="NRN118" s="209"/>
      <c r="NRO118" s="199"/>
      <c r="NRP118" s="199"/>
      <c r="NRQ118" s="188"/>
      <c r="NRR118" s="209"/>
      <c r="NRS118" s="199"/>
      <c r="NRT118" s="199"/>
      <c r="NRU118" s="188"/>
      <c r="NRV118" s="209"/>
      <c r="NRW118" s="199"/>
      <c r="NRX118" s="199"/>
      <c r="NRY118" s="188"/>
      <c r="NRZ118" s="209"/>
      <c r="NSA118" s="199"/>
      <c r="NSB118" s="199"/>
      <c r="NSC118" s="188"/>
      <c r="NSD118" s="209"/>
      <c r="NSE118" s="199"/>
      <c r="NSF118" s="199"/>
      <c r="NSG118" s="188"/>
      <c r="NSH118" s="209"/>
      <c r="NSI118" s="199"/>
      <c r="NSJ118" s="199"/>
      <c r="NSK118" s="188"/>
      <c r="NSL118" s="209"/>
      <c r="NSM118" s="199"/>
      <c r="NSN118" s="199"/>
      <c r="NSO118" s="188"/>
      <c r="NSP118" s="209"/>
      <c r="NSQ118" s="199"/>
      <c r="NSR118" s="199"/>
      <c r="NSS118" s="188"/>
      <c r="NST118" s="209"/>
      <c r="NSU118" s="199"/>
      <c r="NSV118" s="199"/>
      <c r="NSW118" s="188"/>
      <c r="NSX118" s="209"/>
      <c r="NSY118" s="199"/>
      <c r="NSZ118" s="199"/>
      <c r="NTA118" s="188"/>
      <c r="NTB118" s="209"/>
      <c r="NTC118" s="199"/>
      <c r="NTD118" s="199"/>
      <c r="NTE118" s="188"/>
      <c r="NTF118" s="209"/>
      <c r="NTG118" s="199"/>
      <c r="NTH118" s="199"/>
      <c r="NTI118" s="188"/>
      <c r="NTJ118" s="209"/>
      <c r="NTK118" s="199"/>
      <c r="NTL118" s="199"/>
      <c r="NTM118" s="188"/>
      <c r="NTN118" s="209"/>
      <c r="NTO118" s="199"/>
      <c r="NTP118" s="199"/>
      <c r="NTQ118" s="188"/>
      <c r="NTR118" s="209"/>
      <c r="NTS118" s="199"/>
      <c r="NTT118" s="199"/>
      <c r="NTU118" s="188"/>
      <c r="NTV118" s="209"/>
      <c r="NTW118" s="199"/>
      <c r="NTX118" s="199"/>
      <c r="NTY118" s="188"/>
      <c r="NTZ118" s="209"/>
      <c r="NUA118" s="199"/>
      <c r="NUB118" s="199"/>
      <c r="NUC118" s="188"/>
      <c r="NUD118" s="209"/>
      <c r="NUE118" s="199"/>
      <c r="NUF118" s="199"/>
      <c r="NUG118" s="188"/>
      <c r="NUH118" s="209"/>
      <c r="NUI118" s="199"/>
      <c r="NUJ118" s="199"/>
      <c r="NUK118" s="188"/>
      <c r="NUL118" s="209"/>
      <c r="NUM118" s="199"/>
      <c r="NUN118" s="199"/>
      <c r="NUO118" s="188"/>
      <c r="NUP118" s="209"/>
      <c r="NUQ118" s="199"/>
      <c r="NUR118" s="199"/>
      <c r="NUS118" s="188"/>
      <c r="NUT118" s="209"/>
      <c r="NUU118" s="199"/>
      <c r="NUV118" s="199"/>
      <c r="NUW118" s="188"/>
      <c r="NUX118" s="209"/>
      <c r="NUY118" s="199"/>
      <c r="NUZ118" s="199"/>
      <c r="NVA118" s="188"/>
      <c r="NVB118" s="209"/>
      <c r="NVC118" s="199"/>
      <c r="NVD118" s="199"/>
      <c r="NVE118" s="188"/>
      <c r="NVF118" s="209"/>
      <c r="NVG118" s="199"/>
      <c r="NVH118" s="199"/>
      <c r="NVI118" s="188"/>
      <c r="NVJ118" s="209"/>
      <c r="NVK118" s="199"/>
      <c r="NVL118" s="199"/>
      <c r="NVM118" s="188"/>
      <c r="NVN118" s="209"/>
      <c r="NVO118" s="199"/>
      <c r="NVP118" s="199"/>
      <c r="NVQ118" s="188"/>
      <c r="NVR118" s="209"/>
      <c r="NVS118" s="199"/>
      <c r="NVT118" s="199"/>
      <c r="NVU118" s="188"/>
      <c r="NVV118" s="209"/>
      <c r="NVW118" s="199"/>
      <c r="NVX118" s="199"/>
      <c r="NVY118" s="188"/>
      <c r="NVZ118" s="209"/>
      <c r="NWA118" s="199"/>
      <c r="NWB118" s="199"/>
      <c r="NWC118" s="188"/>
      <c r="NWD118" s="209"/>
      <c r="NWE118" s="199"/>
      <c r="NWF118" s="199"/>
      <c r="NWG118" s="188"/>
      <c r="NWH118" s="209"/>
      <c r="NWI118" s="199"/>
      <c r="NWJ118" s="199"/>
      <c r="NWK118" s="188"/>
      <c r="NWL118" s="209"/>
      <c r="NWM118" s="199"/>
      <c r="NWN118" s="199"/>
      <c r="NWO118" s="188"/>
      <c r="NWP118" s="209"/>
      <c r="NWQ118" s="199"/>
      <c r="NWR118" s="199"/>
      <c r="NWS118" s="188"/>
      <c r="NWT118" s="209"/>
      <c r="NWU118" s="199"/>
      <c r="NWV118" s="199"/>
      <c r="NWW118" s="188"/>
      <c r="NWX118" s="209"/>
      <c r="NWY118" s="199"/>
      <c r="NWZ118" s="199"/>
      <c r="NXA118" s="188"/>
      <c r="NXB118" s="209"/>
      <c r="NXC118" s="199"/>
      <c r="NXD118" s="199"/>
      <c r="NXE118" s="188"/>
      <c r="NXF118" s="209"/>
      <c r="NXG118" s="199"/>
      <c r="NXH118" s="199"/>
      <c r="NXI118" s="188"/>
      <c r="NXJ118" s="209"/>
      <c r="NXK118" s="199"/>
      <c r="NXL118" s="199"/>
      <c r="NXM118" s="188"/>
      <c r="NXN118" s="209"/>
      <c r="NXO118" s="199"/>
      <c r="NXP118" s="199"/>
      <c r="NXQ118" s="188"/>
      <c r="NXR118" s="209"/>
      <c r="NXS118" s="199"/>
      <c r="NXT118" s="199"/>
      <c r="NXU118" s="188"/>
      <c r="NXV118" s="209"/>
      <c r="NXW118" s="199"/>
      <c r="NXX118" s="199"/>
      <c r="NXY118" s="188"/>
      <c r="NXZ118" s="209"/>
      <c r="NYA118" s="199"/>
      <c r="NYB118" s="199"/>
      <c r="NYC118" s="188"/>
      <c r="NYD118" s="209"/>
      <c r="NYE118" s="199"/>
      <c r="NYF118" s="199"/>
      <c r="NYG118" s="188"/>
      <c r="NYH118" s="209"/>
      <c r="NYI118" s="199"/>
      <c r="NYJ118" s="199"/>
      <c r="NYK118" s="188"/>
      <c r="NYL118" s="209"/>
      <c r="NYM118" s="199"/>
      <c r="NYN118" s="199"/>
      <c r="NYO118" s="188"/>
      <c r="NYP118" s="209"/>
      <c r="NYQ118" s="199"/>
      <c r="NYR118" s="199"/>
      <c r="NYS118" s="188"/>
      <c r="NYT118" s="209"/>
      <c r="NYU118" s="199"/>
      <c r="NYV118" s="199"/>
      <c r="NYW118" s="188"/>
      <c r="NYX118" s="209"/>
      <c r="NYY118" s="199"/>
      <c r="NYZ118" s="199"/>
      <c r="NZA118" s="188"/>
      <c r="NZB118" s="209"/>
      <c r="NZC118" s="199"/>
      <c r="NZD118" s="199"/>
      <c r="NZE118" s="188"/>
      <c r="NZF118" s="209"/>
      <c r="NZG118" s="199"/>
      <c r="NZH118" s="199"/>
      <c r="NZI118" s="188"/>
      <c r="NZJ118" s="209"/>
      <c r="NZK118" s="199"/>
      <c r="NZL118" s="199"/>
      <c r="NZM118" s="188"/>
      <c r="NZN118" s="209"/>
      <c r="NZO118" s="199"/>
      <c r="NZP118" s="199"/>
      <c r="NZQ118" s="188"/>
      <c r="NZR118" s="209"/>
      <c r="NZS118" s="199"/>
      <c r="NZT118" s="199"/>
      <c r="NZU118" s="188"/>
      <c r="NZV118" s="209"/>
      <c r="NZW118" s="199"/>
      <c r="NZX118" s="199"/>
      <c r="NZY118" s="188"/>
      <c r="NZZ118" s="209"/>
      <c r="OAA118" s="199"/>
      <c r="OAB118" s="199"/>
      <c r="OAC118" s="188"/>
      <c r="OAD118" s="209"/>
      <c r="OAE118" s="199"/>
      <c r="OAF118" s="199"/>
      <c r="OAG118" s="188"/>
      <c r="OAH118" s="209"/>
      <c r="OAI118" s="199"/>
      <c r="OAJ118" s="199"/>
      <c r="OAK118" s="188"/>
      <c r="OAL118" s="209"/>
      <c r="OAM118" s="199"/>
      <c r="OAN118" s="199"/>
      <c r="OAO118" s="188"/>
      <c r="OAP118" s="209"/>
      <c r="OAQ118" s="199"/>
      <c r="OAR118" s="199"/>
      <c r="OAS118" s="188"/>
      <c r="OAT118" s="209"/>
      <c r="OAU118" s="199"/>
      <c r="OAV118" s="199"/>
      <c r="OAW118" s="188"/>
      <c r="OAX118" s="209"/>
      <c r="OAY118" s="199"/>
      <c r="OAZ118" s="199"/>
      <c r="OBA118" s="188"/>
      <c r="OBB118" s="209"/>
      <c r="OBC118" s="199"/>
      <c r="OBD118" s="199"/>
      <c r="OBE118" s="188"/>
      <c r="OBF118" s="209"/>
      <c r="OBG118" s="199"/>
      <c r="OBH118" s="199"/>
      <c r="OBI118" s="188"/>
      <c r="OBJ118" s="209"/>
      <c r="OBK118" s="199"/>
      <c r="OBL118" s="199"/>
      <c r="OBM118" s="188"/>
      <c r="OBN118" s="209"/>
      <c r="OBO118" s="199"/>
      <c r="OBP118" s="199"/>
      <c r="OBQ118" s="188"/>
      <c r="OBR118" s="209"/>
      <c r="OBS118" s="199"/>
      <c r="OBT118" s="199"/>
      <c r="OBU118" s="188"/>
      <c r="OBV118" s="209"/>
      <c r="OBW118" s="199"/>
      <c r="OBX118" s="199"/>
      <c r="OBY118" s="188"/>
      <c r="OBZ118" s="209"/>
      <c r="OCA118" s="199"/>
      <c r="OCB118" s="199"/>
      <c r="OCC118" s="188"/>
      <c r="OCD118" s="209"/>
      <c r="OCE118" s="199"/>
      <c r="OCF118" s="199"/>
      <c r="OCG118" s="188"/>
      <c r="OCH118" s="209"/>
      <c r="OCI118" s="199"/>
      <c r="OCJ118" s="199"/>
      <c r="OCK118" s="188"/>
      <c r="OCL118" s="209"/>
      <c r="OCM118" s="199"/>
      <c r="OCN118" s="199"/>
      <c r="OCO118" s="188"/>
      <c r="OCP118" s="209"/>
      <c r="OCQ118" s="199"/>
      <c r="OCR118" s="199"/>
      <c r="OCS118" s="188"/>
      <c r="OCT118" s="209"/>
      <c r="OCU118" s="199"/>
      <c r="OCV118" s="199"/>
      <c r="OCW118" s="188"/>
      <c r="OCX118" s="209"/>
      <c r="OCY118" s="199"/>
      <c r="OCZ118" s="199"/>
      <c r="ODA118" s="188"/>
      <c r="ODB118" s="209"/>
      <c r="ODC118" s="199"/>
      <c r="ODD118" s="199"/>
      <c r="ODE118" s="188"/>
      <c r="ODF118" s="209"/>
      <c r="ODG118" s="199"/>
      <c r="ODH118" s="199"/>
      <c r="ODI118" s="188"/>
      <c r="ODJ118" s="209"/>
      <c r="ODK118" s="199"/>
      <c r="ODL118" s="199"/>
      <c r="ODM118" s="188"/>
      <c r="ODN118" s="209"/>
      <c r="ODO118" s="199"/>
      <c r="ODP118" s="199"/>
      <c r="ODQ118" s="188"/>
      <c r="ODR118" s="209"/>
      <c r="ODS118" s="199"/>
      <c r="ODT118" s="199"/>
      <c r="ODU118" s="188"/>
      <c r="ODV118" s="209"/>
      <c r="ODW118" s="199"/>
      <c r="ODX118" s="199"/>
      <c r="ODY118" s="188"/>
      <c r="ODZ118" s="209"/>
      <c r="OEA118" s="199"/>
      <c r="OEB118" s="199"/>
      <c r="OEC118" s="188"/>
      <c r="OED118" s="209"/>
      <c r="OEE118" s="199"/>
      <c r="OEF118" s="199"/>
      <c r="OEG118" s="188"/>
      <c r="OEH118" s="209"/>
      <c r="OEI118" s="199"/>
      <c r="OEJ118" s="199"/>
      <c r="OEK118" s="188"/>
      <c r="OEL118" s="209"/>
      <c r="OEM118" s="199"/>
      <c r="OEN118" s="199"/>
      <c r="OEO118" s="188"/>
      <c r="OEP118" s="209"/>
      <c r="OEQ118" s="199"/>
      <c r="OER118" s="199"/>
      <c r="OES118" s="188"/>
      <c r="OET118" s="209"/>
      <c r="OEU118" s="199"/>
      <c r="OEV118" s="199"/>
      <c r="OEW118" s="188"/>
      <c r="OEX118" s="209"/>
      <c r="OEY118" s="199"/>
      <c r="OEZ118" s="199"/>
      <c r="OFA118" s="188"/>
      <c r="OFB118" s="209"/>
      <c r="OFC118" s="199"/>
      <c r="OFD118" s="199"/>
      <c r="OFE118" s="188"/>
      <c r="OFF118" s="209"/>
      <c r="OFG118" s="199"/>
      <c r="OFH118" s="199"/>
      <c r="OFI118" s="188"/>
      <c r="OFJ118" s="209"/>
      <c r="OFK118" s="199"/>
      <c r="OFL118" s="199"/>
      <c r="OFM118" s="188"/>
      <c r="OFN118" s="209"/>
      <c r="OFO118" s="199"/>
      <c r="OFP118" s="199"/>
      <c r="OFQ118" s="188"/>
      <c r="OFR118" s="209"/>
      <c r="OFS118" s="199"/>
      <c r="OFT118" s="199"/>
      <c r="OFU118" s="188"/>
      <c r="OFV118" s="209"/>
      <c r="OFW118" s="199"/>
      <c r="OFX118" s="199"/>
      <c r="OFY118" s="188"/>
      <c r="OFZ118" s="209"/>
      <c r="OGA118" s="199"/>
      <c r="OGB118" s="199"/>
      <c r="OGC118" s="188"/>
      <c r="OGD118" s="209"/>
      <c r="OGE118" s="199"/>
      <c r="OGF118" s="199"/>
      <c r="OGG118" s="188"/>
      <c r="OGH118" s="209"/>
      <c r="OGI118" s="199"/>
      <c r="OGJ118" s="199"/>
      <c r="OGK118" s="188"/>
      <c r="OGL118" s="209"/>
      <c r="OGM118" s="199"/>
      <c r="OGN118" s="199"/>
      <c r="OGO118" s="188"/>
      <c r="OGP118" s="209"/>
      <c r="OGQ118" s="199"/>
      <c r="OGR118" s="199"/>
      <c r="OGS118" s="188"/>
      <c r="OGT118" s="209"/>
      <c r="OGU118" s="199"/>
      <c r="OGV118" s="199"/>
      <c r="OGW118" s="188"/>
      <c r="OGX118" s="209"/>
      <c r="OGY118" s="199"/>
      <c r="OGZ118" s="199"/>
      <c r="OHA118" s="188"/>
      <c r="OHB118" s="209"/>
      <c r="OHC118" s="199"/>
      <c r="OHD118" s="199"/>
      <c r="OHE118" s="188"/>
      <c r="OHF118" s="209"/>
      <c r="OHG118" s="199"/>
      <c r="OHH118" s="199"/>
      <c r="OHI118" s="188"/>
      <c r="OHJ118" s="209"/>
      <c r="OHK118" s="199"/>
      <c r="OHL118" s="199"/>
      <c r="OHM118" s="188"/>
      <c r="OHN118" s="209"/>
      <c r="OHO118" s="199"/>
      <c r="OHP118" s="199"/>
      <c r="OHQ118" s="188"/>
      <c r="OHR118" s="209"/>
      <c r="OHS118" s="199"/>
      <c r="OHT118" s="199"/>
      <c r="OHU118" s="188"/>
      <c r="OHV118" s="209"/>
      <c r="OHW118" s="199"/>
      <c r="OHX118" s="199"/>
      <c r="OHY118" s="188"/>
      <c r="OHZ118" s="209"/>
      <c r="OIA118" s="199"/>
      <c r="OIB118" s="199"/>
      <c r="OIC118" s="188"/>
      <c r="OID118" s="209"/>
      <c r="OIE118" s="199"/>
      <c r="OIF118" s="199"/>
      <c r="OIG118" s="188"/>
      <c r="OIH118" s="209"/>
      <c r="OII118" s="199"/>
      <c r="OIJ118" s="199"/>
      <c r="OIK118" s="188"/>
      <c r="OIL118" s="209"/>
      <c r="OIM118" s="199"/>
      <c r="OIN118" s="199"/>
      <c r="OIO118" s="188"/>
      <c r="OIP118" s="209"/>
      <c r="OIQ118" s="199"/>
      <c r="OIR118" s="199"/>
      <c r="OIS118" s="188"/>
      <c r="OIT118" s="209"/>
      <c r="OIU118" s="199"/>
      <c r="OIV118" s="199"/>
      <c r="OIW118" s="188"/>
      <c r="OIX118" s="209"/>
      <c r="OIY118" s="199"/>
      <c r="OIZ118" s="199"/>
      <c r="OJA118" s="188"/>
      <c r="OJB118" s="209"/>
      <c r="OJC118" s="199"/>
      <c r="OJD118" s="199"/>
      <c r="OJE118" s="188"/>
      <c r="OJF118" s="209"/>
      <c r="OJG118" s="199"/>
      <c r="OJH118" s="199"/>
      <c r="OJI118" s="188"/>
      <c r="OJJ118" s="209"/>
      <c r="OJK118" s="199"/>
      <c r="OJL118" s="199"/>
      <c r="OJM118" s="188"/>
      <c r="OJN118" s="209"/>
      <c r="OJO118" s="199"/>
      <c r="OJP118" s="199"/>
      <c r="OJQ118" s="188"/>
      <c r="OJR118" s="209"/>
      <c r="OJS118" s="199"/>
      <c r="OJT118" s="199"/>
      <c r="OJU118" s="188"/>
      <c r="OJV118" s="209"/>
      <c r="OJW118" s="199"/>
      <c r="OJX118" s="199"/>
      <c r="OJY118" s="188"/>
      <c r="OJZ118" s="209"/>
      <c r="OKA118" s="199"/>
      <c r="OKB118" s="199"/>
      <c r="OKC118" s="188"/>
      <c r="OKD118" s="209"/>
      <c r="OKE118" s="199"/>
      <c r="OKF118" s="199"/>
      <c r="OKG118" s="188"/>
      <c r="OKH118" s="209"/>
      <c r="OKI118" s="199"/>
      <c r="OKJ118" s="199"/>
      <c r="OKK118" s="188"/>
      <c r="OKL118" s="209"/>
      <c r="OKM118" s="199"/>
      <c r="OKN118" s="199"/>
      <c r="OKO118" s="188"/>
      <c r="OKP118" s="209"/>
      <c r="OKQ118" s="199"/>
      <c r="OKR118" s="199"/>
      <c r="OKS118" s="188"/>
      <c r="OKT118" s="209"/>
      <c r="OKU118" s="199"/>
      <c r="OKV118" s="199"/>
      <c r="OKW118" s="188"/>
      <c r="OKX118" s="209"/>
      <c r="OKY118" s="199"/>
      <c r="OKZ118" s="199"/>
      <c r="OLA118" s="188"/>
      <c r="OLB118" s="209"/>
      <c r="OLC118" s="199"/>
      <c r="OLD118" s="199"/>
      <c r="OLE118" s="188"/>
      <c r="OLF118" s="209"/>
      <c r="OLG118" s="199"/>
      <c r="OLH118" s="199"/>
      <c r="OLI118" s="188"/>
      <c r="OLJ118" s="209"/>
      <c r="OLK118" s="199"/>
      <c r="OLL118" s="199"/>
      <c r="OLM118" s="188"/>
      <c r="OLN118" s="209"/>
      <c r="OLO118" s="199"/>
      <c r="OLP118" s="199"/>
      <c r="OLQ118" s="188"/>
      <c r="OLR118" s="209"/>
      <c r="OLS118" s="199"/>
      <c r="OLT118" s="199"/>
      <c r="OLU118" s="188"/>
      <c r="OLV118" s="209"/>
      <c r="OLW118" s="199"/>
      <c r="OLX118" s="199"/>
      <c r="OLY118" s="188"/>
      <c r="OLZ118" s="209"/>
      <c r="OMA118" s="199"/>
      <c r="OMB118" s="199"/>
      <c r="OMC118" s="188"/>
      <c r="OMD118" s="209"/>
      <c r="OME118" s="199"/>
      <c r="OMF118" s="199"/>
      <c r="OMG118" s="188"/>
      <c r="OMH118" s="209"/>
      <c r="OMI118" s="199"/>
      <c r="OMJ118" s="199"/>
      <c r="OMK118" s="188"/>
      <c r="OML118" s="209"/>
      <c r="OMM118" s="199"/>
      <c r="OMN118" s="199"/>
      <c r="OMO118" s="188"/>
      <c r="OMP118" s="209"/>
      <c r="OMQ118" s="199"/>
      <c r="OMR118" s="199"/>
      <c r="OMS118" s="188"/>
      <c r="OMT118" s="209"/>
      <c r="OMU118" s="199"/>
      <c r="OMV118" s="199"/>
      <c r="OMW118" s="188"/>
      <c r="OMX118" s="209"/>
      <c r="OMY118" s="199"/>
      <c r="OMZ118" s="199"/>
      <c r="ONA118" s="188"/>
      <c r="ONB118" s="209"/>
      <c r="ONC118" s="199"/>
      <c r="OND118" s="199"/>
      <c r="ONE118" s="188"/>
      <c r="ONF118" s="209"/>
      <c r="ONG118" s="199"/>
      <c r="ONH118" s="199"/>
      <c r="ONI118" s="188"/>
      <c r="ONJ118" s="209"/>
      <c r="ONK118" s="199"/>
      <c r="ONL118" s="199"/>
      <c r="ONM118" s="188"/>
      <c r="ONN118" s="209"/>
      <c r="ONO118" s="199"/>
      <c r="ONP118" s="199"/>
      <c r="ONQ118" s="188"/>
      <c r="ONR118" s="209"/>
      <c r="ONS118" s="199"/>
      <c r="ONT118" s="199"/>
      <c r="ONU118" s="188"/>
      <c r="ONV118" s="209"/>
      <c r="ONW118" s="199"/>
      <c r="ONX118" s="199"/>
      <c r="ONY118" s="188"/>
      <c r="ONZ118" s="209"/>
      <c r="OOA118" s="199"/>
      <c r="OOB118" s="199"/>
      <c r="OOC118" s="188"/>
      <c r="OOD118" s="209"/>
      <c r="OOE118" s="199"/>
      <c r="OOF118" s="199"/>
      <c r="OOG118" s="188"/>
      <c r="OOH118" s="209"/>
      <c r="OOI118" s="199"/>
      <c r="OOJ118" s="199"/>
      <c r="OOK118" s="188"/>
      <c r="OOL118" s="209"/>
      <c r="OOM118" s="199"/>
      <c r="OON118" s="199"/>
      <c r="OOO118" s="188"/>
      <c r="OOP118" s="209"/>
      <c r="OOQ118" s="199"/>
      <c r="OOR118" s="199"/>
      <c r="OOS118" s="188"/>
      <c r="OOT118" s="209"/>
      <c r="OOU118" s="199"/>
      <c r="OOV118" s="199"/>
      <c r="OOW118" s="188"/>
      <c r="OOX118" s="209"/>
      <c r="OOY118" s="199"/>
      <c r="OOZ118" s="199"/>
      <c r="OPA118" s="188"/>
      <c r="OPB118" s="209"/>
      <c r="OPC118" s="199"/>
      <c r="OPD118" s="199"/>
      <c r="OPE118" s="188"/>
      <c r="OPF118" s="209"/>
      <c r="OPG118" s="199"/>
      <c r="OPH118" s="199"/>
      <c r="OPI118" s="188"/>
      <c r="OPJ118" s="209"/>
      <c r="OPK118" s="199"/>
      <c r="OPL118" s="199"/>
      <c r="OPM118" s="188"/>
      <c r="OPN118" s="209"/>
      <c r="OPO118" s="199"/>
      <c r="OPP118" s="199"/>
      <c r="OPQ118" s="188"/>
      <c r="OPR118" s="209"/>
      <c r="OPS118" s="199"/>
      <c r="OPT118" s="199"/>
      <c r="OPU118" s="188"/>
      <c r="OPV118" s="209"/>
      <c r="OPW118" s="199"/>
      <c r="OPX118" s="199"/>
      <c r="OPY118" s="188"/>
      <c r="OPZ118" s="209"/>
      <c r="OQA118" s="199"/>
      <c r="OQB118" s="199"/>
      <c r="OQC118" s="188"/>
      <c r="OQD118" s="209"/>
      <c r="OQE118" s="199"/>
      <c r="OQF118" s="199"/>
      <c r="OQG118" s="188"/>
      <c r="OQH118" s="209"/>
      <c r="OQI118" s="199"/>
      <c r="OQJ118" s="199"/>
      <c r="OQK118" s="188"/>
      <c r="OQL118" s="209"/>
      <c r="OQM118" s="199"/>
      <c r="OQN118" s="199"/>
      <c r="OQO118" s="188"/>
      <c r="OQP118" s="209"/>
      <c r="OQQ118" s="199"/>
      <c r="OQR118" s="199"/>
      <c r="OQS118" s="188"/>
      <c r="OQT118" s="209"/>
      <c r="OQU118" s="199"/>
      <c r="OQV118" s="199"/>
      <c r="OQW118" s="188"/>
      <c r="OQX118" s="209"/>
      <c r="OQY118" s="199"/>
      <c r="OQZ118" s="199"/>
      <c r="ORA118" s="188"/>
      <c r="ORB118" s="209"/>
      <c r="ORC118" s="199"/>
      <c r="ORD118" s="199"/>
      <c r="ORE118" s="188"/>
      <c r="ORF118" s="209"/>
      <c r="ORG118" s="199"/>
      <c r="ORH118" s="199"/>
      <c r="ORI118" s="188"/>
      <c r="ORJ118" s="209"/>
      <c r="ORK118" s="199"/>
      <c r="ORL118" s="199"/>
      <c r="ORM118" s="188"/>
      <c r="ORN118" s="209"/>
      <c r="ORO118" s="199"/>
      <c r="ORP118" s="199"/>
      <c r="ORQ118" s="188"/>
      <c r="ORR118" s="209"/>
      <c r="ORS118" s="199"/>
      <c r="ORT118" s="199"/>
      <c r="ORU118" s="188"/>
      <c r="ORV118" s="209"/>
      <c r="ORW118" s="199"/>
      <c r="ORX118" s="199"/>
      <c r="ORY118" s="188"/>
      <c r="ORZ118" s="209"/>
      <c r="OSA118" s="199"/>
      <c r="OSB118" s="199"/>
      <c r="OSC118" s="188"/>
      <c r="OSD118" s="209"/>
      <c r="OSE118" s="199"/>
      <c r="OSF118" s="199"/>
      <c r="OSG118" s="188"/>
      <c r="OSH118" s="209"/>
      <c r="OSI118" s="199"/>
      <c r="OSJ118" s="199"/>
      <c r="OSK118" s="188"/>
      <c r="OSL118" s="209"/>
      <c r="OSM118" s="199"/>
      <c r="OSN118" s="199"/>
      <c r="OSO118" s="188"/>
      <c r="OSP118" s="209"/>
      <c r="OSQ118" s="199"/>
      <c r="OSR118" s="199"/>
      <c r="OSS118" s="188"/>
      <c r="OST118" s="209"/>
      <c r="OSU118" s="199"/>
      <c r="OSV118" s="199"/>
      <c r="OSW118" s="188"/>
      <c r="OSX118" s="209"/>
      <c r="OSY118" s="199"/>
      <c r="OSZ118" s="199"/>
      <c r="OTA118" s="188"/>
      <c r="OTB118" s="209"/>
      <c r="OTC118" s="199"/>
      <c r="OTD118" s="199"/>
      <c r="OTE118" s="188"/>
      <c r="OTF118" s="209"/>
      <c r="OTG118" s="199"/>
      <c r="OTH118" s="199"/>
      <c r="OTI118" s="188"/>
      <c r="OTJ118" s="209"/>
      <c r="OTK118" s="199"/>
      <c r="OTL118" s="199"/>
      <c r="OTM118" s="188"/>
      <c r="OTN118" s="209"/>
      <c r="OTO118" s="199"/>
      <c r="OTP118" s="199"/>
      <c r="OTQ118" s="188"/>
      <c r="OTR118" s="209"/>
      <c r="OTS118" s="199"/>
      <c r="OTT118" s="199"/>
      <c r="OTU118" s="188"/>
      <c r="OTV118" s="209"/>
      <c r="OTW118" s="199"/>
      <c r="OTX118" s="199"/>
      <c r="OTY118" s="188"/>
      <c r="OTZ118" s="209"/>
      <c r="OUA118" s="199"/>
      <c r="OUB118" s="199"/>
      <c r="OUC118" s="188"/>
      <c r="OUD118" s="209"/>
      <c r="OUE118" s="199"/>
      <c r="OUF118" s="199"/>
      <c r="OUG118" s="188"/>
      <c r="OUH118" s="209"/>
      <c r="OUI118" s="199"/>
      <c r="OUJ118" s="199"/>
      <c r="OUK118" s="188"/>
      <c r="OUL118" s="209"/>
      <c r="OUM118" s="199"/>
      <c r="OUN118" s="199"/>
      <c r="OUO118" s="188"/>
      <c r="OUP118" s="209"/>
      <c r="OUQ118" s="199"/>
      <c r="OUR118" s="199"/>
      <c r="OUS118" s="188"/>
      <c r="OUT118" s="209"/>
      <c r="OUU118" s="199"/>
      <c r="OUV118" s="199"/>
      <c r="OUW118" s="188"/>
      <c r="OUX118" s="209"/>
      <c r="OUY118" s="199"/>
      <c r="OUZ118" s="199"/>
      <c r="OVA118" s="188"/>
      <c r="OVB118" s="209"/>
      <c r="OVC118" s="199"/>
      <c r="OVD118" s="199"/>
      <c r="OVE118" s="188"/>
      <c r="OVF118" s="209"/>
      <c r="OVG118" s="199"/>
      <c r="OVH118" s="199"/>
      <c r="OVI118" s="188"/>
      <c r="OVJ118" s="209"/>
      <c r="OVK118" s="199"/>
      <c r="OVL118" s="199"/>
      <c r="OVM118" s="188"/>
      <c r="OVN118" s="209"/>
      <c r="OVO118" s="199"/>
      <c r="OVP118" s="199"/>
      <c r="OVQ118" s="188"/>
      <c r="OVR118" s="209"/>
      <c r="OVS118" s="199"/>
      <c r="OVT118" s="199"/>
      <c r="OVU118" s="188"/>
      <c r="OVV118" s="209"/>
      <c r="OVW118" s="199"/>
      <c r="OVX118" s="199"/>
      <c r="OVY118" s="188"/>
      <c r="OVZ118" s="209"/>
      <c r="OWA118" s="199"/>
      <c r="OWB118" s="199"/>
      <c r="OWC118" s="188"/>
      <c r="OWD118" s="209"/>
      <c r="OWE118" s="199"/>
      <c r="OWF118" s="199"/>
      <c r="OWG118" s="188"/>
      <c r="OWH118" s="209"/>
      <c r="OWI118" s="199"/>
      <c r="OWJ118" s="199"/>
      <c r="OWK118" s="188"/>
      <c r="OWL118" s="209"/>
      <c r="OWM118" s="199"/>
      <c r="OWN118" s="199"/>
      <c r="OWO118" s="188"/>
      <c r="OWP118" s="209"/>
      <c r="OWQ118" s="199"/>
      <c r="OWR118" s="199"/>
      <c r="OWS118" s="188"/>
      <c r="OWT118" s="209"/>
      <c r="OWU118" s="199"/>
      <c r="OWV118" s="199"/>
      <c r="OWW118" s="188"/>
      <c r="OWX118" s="209"/>
      <c r="OWY118" s="199"/>
      <c r="OWZ118" s="199"/>
      <c r="OXA118" s="188"/>
      <c r="OXB118" s="209"/>
      <c r="OXC118" s="199"/>
      <c r="OXD118" s="199"/>
      <c r="OXE118" s="188"/>
      <c r="OXF118" s="209"/>
      <c r="OXG118" s="199"/>
      <c r="OXH118" s="199"/>
      <c r="OXI118" s="188"/>
      <c r="OXJ118" s="209"/>
      <c r="OXK118" s="199"/>
      <c r="OXL118" s="199"/>
      <c r="OXM118" s="188"/>
      <c r="OXN118" s="209"/>
      <c r="OXO118" s="199"/>
      <c r="OXP118" s="199"/>
      <c r="OXQ118" s="188"/>
      <c r="OXR118" s="209"/>
      <c r="OXS118" s="199"/>
      <c r="OXT118" s="199"/>
      <c r="OXU118" s="188"/>
      <c r="OXV118" s="209"/>
      <c r="OXW118" s="199"/>
      <c r="OXX118" s="199"/>
      <c r="OXY118" s="188"/>
      <c r="OXZ118" s="209"/>
      <c r="OYA118" s="199"/>
      <c r="OYB118" s="199"/>
      <c r="OYC118" s="188"/>
      <c r="OYD118" s="209"/>
      <c r="OYE118" s="199"/>
      <c r="OYF118" s="199"/>
      <c r="OYG118" s="188"/>
      <c r="OYH118" s="209"/>
      <c r="OYI118" s="199"/>
      <c r="OYJ118" s="199"/>
      <c r="OYK118" s="188"/>
      <c r="OYL118" s="209"/>
      <c r="OYM118" s="199"/>
      <c r="OYN118" s="199"/>
      <c r="OYO118" s="188"/>
      <c r="OYP118" s="209"/>
      <c r="OYQ118" s="199"/>
      <c r="OYR118" s="199"/>
      <c r="OYS118" s="188"/>
      <c r="OYT118" s="209"/>
      <c r="OYU118" s="199"/>
      <c r="OYV118" s="199"/>
      <c r="OYW118" s="188"/>
      <c r="OYX118" s="209"/>
      <c r="OYY118" s="199"/>
      <c r="OYZ118" s="199"/>
      <c r="OZA118" s="188"/>
      <c r="OZB118" s="209"/>
      <c r="OZC118" s="199"/>
      <c r="OZD118" s="199"/>
      <c r="OZE118" s="188"/>
      <c r="OZF118" s="209"/>
      <c r="OZG118" s="199"/>
      <c r="OZH118" s="199"/>
      <c r="OZI118" s="188"/>
      <c r="OZJ118" s="209"/>
      <c r="OZK118" s="199"/>
      <c r="OZL118" s="199"/>
      <c r="OZM118" s="188"/>
      <c r="OZN118" s="209"/>
      <c r="OZO118" s="199"/>
      <c r="OZP118" s="199"/>
      <c r="OZQ118" s="188"/>
      <c r="OZR118" s="209"/>
      <c r="OZS118" s="199"/>
      <c r="OZT118" s="199"/>
      <c r="OZU118" s="188"/>
      <c r="OZV118" s="209"/>
      <c r="OZW118" s="199"/>
      <c r="OZX118" s="199"/>
      <c r="OZY118" s="188"/>
      <c r="OZZ118" s="209"/>
      <c r="PAA118" s="199"/>
      <c r="PAB118" s="199"/>
      <c r="PAC118" s="188"/>
      <c r="PAD118" s="209"/>
      <c r="PAE118" s="199"/>
      <c r="PAF118" s="199"/>
      <c r="PAG118" s="188"/>
      <c r="PAH118" s="209"/>
      <c r="PAI118" s="199"/>
      <c r="PAJ118" s="199"/>
      <c r="PAK118" s="188"/>
      <c r="PAL118" s="209"/>
      <c r="PAM118" s="199"/>
      <c r="PAN118" s="199"/>
      <c r="PAO118" s="188"/>
      <c r="PAP118" s="209"/>
      <c r="PAQ118" s="199"/>
      <c r="PAR118" s="199"/>
      <c r="PAS118" s="188"/>
      <c r="PAT118" s="209"/>
      <c r="PAU118" s="199"/>
      <c r="PAV118" s="199"/>
      <c r="PAW118" s="188"/>
      <c r="PAX118" s="209"/>
      <c r="PAY118" s="199"/>
      <c r="PAZ118" s="199"/>
      <c r="PBA118" s="188"/>
      <c r="PBB118" s="209"/>
      <c r="PBC118" s="199"/>
      <c r="PBD118" s="199"/>
      <c r="PBE118" s="188"/>
      <c r="PBF118" s="209"/>
      <c r="PBG118" s="199"/>
      <c r="PBH118" s="199"/>
      <c r="PBI118" s="188"/>
      <c r="PBJ118" s="209"/>
      <c r="PBK118" s="199"/>
      <c r="PBL118" s="199"/>
      <c r="PBM118" s="188"/>
      <c r="PBN118" s="209"/>
      <c r="PBO118" s="199"/>
      <c r="PBP118" s="199"/>
      <c r="PBQ118" s="188"/>
      <c r="PBR118" s="209"/>
      <c r="PBS118" s="199"/>
      <c r="PBT118" s="199"/>
      <c r="PBU118" s="188"/>
      <c r="PBV118" s="209"/>
      <c r="PBW118" s="199"/>
      <c r="PBX118" s="199"/>
      <c r="PBY118" s="188"/>
      <c r="PBZ118" s="209"/>
      <c r="PCA118" s="199"/>
      <c r="PCB118" s="199"/>
      <c r="PCC118" s="188"/>
      <c r="PCD118" s="209"/>
      <c r="PCE118" s="199"/>
      <c r="PCF118" s="199"/>
      <c r="PCG118" s="188"/>
      <c r="PCH118" s="209"/>
      <c r="PCI118" s="199"/>
      <c r="PCJ118" s="199"/>
      <c r="PCK118" s="188"/>
      <c r="PCL118" s="209"/>
      <c r="PCM118" s="199"/>
      <c r="PCN118" s="199"/>
      <c r="PCO118" s="188"/>
      <c r="PCP118" s="209"/>
      <c r="PCQ118" s="199"/>
      <c r="PCR118" s="199"/>
      <c r="PCS118" s="188"/>
      <c r="PCT118" s="209"/>
      <c r="PCU118" s="199"/>
      <c r="PCV118" s="199"/>
      <c r="PCW118" s="188"/>
      <c r="PCX118" s="209"/>
      <c r="PCY118" s="199"/>
      <c r="PCZ118" s="199"/>
      <c r="PDA118" s="188"/>
      <c r="PDB118" s="209"/>
      <c r="PDC118" s="199"/>
      <c r="PDD118" s="199"/>
      <c r="PDE118" s="188"/>
      <c r="PDF118" s="209"/>
      <c r="PDG118" s="199"/>
      <c r="PDH118" s="199"/>
      <c r="PDI118" s="188"/>
      <c r="PDJ118" s="209"/>
      <c r="PDK118" s="199"/>
      <c r="PDL118" s="199"/>
      <c r="PDM118" s="188"/>
      <c r="PDN118" s="209"/>
      <c r="PDO118" s="199"/>
      <c r="PDP118" s="199"/>
      <c r="PDQ118" s="188"/>
      <c r="PDR118" s="209"/>
      <c r="PDS118" s="199"/>
      <c r="PDT118" s="199"/>
      <c r="PDU118" s="188"/>
      <c r="PDV118" s="209"/>
      <c r="PDW118" s="199"/>
      <c r="PDX118" s="199"/>
      <c r="PDY118" s="188"/>
      <c r="PDZ118" s="209"/>
      <c r="PEA118" s="199"/>
      <c r="PEB118" s="199"/>
      <c r="PEC118" s="188"/>
      <c r="PED118" s="209"/>
      <c r="PEE118" s="199"/>
      <c r="PEF118" s="199"/>
      <c r="PEG118" s="188"/>
      <c r="PEH118" s="209"/>
      <c r="PEI118" s="199"/>
      <c r="PEJ118" s="199"/>
      <c r="PEK118" s="188"/>
      <c r="PEL118" s="209"/>
      <c r="PEM118" s="199"/>
      <c r="PEN118" s="199"/>
      <c r="PEO118" s="188"/>
      <c r="PEP118" s="209"/>
      <c r="PEQ118" s="199"/>
      <c r="PER118" s="199"/>
      <c r="PES118" s="188"/>
      <c r="PET118" s="209"/>
      <c r="PEU118" s="199"/>
      <c r="PEV118" s="199"/>
      <c r="PEW118" s="188"/>
      <c r="PEX118" s="209"/>
      <c r="PEY118" s="199"/>
      <c r="PEZ118" s="199"/>
      <c r="PFA118" s="188"/>
      <c r="PFB118" s="209"/>
      <c r="PFC118" s="199"/>
      <c r="PFD118" s="199"/>
      <c r="PFE118" s="188"/>
      <c r="PFF118" s="209"/>
      <c r="PFG118" s="199"/>
      <c r="PFH118" s="199"/>
      <c r="PFI118" s="188"/>
      <c r="PFJ118" s="209"/>
      <c r="PFK118" s="199"/>
      <c r="PFL118" s="199"/>
      <c r="PFM118" s="188"/>
      <c r="PFN118" s="209"/>
      <c r="PFO118" s="199"/>
      <c r="PFP118" s="199"/>
      <c r="PFQ118" s="188"/>
      <c r="PFR118" s="209"/>
      <c r="PFS118" s="199"/>
      <c r="PFT118" s="199"/>
      <c r="PFU118" s="188"/>
      <c r="PFV118" s="209"/>
      <c r="PFW118" s="199"/>
      <c r="PFX118" s="199"/>
      <c r="PFY118" s="188"/>
      <c r="PFZ118" s="209"/>
      <c r="PGA118" s="199"/>
      <c r="PGB118" s="199"/>
      <c r="PGC118" s="188"/>
      <c r="PGD118" s="209"/>
      <c r="PGE118" s="199"/>
      <c r="PGF118" s="199"/>
      <c r="PGG118" s="188"/>
      <c r="PGH118" s="209"/>
      <c r="PGI118" s="199"/>
      <c r="PGJ118" s="199"/>
      <c r="PGK118" s="188"/>
      <c r="PGL118" s="209"/>
      <c r="PGM118" s="199"/>
      <c r="PGN118" s="199"/>
      <c r="PGO118" s="188"/>
      <c r="PGP118" s="209"/>
      <c r="PGQ118" s="199"/>
      <c r="PGR118" s="199"/>
      <c r="PGS118" s="188"/>
      <c r="PGT118" s="209"/>
      <c r="PGU118" s="199"/>
      <c r="PGV118" s="199"/>
      <c r="PGW118" s="188"/>
      <c r="PGX118" s="209"/>
      <c r="PGY118" s="199"/>
      <c r="PGZ118" s="199"/>
      <c r="PHA118" s="188"/>
      <c r="PHB118" s="209"/>
      <c r="PHC118" s="199"/>
      <c r="PHD118" s="199"/>
      <c r="PHE118" s="188"/>
      <c r="PHF118" s="209"/>
      <c r="PHG118" s="199"/>
      <c r="PHH118" s="199"/>
      <c r="PHI118" s="188"/>
      <c r="PHJ118" s="209"/>
      <c r="PHK118" s="199"/>
      <c r="PHL118" s="199"/>
      <c r="PHM118" s="188"/>
      <c r="PHN118" s="209"/>
      <c r="PHO118" s="199"/>
      <c r="PHP118" s="199"/>
      <c r="PHQ118" s="188"/>
      <c r="PHR118" s="209"/>
      <c r="PHS118" s="199"/>
      <c r="PHT118" s="199"/>
      <c r="PHU118" s="188"/>
      <c r="PHV118" s="209"/>
      <c r="PHW118" s="199"/>
      <c r="PHX118" s="199"/>
      <c r="PHY118" s="188"/>
      <c r="PHZ118" s="209"/>
      <c r="PIA118" s="199"/>
      <c r="PIB118" s="199"/>
      <c r="PIC118" s="188"/>
      <c r="PID118" s="209"/>
      <c r="PIE118" s="199"/>
      <c r="PIF118" s="199"/>
      <c r="PIG118" s="188"/>
      <c r="PIH118" s="209"/>
      <c r="PII118" s="199"/>
      <c r="PIJ118" s="199"/>
      <c r="PIK118" s="188"/>
      <c r="PIL118" s="209"/>
      <c r="PIM118" s="199"/>
      <c r="PIN118" s="199"/>
      <c r="PIO118" s="188"/>
      <c r="PIP118" s="209"/>
      <c r="PIQ118" s="199"/>
      <c r="PIR118" s="199"/>
      <c r="PIS118" s="188"/>
      <c r="PIT118" s="209"/>
      <c r="PIU118" s="199"/>
      <c r="PIV118" s="199"/>
      <c r="PIW118" s="188"/>
      <c r="PIX118" s="209"/>
      <c r="PIY118" s="199"/>
      <c r="PIZ118" s="199"/>
      <c r="PJA118" s="188"/>
      <c r="PJB118" s="209"/>
      <c r="PJC118" s="199"/>
      <c r="PJD118" s="199"/>
      <c r="PJE118" s="188"/>
      <c r="PJF118" s="209"/>
      <c r="PJG118" s="199"/>
      <c r="PJH118" s="199"/>
      <c r="PJI118" s="188"/>
      <c r="PJJ118" s="209"/>
      <c r="PJK118" s="199"/>
      <c r="PJL118" s="199"/>
      <c r="PJM118" s="188"/>
      <c r="PJN118" s="209"/>
      <c r="PJO118" s="199"/>
      <c r="PJP118" s="199"/>
      <c r="PJQ118" s="188"/>
      <c r="PJR118" s="209"/>
      <c r="PJS118" s="199"/>
      <c r="PJT118" s="199"/>
      <c r="PJU118" s="188"/>
      <c r="PJV118" s="209"/>
      <c r="PJW118" s="199"/>
      <c r="PJX118" s="199"/>
      <c r="PJY118" s="188"/>
      <c r="PJZ118" s="209"/>
      <c r="PKA118" s="199"/>
      <c r="PKB118" s="199"/>
      <c r="PKC118" s="188"/>
      <c r="PKD118" s="209"/>
      <c r="PKE118" s="199"/>
      <c r="PKF118" s="199"/>
      <c r="PKG118" s="188"/>
      <c r="PKH118" s="209"/>
      <c r="PKI118" s="199"/>
      <c r="PKJ118" s="199"/>
      <c r="PKK118" s="188"/>
      <c r="PKL118" s="209"/>
      <c r="PKM118" s="199"/>
      <c r="PKN118" s="199"/>
      <c r="PKO118" s="188"/>
      <c r="PKP118" s="209"/>
      <c r="PKQ118" s="199"/>
      <c r="PKR118" s="199"/>
      <c r="PKS118" s="188"/>
      <c r="PKT118" s="209"/>
      <c r="PKU118" s="199"/>
      <c r="PKV118" s="199"/>
      <c r="PKW118" s="188"/>
      <c r="PKX118" s="209"/>
      <c r="PKY118" s="199"/>
      <c r="PKZ118" s="199"/>
      <c r="PLA118" s="188"/>
      <c r="PLB118" s="209"/>
      <c r="PLC118" s="199"/>
      <c r="PLD118" s="199"/>
      <c r="PLE118" s="188"/>
      <c r="PLF118" s="209"/>
      <c r="PLG118" s="199"/>
      <c r="PLH118" s="199"/>
      <c r="PLI118" s="188"/>
      <c r="PLJ118" s="209"/>
      <c r="PLK118" s="199"/>
      <c r="PLL118" s="199"/>
      <c r="PLM118" s="188"/>
      <c r="PLN118" s="209"/>
      <c r="PLO118" s="199"/>
      <c r="PLP118" s="199"/>
      <c r="PLQ118" s="188"/>
      <c r="PLR118" s="209"/>
      <c r="PLS118" s="199"/>
      <c r="PLT118" s="199"/>
      <c r="PLU118" s="188"/>
      <c r="PLV118" s="209"/>
      <c r="PLW118" s="199"/>
      <c r="PLX118" s="199"/>
      <c r="PLY118" s="188"/>
      <c r="PLZ118" s="209"/>
      <c r="PMA118" s="199"/>
      <c r="PMB118" s="199"/>
      <c r="PMC118" s="188"/>
      <c r="PMD118" s="209"/>
      <c r="PME118" s="199"/>
      <c r="PMF118" s="199"/>
      <c r="PMG118" s="188"/>
      <c r="PMH118" s="209"/>
      <c r="PMI118" s="199"/>
      <c r="PMJ118" s="199"/>
      <c r="PMK118" s="188"/>
      <c r="PML118" s="209"/>
      <c r="PMM118" s="199"/>
      <c r="PMN118" s="199"/>
      <c r="PMO118" s="188"/>
      <c r="PMP118" s="209"/>
      <c r="PMQ118" s="199"/>
      <c r="PMR118" s="199"/>
      <c r="PMS118" s="188"/>
      <c r="PMT118" s="209"/>
      <c r="PMU118" s="199"/>
      <c r="PMV118" s="199"/>
      <c r="PMW118" s="188"/>
      <c r="PMX118" s="209"/>
      <c r="PMY118" s="199"/>
      <c r="PMZ118" s="199"/>
      <c r="PNA118" s="188"/>
      <c r="PNB118" s="209"/>
      <c r="PNC118" s="199"/>
      <c r="PND118" s="199"/>
      <c r="PNE118" s="188"/>
      <c r="PNF118" s="209"/>
      <c r="PNG118" s="199"/>
      <c r="PNH118" s="199"/>
      <c r="PNI118" s="188"/>
      <c r="PNJ118" s="209"/>
      <c r="PNK118" s="199"/>
      <c r="PNL118" s="199"/>
      <c r="PNM118" s="188"/>
      <c r="PNN118" s="209"/>
      <c r="PNO118" s="199"/>
      <c r="PNP118" s="199"/>
      <c r="PNQ118" s="188"/>
      <c r="PNR118" s="209"/>
      <c r="PNS118" s="199"/>
      <c r="PNT118" s="199"/>
      <c r="PNU118" s="188"/>
      <c r="PNV118" s="209"/>
      <c r="PNW118" s="199"/>
      <c r="PNX118" s="199"/>
      <c r="PNY118" s="188"/>
      <c r="PNZ118" s="209"/>
      <c r="POA118" s="199"/>
      <c r="POB118" s="199"/>
      <c r="POC118" s="188"/>
      <c r="POD118" s="209"/>
      <c r="POE118" s="199"/>
      <c r="POF118" s="199"/>
      <c r="POG118" s="188"/>
      <c r="POH118" s="209"/>
      <c r="POI118" s="199"/>
      <c r="POJ118" s="199"/>
      <c r="POK118" s="188"/>
      <c r="POL118" s="209"/>
      <c r="POM118" s="199"/>
      <c r="PON118" s="199"/>
      <c r="POO118" s="188"/>
      <c r="POP118" s="209"/>
      <c r="POQ118" s="199"/>
      <c r="POR118" s="199"/>
      <c r="POS118" s="188"/>
      <c r="POT118" s="209"/>
      <c r="POU118" s="199"/>
      <c r="POV118" s="199"/>
      <c r="POW118" s="188"/>
      <c r="POX118" s="209"/>
      <c r="POY118" s="199"/>
      <c r="POZ118" s="199"/>
      <c r="PPA118" s="188"/>
      <c r="PPB118" s="209"/>
      <c r="PPC118" s="199"/>
      <c r="PPD118" s="199"/>
      <c r="PPE118" s="188"/>
      <c r="PPF118" s="209"/>
      <c r="PPG118" s="199"/>
      <c r="PPH118" s="199"/>
      <c r="PPI118" s="188"/>
      <c r="PPJ118" s="209"/>
      <c r="PPK118" s="199"/>
      <c r="PPL118" s="199"/>
      <c r="PPM118" s="188"/>
      <c r="PPN118" s="209"/>
      <c r="PPO118" s="199"/>
      <c r="PPP118" s="199"/>
      <c r="PPQ118" s="188"/>
      <c r="PPR118" s="209"/>
      <c r="PPS118" s="199"/>
      <c r="PPT118" s="199"/>
      <c r="PPU118" s="188"/>
      <c r="PPV118" s="209"/>
      <c r="PPW118" s="199"/>
      <c r="PPX118" s="199"/>
      <c r="PPY118" s="188"/>
      <c r="PPZ118" s="209"/>
      <c r="PQA118" s="199"/>
      <c r="PQB118" s="199"/>
      <c r="PQC118" s="188"/>
      <c r="PQD118" s="209"/>
      <c r="PQE118" s="199"/>
      <c r="PQF118" s="199"/>
      <c r="PQG118" s="188"/>
      <c r="PQH118" s="209"/>
      <c r="PQI118" s="199"/>
      <c r="PQJ118" s="199"/>
      <c r="PQK118" s="188"/>
      <c r="PQL118" s="209"/>
      <c r="PQM118" s="199"/>
      <c r="PQN118" s="199"/>
      <c r="PQO118" s="188"/>
      <c r="PQP118" s="209"/>
      <c r="PQQ118" s="199"/>
      <c r="PQR118" s="199"/>
      <c r="PQS118" s="188"/>
      <c r="PQT118" s="209"/>
      <c r="PQU118" s="199"/>
      <c r="PQV118" s="199"/>
      <c r="PQW118" s="188"/>
      <c r="PQX118" s="209"/>
      <c r="PQY118" s="199"/>
      <c r="PQZ118" s="199"/>
      <c r="PRA118" s="188"/>
      <c r="PRB118" s="209"/>
      <c r="PRC118" s="199"/>
      <c r="PRD118" s="199"/>
      <c r="PRE118" s="188"/>
      <c r="PRF118" s="209"/>
      <c r="PRG118" s="199"/>
      <c r="PRH118" s="199"/>
      <c r="PRI118" s="188"/>
      <c r="PRJ118" s="209"/>
      <c r="PRK118" s="199"/>
      <c r="PRL118" s="199"/>
      <c r="PRM118" s="188"/>
      <c r="PRN118" s="209"/>
      <c r="PRO118" s="199"/>
      <c r="PRP118" s="199"/>
      <c r="PRQ118" s="188"/>
      <c r="PRR118" s="209"/>
      <c r="PRS118" s="199"/>
      <c r="PRT118" s="199"/>
      <c r="PRU118" s="188"/>
      <c r="PRV118" s="209"/>
      <c r="PRW118" s="199"/>
      <c r="PRX118" s="199"/>
      <c r="PRY118" s="188"/>
      <c r="PRZ118" s="209"/>
      <c r="PSA118" s="199"/>
      <c r="PSB118" s="199"/>
      <c r="PSC118" s="188"/>
      <c r="PSD118" s="209"/>
      <c r="PSE118" s="199"/>
      <c r="PSF118" s="199"/>
      <c r="PSG118" s="188"/>
      <c r="PSH118" s="209"/>
      <c r="PSI118" s="199"/>
      <c r="PSJ118" s="199"/>
      <c r="PSK118" s="188"/>
      <c r="PSL118" s="209"/>
      <c r="PSM118" s="199"/>
      <c r="PSN118" s="199"/>
      <c r="PSO118" s="188"/>
      <c r="PSP118" s="209"/>
      <c r="PSQ118" s="199"/>
      <c r="PSR118" s="199"/>
      <c r="PSS118" s="188"/>
      <c r="PST118" s="209"/>
      <c r="PSU118" s="199"/>
      <c r="PSV118" s="199"/>
      <c r="PSW118" s="188"/>
      <c r="PSX118" s="209"/>
      <c r="PSY118" s="199"/>
      <c r="PSZ118" s="199"/>
      <c r="PTA118" s="188"/>
      <c r="PTB118" s="209"/>
      <c r="PTC118" s="199"/>
      <c r="PTD118" s="199"/>
      <c r="PTE118" s="188"/>
      <c r="PTF118" s="209"/>
      <c r="PTG118" s="199"/>
      <c r="PTH118" s="199"/>
      <c r="PTI118" s="188"/>
      <c r="PTJ118" s="209"/>
      <c r="PTK118" s="199"/>
      <c r="PTL118" s="199"/>
      <c r="PTM118" s="188"/>
      <c r="PTN118" s="209"/>
      <c r="PTO118" s="199"/>
      <c r="PTP118" s="199"/>
      <c r="PTQ118" s="188"/>
      <c r="PTR118" s="209"/>
      <c r="PTS118" s="199"/>
      <c r="PTT118" s="199"/>
      <c r="PTU118" s="188"/>
      <c r="PTV118" s="209"/>
      <c r="PTW118" s="199"/>
      <c r="PTX118" s="199"/>
      <c r="PTY118" s="188"/>
      <c r="PTZ118" s="209"/>
      <c r="PUA118" s="199"/>
      <c r="PUB118" s="199"/>
      <c r="PUC118" s="188"/>
      <c r="PUD118" s="209"/>
      <c r="PUE118" s="199"/>
      <c r="PUF118" s="199"/>
      <c r="PUG118" s="188"/>
      <c r="PUH118" s="209"/>
      <c r="PUI118" s="199"/>
      <c r="PUJ118" s="199"/>
      <c r="PUK118" s="188"/>
      <c r="PUL118" s="209"/>
      <c r="PUM118" s="199"/>
      <c r="PUN118" s="199"/>
      <c r="PUO118" s="188"/>
      <c r="PUP118" s="209"/>
      <c r="PUQ118" s="199"/>
      <c r="PUR118" s="199"/>
      <c r="PUS118" s="188"/>
      <c r="PUT118" s="209"/>
      <c r="PUU118" s="199"/>
      <c r="PUV118" s="199"/>
      <c r="PUW118" s="188"/>
      <c r="PUX118" s="209"/>
      <c r="PUY118" s="199"/>
      <c r="PUZ118" s="199"/>
      <c r="PVA118" s="188"/>
      <c r="PVB118" s="209"/>
      <c r="PVC118" s="199"/>
      <c r="PVD118" s="199"/>
      <c r="PVE118" s="188"/>
      <c r="PVF118" s="209"/>
      <c r="PVG118" s="199"/>
      <c r="PVH118" s="199"/>
      <c r="PVI118" s="188"/>
      <c r="PVJ118" s="209"/>
      <c r="PVK118" s="199"/>
      <c r="PVL118" s="199"/>
      <c r="PVM118" s="188"/>
      <c r="PVN118" s="209"/>
      <c r="PVO118" s="199"/>
      <c r="PVP118" s="199"/>
      <c r="PVQ118" s="188"/>
      <c r="PVR118" s="209"/>
      <c r="PVS118" s="199"/>
      <c r="PVT118" s="199"/>
      <c r="PVU118" s="188"/>
      <c r="PVV118" s="209"/>
      <c r="PVW118" s="199"/>
      <c r="PVX118" s="199"/>
      <c r="PVY118" s="188"/>
      <c r="PVZ118" s="209"/>
      <c r="PWA118" s="199"/>
      <c r="PWB118" s="199"/>
      <c r="PWC118" s="188"/>
      <c r="PWD118" s="209"/>
      <c r="PWE118" s="199"/>
      <c r="PWF118" s="199"/>
      <c r="PWG118" s="188"/>
      <c r="PWH118" s="209"/>
      <c r="PWI118" s="199"/>
      <c r="PWJ118" s="199"/>
      <c r="PWK118" s="188"/>
      <c r="PWL118" s="209"/>
      <c r="PWM118" s="199"/>
      <c r="PWN118" s="199"/>
      <c r="PWO118" s="188"/>
      <c r="PWP118" s="209"/>
      <c r="PWQ118" s="199"/>
      <c r="PWR118" s="199"/>
      <c r="PWS118" s="188"/>
      <c r="PWT118" s="209"/>
      <c r="PWU118" s="199"/>
      <c r="PWV118" s="199"/>
      <c r="PWW118" s="188"/>
      <c r="PWX118" s="209"/>
      <c r="PWY118" s="199"/>
      <c r="PWZ118" s="199"/>
      <c r="PXA118" s="188"/>
      <c r="PXB118" s="209"/>
      <c r="PXC118" s="199"/>
      <c r="PXD118" s="199"/>
      <c r="PXE118" s="188"/>
      <c r="PXF118" s="209"/>
      <c r="PXG118" s="199"/>
      <c r="PXH118" s="199"/>
      <c r="PXI118" s="188"/>
      <c r="PXJ118" s="209"/>
      <c r="PXK118" s="199"/>
      <c r="PXL118" s="199"/>
      <c r="PXM118" s="188"/>
      <c r="PXN118" s="209"/>
      <c r="PXO118" s="199"/>
      <c r="PXP118" s="199"/>
      <c r="PXQ118" s="188"/>
      <c r="PXR118" s="209"/>
      <c r="PXS118" s="199"/>
      <c r="PXT118" s="199"/>
      <c r="PXU118" s="188"/>
      <c r="PXV118" s="209"/>
      <c r="PXW118" s="199"/>
      <c r="PXX118" s="199"/>
      <c r="PXY118" s="188"/>
      <c r="PXZ118" s="209"/>
      <c r="PYA118" s="199"/>
      <c r="PYB118" s="199"/>
      <c r="PYC118" s="188"/>
      <c r="PYD118" s="209"/>
      <c r="PYE118" s="199"/>
      <c r="PYF118" s="199"/>
      <c r="PYG118" s="188"/>
      <c r="PYH118" s="209"/>
      <c r="PYI118" s="199"/>
      <c r="PYJ118" s="199"/>
      <c r="PYK118" s="188"/>
      <c r="PYL118" s="209"/>
      <c r="PYM118" s="199"/>
      <c r="PYN118" s="199"/>
      <c r="PYO118" s="188"/>
      <c r="PYP118" s="209"/>
      <c r="PYQ118" s="199"/>
      <c r="PYR118" s="199"/>
      <c r="PYS118" s="188"/>
      <c r="PYT118" s="209"/>
      <c r="PYU118" s="199"/>
      <c r="PYV118" s="199"/>
      <c r="PYW118" s="188"/>
      <c r="PYX118" s="209"/>
      <c r="PYY118" s="199"/>
      <c r="PYZ118" s="199"/>
      <c r="PZA118" s="188"/>
      <c r="PZB118" s="209"/>
      <c r="PZC118" s="199"/>
      <c r="PZD118" s="199"/>
      <c r="PZE118" s="188"/>
      <c r="PZF118" s="209"/>
      <c r="PZG118" s="199"/>
      <c r="PZH118" s="199"/>
      <c r="PZI118" s="188"/>
      <c r="PZJ118" s="209"/>
      <c r="PZK118" s="199"/>
      <c r="PZL118" s="199"/>
      <c r="PZM118" s="188"/>
      <c r="PZN118" s="209"/>
      <c r="PZO118" s="199"/>
      <c r="PZP118" s="199"/>
      <c r="PZQ118" s="188"/>
      <c r="PZR118" s="209"/>
      <c r="PZS118" s="199"/>
      <c r="PZT118" s="199"/>
      <c r="PZU118" s="188"/>
      <c r="PZV118" s="209"/>
      <c r="PZW118" s="199"/>
      <c r="PZX118" s="199"/>
      <c r="PZY118" s="188"/>
      <c r="PZZ118" s="209"/>
      <c r="QAA118" s="199"/>
      <c r="QAB118" s="199"/>
      <c r="QAC118" s="188"/>
      <c r="QAD118" s="209"/>
      <c r="QAE118" s="199"/>
      <c r="QAF118" s="199"/>
      <c r="QAG118" s="188"/>
      <c r="QAH118" s="209"/>
      <c r="QAI118" s="199"/>
      <c r="QAJ118" s="199"/>
      <c r="QAK118" s="188"/>
      <c r="QAL118" s="209"/>
      <c r="QAM118" s="199"/>
      <c r="QAN118" s="199"/>
      <c r="QAO118" s="188"/>
      <c r="QAP118" s="209"/>
      <c r="QAQ118" s="199"/>
      <c r="QAR118" s="199"/>
      <c r="QAS118" s="188"/>
      <c r="QAT118" s="209"/>
      <c r="QAU118" s="199"/>
      <c r="QAV118" s="199"/>
      <c r="QAW118" s="188"/>
      <c r="QAX118" s="209"/>
      <c r="QAY118" s="199"/>
      <c r="QAZ118" s="199"/>
      <c r="QBA118" s="188"/>
      <c r="QBB118" s="209"/>
      <c r="QBC118" s="199"/>
      <c r="QBD118" s="199"/>
      <c r="QBE118" s="188"/>
      <c r="QBF118" s="209"/>
      <c r="QBG118" s="199"/>
      <c r="QBH118" s="199"/>
      <c r="QBI118" s="188"/>
      <c r="QBJ118" s="209"/>
      <c r="QBK118" s="199"/>
      <c r="QBL118" s="199"/>
      <c r="QBM118" s="188"/>
      <c r="QBN118" s="209"/>
      <c r="QBO118" s="199"/>
      <c r="QBP118" s="199"/>
      <c r="QBQ118" s="188"/>
      <c r="QBR118" s="209"/>
      <c r="QBS118" s="199"/>
      <c r="QBT118" s="199"/>
      <c r="QBU118" s="188"/>
      <c r="QBV118" s="209"/>
      <c r="QBW118" s="199"/>
      <c r="QBX118" s="199"/>
      <c r="QBY118" s="188"/>
      <c r="QBZ118" s="209"/>
      <c r="QCA118" s="199"/>
      <c r="QCB118" s="199"/>
      <c r="QCC118" s="188"/>
      <c r="QCD118" s="209"/>
      <c r="QCE118" s="199"/>
      <c r="QCF118" s="199"/>
      <c r="QCG118" s="188"/>
      <c r="QCH118" s="209"/>
      <c r="QCI118" s="199"/>
      <c r="QCJ118" s="199"/>
      <c r="QCK118" s="188"/>
      <c r="QCL118" s="209"/>
      <c r="QCM118" s="199"/>
      <c r="QCN118" s="199"/>
      <c r="QCO118" s="188"/>
      <c r="QCP118" s="209"/>
      <c r="QCQ118" s="199"/>
      <c r="QCR118" s="199"/>
      <c r="QCS118" s="188"/>
      <c r="QCT118" s="209"/>
      <c r="QCU118" s="199"/>
      <c r="QCV118" s="199"/>
      <c r="QCW118" s="188"/>
      <c r="QCX118" s="209"/>
      <c r="QCY118" s="199"/>
      <c r="QCZ118" s="199"/>
      <c r="QDA118" s="188"/>
      <c r="QDB118" s="209"/>
      <c r="QDC118" s="199"/>
      <c r="QDD118" s="199"/>
      <c r="QDE118" s="188"/>
      <c r="QDF118" s="209"/>
      <c r="QDG118" s="199"/>
      <c r="QDH118" s="199"/>
      <c r="QDI118" s="188"/>
      <c r="QDJ118" s="209"/>
      <c r="QDK118" s="199"/>
      <c r="QDL118" s="199"/>
      <c r="QDM118" s="188"/>
      <c r="QDN118" s="209"/>
      <c r="QDO118" s="199"/>
      <c r="QDP118" s="199"/>
      <c r="QDQ118" s="188"/>
      <c r="QDR118" s="209"/>
      <c r="QDS118" s="199"/>
      <c r="QDT118" s="199"/>
      <c r="QDU118" s="188"/>
      <c r="QDV118" s="209"/>
      <c r="QDW118" s="199"/>
      <c r="QDX118" s="199"/>
      <c r="QDY118" s="188"/>
      <c r="QDZ118" s="209"/>
      <c r="QEA118" s="199"/>
      <c r="QEB118" s="199"/>
      <c r="QEC118" s="188"/>
      <c r="QED118" s="209"/>
      <c r="QEE118" s="199"/>
      <c r="QEF118" s="199"/>
      <c r="QEG118" s="188"/>
      <c r="QEH118" s="209"/>
      <c r="QEI118" s="199"/>
      <c r="QEJ118" s="199"/>
      <c r="QEK118" s="188"/>
      <c r="QEL118" s="209"/>
      <c r="QEM118" s="199"/>
      <c r="QEN118" s="199"/>
      <c r="QEO118" s="188"/>
      <c r="QEP118" s="209"/>
      <c r="QEQ118" s="199"/>
      <c r="QER118" s="199"/>
      <c r="QES118" s="188"/>
      <c r="QET118" s="209"/>
      <c r="QEU118" s="199"/>
      <c r="QEV118" s="199"/>
      <c r="QEW118" s="188"/>
      <c r="QEX118" s="209"/>
      <c r="QEY118" s="199"/>
      <c r="QEZ118" s="199"/>
      <c r="QFA118" s="188"/>
      <c r="QFB118" s="209"/>
      <c r="QFC118" s="199"/>
      <c r="QFD118" s="199"/>
      <c r="QFE118" s="188"/>
      <c r="QFF118" s="209"/>
      <c r="QFG118" s="199"/>
      <c r="QFH118" s="199"/>
      <c r="QFI118" s="188"/>
      <c r="QFJ118" s="209"/>
      <c r="QFK118" s="199"/>
      <c r="QFL118" s="199"/>
      <c r="QFM118" s="188"/>
      <c r="QFN118" s="209"/>
      <c r="QFO118" s="199"/>
      <c r="QFP118" s="199"/>
      <c r="QFQ118" s="188"/>
      <c r="QFR118" s="209"/>
      <c r="QFS118" s="199"/>
      <c r="QFT118" s="199"/>
      <c r="QFU118" s="188"/>
      <c r="QFV118" s="209"/>
      <c r="QFW118" s="199"/>
      <c r="QFX118" s="199"/>
      <c r="QFY118" s="188"/>
      <c r="QFZ118" s="209"/>
      <c r="QGA118" s="199"/>
      <c r="QGB118" s="199"/>
      <c r="QGC118" s="188"/>
      <c r="QGD118" s="209"/>
      <c r="QGE118" s="199"/>
      <c r="QGF118" s="199"/>
      <c r="QGG118" s="188"/>
      <c r="QGH118" s="209"/>
      <c r="QGI118" s="199"/>
      <c r="QGJ118" s="199"/>
      <c r="QGK118" s="188"/>
      <c r="QGL118" s="209"/>
      <c r="QGM118" s="199"/>
      <c r="QGN118" s="199"/>
      <c r="QGO118" s="188"/>
      <c r="QGP118" s="209"/>
      <c r="QGQ118" s="199"/>
      <c r="QGR118" s="199"/>
      <c r="QGS118" s="188"/>
      <c r="QGT118" s="209"/>
      <c r="QGU118" s="199"/>
      <c r="QGV118" s="199"/>
      <c r="QGW118" s="188"/>
      <c r="QGX118" s="209"/>
      <c r="QGY118" s="199"/>
      <c r="QGZ118" s="199"/>
      <c r="QHA118" s="188"/>
      <c r="QHB118" s="209"/>
      <c r="QHC118" s="199"/>
      <c r="QHD118" s="199"/>
      <c r="QHE118" s="188"/>
      <c r="QHF118" s="209"/>
      <c r="QHG118" s="199"/>
      <c r="QHH118" s="199"/>
      <c r="QHI118" s="188"/>
      <c r="QHJ118" s="209"/>
      <c r="QHK118" s="199"/>
      <c r="QHL118" s="199"/>
      <c r="QHM118" s="188"/>
      <c r="QHN118" s="209"/>
      <c r="QHO118" s="199"/>
      <c r="QHP118" s="199"/>
      <c r="QHQ118" s="188"/>
      <c r="QHR118" s="209"/>
      <c r="QHS118" s="199"/>
      <c r="QHT118" s="199"/>
      <c r="QHU118" s="188"/>
      <c r="QHV118" s="209"/>
      <c r="QHW118" s="199"/>
      <c r="QHX118" s="199"/>
      <c r="QHY118" s="188"/>
      <c r="QHZ118" s="209"/>
      <c r="QIA118" s="199"/>
      <c r="QIB118" s="199"/>
      <c r="QIC118" s="188"/>
      <c r="QID118" s="209"/>
      <c r="QIE118" s="199"/>
      <c r="QIF118" s="199"/>
      <c r="QIG118" s="188"/>
      <c r="QIH118" s="209"/>
      <c r="QII118" s="199"/>
      <c r="QIJ118" s="199"/>
      <c r="QIK118" s="188"/>
      <c r="QIL118" s="209"/>
      <c r="QIM118" s="199"/>
      <c r="QIN118" s="199"/>
      <c r="QIO118" s="188"/>
      <c r="QIP118" s="209"/>
      <c r="QIQ118" s="199"/>
      <c r="QIR118" s="199"/>
      <c r="QIS118" s="188"/>
      <c r="QIT118" s="209"/>
      <c r="QIU118" s="199"/>
      <c r="QIV118" s="199"/>
      <c r="QIW118" s="188"/>
      <c r="QIX118" s="209"/>
      <c r="QIY118" s="199"/>
      <c r="QIZ118" s="199"/>
      <c r="QJA118" s="188"/>
      <c r="QJB118" s="209"/>
      <c r="QJC118" s="199"/>
      <c r="QJD118" s="199"/>
      <c r="QJE118" s="188"/>
      <c r="QJF118" s="209"/>
      <c r="QJG118" s="199"/>
      <c r="QJH118" s="199"/>
      <c r="QJI118" s="188"/>
      <c r="QJJ118" s="209"/>
      <c r="QJK118" s="199"/>
      <c r="QJL118" s="199"/>
      <c r="QJM118" s="188"/>
      <c r="QJN118" s="209"/>
      <c r="QJO118" s="199"/>
      <c r="QJP118" s="199"/>
      <c r="QJQ118" s="188"/>
      <c r="QJR118" s="209"/>
      <c r="QJS118" s="199"/>
      <c r="QJT118" s="199"/>
      <c r="QJU118" s="188"/>
      <c r="QJV118" s="209"/>
      <c r="QJW118" s="199"/>
      <c r="QJX118" s="199"/>
      <c r="QJY118" s="188"/>
      <c r="QJZ118" s="209"/>
      <c r="QKA118" s="199"/>
      <c r="QKB118" s="199"/>
      <c r="QKC118" s="188"/>
      <c r="QKD118" s="209"/>
      <c r="QKE118" s="199"/>
      <c r="QKF118" s="199"/>
      <c r="QKG118" s="188"/>
      <c r="QKH118" s="209"/>
      <c r="QKI118" s="199"/>
      <c r="QKJ118" s="199"/>
      <c r="QKK118" s="188"/>
      <c r="QKL118" s="209"/>
      <c r="QKM118" s="199"/>
      <c r="QKN118" s="199"/>
      <c r="QKO118" s="188"/>
      <c r="QKP118" s="209"/>
      <c r="QKQ118" s="199"/>
      <c r="QKR118" s="199"/>
      <c r="QKS118" s="188"/>
      <c r="QKT118" s="209"/>
      <c r="QKU118" s="199"/>
      <c r="QKV118" s="199"/>
      <c r="QKW118" s="188"/>
      <c r="QKX118" s="209"/>
      <c r="QKY118" s="199"/>
      <c r="QKZ118" s="199"/>
      <c r="QLA118" s="188"/>
      <c r="QLB118" s="209"/>
      <c r="QLC118" s="199"/>
      <c r="QLD118" s="199"/>
      <c r="QLE118" s="188"/>
      <c r="QLF118" s="209"/>
      <c r="QLG118" s="199"/>
      <c r="QLH118" s="199"/>
      <c r="QLI118" s="188"/>
      <c r="QLJ118" s="209"/>
      <c r="QLK118" s="199"/>
      <c r="QLL118" s="199"/>
      <c r="QLM118" s="188"/>
      <c r="QLN118" s="209"/>
      <c r="QLO118" s="199"/>
      <c r="QLP118" s="199"/>
      <c r="QLQ118" s="188"/>
      <c r="QLR118" s="209"/>
      <c r="QLS118" s="199"/>
      <c r="QLT118" s="199"/>
      <c r="QLU118" s="188"/>
      <c r="QLV118" s="209"/>
      <c r="QLW118" s="199"/>
      <c r="QLX118" s="199"/>
      <c r="QLY118" s="188"/>
      <c r="QLZ118" s="209"/>
      <c r="QMA118" s="199"/>
      <c r="QMB118" s="199"/>
      <c r="QMC118" s="188"/>
      <c r="QMD118" s="209"/>
      <c r="QME118" s="199"/>
      <c r="QMF118" s="199"/>
      <c r="QMG118" s="188"/>
      <c r="QMH118" s="209"/>
      <c r="QMI118" s="199"/>
      <c r="QMJ118" s="199"/>
      <c r="QMK118" s="188"/>
      <c r="QML118" s="209"/>
      <c r="QMM118" s="199"/>
      <c r="QMN118" s="199"/>
      <c r="QMO118" s="188"/>
      <c r="QMP118" s="209"/>
      <c r="QMQ118" s="199"/>
      <c r="QMR118" s="199"/>
      <c r="QMS118" s="188"/>
      <c r="QMT118" s="209"/>
      <c r="QMU118" s="199"/>
      <c r="QMV118" s="199"/>
      <c r="QMW118" s="188"/>
      <c r="QMX118" s="209"/>
      <c r="QMY118" s="199"/>
      <c r="QMZ118" s="199"/>
      <c r="QNA118" s="188"/>
      <c r="QNB118" s="209"/>
      <c r="QNC118" s="199"/>
      <c r="QND118" s="199"/>
      <c r="QNE118" s="188"/>
      <c r="QNF118" s="209"/>
      <c r="QNG118" s="199"/>
      <c r="QNH118" s="199"/>
      <c r="QNI118" s="188"/>
      <c r="QNJ118" s="209"/>
      <c r="QNK118" s="199"/>
      <c r="QNL118" s="199"/>
      <c r="QNM118" s="188"/>
      <c r="QNN118" s="209"/>
      <c r="QNO118" s="199"/>
      <c r="QNP118" s="199"/>
      <c r="QNQ118" s="188"/>
      <c r="QNR118" s="209"/>
      <c r="QNS118" s="199"/>
      <c r="QNT118" s="199"/>
      <c r="QNU118" s="188"/>
      <c r="QNV118" s="209"/>
      <c r="QNW118" s="199"/>
      <c r="QNX118" s="199"/>
      <c r="QNY118" s="188"/>
      <c r="QNZ118" s="209"/>
      <c r="QOA118" s="199"/>
      <c r="QOB118" s="199"/>
      <c r="QOC118" s="188"/>
      <c r="QOD118" s="209"/>
      <c r="QOE118" s="199"/>
      <c r="QOF118" s="199"/>
      <c r="QOG118" s="188"/>
      <c r="QOH118" s="209"/>
      <c r="QOI118" s="199"/>
      <c r="QOJ118" s="199"/>
      <c r="QOK118" s="188"/>
      <c r="QOL118" s="209"/>
      <c r="QOM118" s="199"/>
      <c r="QON118" s="199"/>
      <c r="QOO118" s="188"/>
      <c r="QOP118" s="209"/>
      <c r="QOQ118" s="199"/>
      <c r="QOR118" s="199"/>
      <c r="QOS118" s="188"/>
      <c r="QOT118" s="209"/>
      <c r="QOU118" s="199"/>
      <c r="QOV118" s="199"/>
      <c r="QOW118" s="188"/>
      <c r="QOX118" s="209"/>
      <c r="QOY118" s="199"/>
      <c r="QOZ118" s="199"/>
      <c r="QPA118" s="188"/>
      <c r="QPB118" s="209"/>
      <c r="QPC118" s="199"/>
      <c r="QPD118" s="199"/>
      <c r="QPE118" s="188"/>
      <c r="QPF118" s="209"/>
      <c r="QPG118" s="199"/>
      <c r="QPH118" s="199"/>
      <c r="QPI118" s="188"/>
      <c r="QPJ118" s="209"/>
      <c r="QPK118" s="199"/>
      <c r="QPL118" s="199"/>
      <c r="QPM118" s="188"/>
      <c r="QPN118" s="209"/>
      <c r="QPO118" s="199"/>
      <c r="QPP118" s="199"/>
      <c r="QPQ118" s="188"/>
      <c r="QPR118" s="209"/>
      <c r="QPS118" s="199"/>
      <c r="QPT118" s="199"/>
      <c r="QPU118" s="188"/>
      <c r="QPV118" s="209"/>
      <c r="QPW118" s="199"/>
      <c r="QPX118" s="199"/>
      <c r="QPY118" s="188"/>
      <c r="QPZ118" s="209"/>
      <c r="QQA118" s="199"/>
      <c r="QQB118" s="199"/>
      <c r="QQC118" s="188"/>
      <c r="QQD118" s="209"/>
      <c r="QQE118" s="199"/>
      <c r="QQF118" s="199"/>
      <c r="QQG118" s="188"/>
      <c r="QQH118" s="209"/>
      <c r="QQI118" s="199"/>
      <c r="QQJ118" s="199"/>
      <c r="QQK118" s="188"/>
      <c r="QQL118" s="209"/>
      <c r="QQM118" s="199"/>
      <c r="QQN118" s="199"/>
      <c r="QQO118" s="188"/>
      <c r="QQP118" s="209"/>
      <c r="QQQ118" s="199"/>
      <c r="QQR118" s="199"/>
      <c r="QQS118" s="188"/>
      <c r="QQT118" s="209"/>
      <c r="QQU118" s="199"/>
      <c r="QQV118" s="199"/>
      <c r="QQW118" s="188"/>
      <c r="QQX118" s="209"/>
      <c r="QQY118" s="199"/>
      <c r="QQZ118" s="199"/>
      <c r="QRA118" s="188"/>
      <c r="QRB118" s="209"/>
      <c r="QRC118" s="199"/>
      <c r="QRD118" s="199"/>
      <c r="QRE118" s="188"/>
      <c r="QRF118" s="209"/>
      <c r="QRG118" s="199"/>
      <c r="QRH118" s="199"/>
      <c r="QRI118" s="188"/>
      <c r="QRJ118" s="209"/>
      <c r="QRK118" s="199"/>
      <c r="QRL118" s="199"/>
      <c r="QRM118" s="188"/>
      <c r="QRN118" s="209"/>
      <c r="QRO118" s="199"/>
      <c r="QRP118" s="199"/>
      <c r="QRQ118" s="188"/>
      <c r="QRR118" s="209"/>
      <c r="QRS118" s="199"/>
      <c r="QRT118" s="199"/>
      <c r="QRU118" s="188"/>
      <c r="QRV118" s="209"/>
      <c r="QRW118" s="199"/>
      <c r="QRX118" s="199"/>
      <c r="QRY118" s="188"/>
      <c r="QRZ118" s="209"/>
      <c r="QSA118" s="199"/>
      <c r="QSB118" s="199"/>
      <c r="QSC118" s="188"/>
      <c r="QSD118" s="209"/>
      <c r="QSE118" s="199"/>
      <c r="QSF118" s="199"/>
      <c r="QSG118" s="188"/>
      <c r="QSH118" s="209"/>
      <c r="QSI118" s="199"/>
      <c r="QSJ118" s="199"/>
      <c r="QSK118" s="188"/>
      <c r="QSL118" s="209"/>
      <c r="QSM118" s="199"/>
      <c r="QSN118" s="199"/>
      <c r="QSO118" s="188"/>
      <c r="QSP118" s="209"/>
      <c r="QSQ118" s="199"/>
      <c r="QSR118" s="199"/>
      <c r="QSS118" s="188"/>
      <c r="QST118" s="209"/>
      <c r="QSU118" s="199"/>
      <c r="QSV118" s="199"/>
      <c r="QSW118" s="188"/>
      <c r="QSX118" s="209"/>
      <c r="QSY118" s="199"/>
      <c r="QSZ118" s="199"/>
      <c r="QTA118" s="188"/>
      <c r="QTB118" s="209"/>
      <c r="QTC118" s="199"/>
      <c r="QTD118" s="199"/>
      <c r="QTE118" s="188"/>
      <c r="QTF118" s="209"/>
      <c r="QTG118" s="199"/>
      <c r="QTH118" s="199"/>
      <c r="QTI118" s="188"/>
      <c r="QTJ118" s="209"/>
      <c r="QTK118" s="199"/>
      <c r="QTL118" s="199"/>
      <c r="QTM118" s="188"/>
      <c r="QTN118" s="209"/>
      <c r="QTO118" s="199"/>
      <c r="QTP118" s="199"/>
      <c r="QTQ118" s="188"/>
      <c r="QTR118" s="209"/>
      <c r="QTS118" s="199"/>
      <c r="QTT118" s="199"/>
      <c r="QTU118" s="188"/>
      <c r="QTV118" s="209"/>
      <c r="QTW118" s="199"/>
      <c r="QTX118" s="199"/>
      <c r="QTY118" s="188"/>
      <c r="QTZ118" s="209"/>
      <c r="QUA118" s="199"/>
      <c r="QUB118" s="199"/>
      <c r="QUC118" s="188"/>
      <c r="QUD118" s="209"/>
      <c r="QUE118" s="199"/>
      <c r="QUF118" s="199"/>
      <c r="QUG118" s="188"/>
      <c r="QUH118" s="209"/>
      <c r="QUI118" s="199"/>
      <c r="QUJ118" s="199"/>
      <c r="QUK118" s="188"/>
      <c r="QUL118" s="209"/>
      <c r="QUM118" s="199"/>
      <c r="QUN118" s="199"/>
      <c r="QUO118" s="188"/>
      <c r="QUP118" s="209"/>
      <c r="QUQ118" s="199"/>
      <c r="QUR118" s="199"/>
      <c r="QUS118" s="188"/>
      <c r="QUT118" s="209"/>
      <c r="QUU118" s="199"/>
      <c r="QUV118" s="199"/>
      <c r="QUW118" s="188"/>
      <c r="QUX118" s="209"/>
      <c r="QUY118" s="199"/>
      <c r="QUZ118" s="199"/>
      <c r="QVA118" s="188"/>
      <c r="QVB118" s="209"/>
      <c r="QVC118" s="199"/>
      <c r="QVD118" s="199"/>
      <c r="QVE118" s="188"/>
      <c r="QVF118" s="209"/>
      <c r="QVG118" s="199"/>
      <c r="QVH118" s="199"/>
      <c r="QVI118" s="188"/>
      <c r="QVJ118" s="209"/>
      <c r="QVK118" s="199"/>
      <c r="QVL118" s="199"/>
      <c r="QVM118" s="188"/>
      <c r="QVN118" s="209"/>
      <c r="QVO118" s="199"/>
      <c r="QVP118" s="199"/>
      <c r="QVQ118" s="188"/>
      <c r="QVR118" s="209"/>
      <c r="QVS118" s="199"/>
      <c r="QVT118" s="199"/>
      <c r="QVU118" s="188"/>
      <c r="QVV118" s="209"/>
      <c r="QVW118" s="199"/>
      <c r="QVX118" s="199"/>
      <c r="QVY118" s="188"/>
      <c r="QVZ118" s="209"/>
      <c r="QWA118" s="199"/>
      <c r="QWB118" s="199"/>
      <c r="QWC118" s="188"/>
      <c r="QWD118" s="209"/>
      <c r="QWE118" s="199"/>
      <c r="QWF118" s="199"/>
      <c r="QWG118" s="188"/>
      <c r="QWH118" s="209"/>
      <c r="QWI118" s="199"/>
      <c r="QWJ118" s="199"/>
      <c r="QWK118" s="188"/>
      <c r="QWL118" s="209"/>
      <c r="QWM118" s="199"/>
      <c r="QWN118" s="199"/>
      <c r="QWO118" s="188"/>
      <c r="QWP118" s="209"/>
      <c r="QWQ118" s="199"/>
      <c r="QWR118" s="199"/>
      <c r="QWS118" s="188"/>
      <c r="QWT118" s="209"/>
      <c r="QWU118" s="199"/>
      <c r="QWV118" s="199"/>
      <c r="QWW118" s="188"/>
      <c r="QWX118" s="209"/>
      <c r="QWY118" s="199"/>
      <c r="QWZ118" s="199"/>
      <c r="QXA118" s="188"/>
      <c r="QXB118" s="209"/>
      <c r="QXC118" s="199"/>
      <c r="QXD118" s="199"/>
      <c r="QXE118" s="188"/>
      <c r="QXF118" s="209"/>
      <c r="QXG118" s="199"/>
      <c r="QXH118" s="199"/>
      <c r="QXI118" s="188"/>
      <c r="QXJ118" s="209"/>
      <c r="QXK118" s="199"/>
      <c r="QXL118" s="199"/>
      <c r="QXM118" s="188"/>
      <c r="QXN118" s="209"/>
      <c r="QXO118" s="199"/>
      <c r="QXP118" s="199"/>
      <c r="QXQ118" s="188"/>
      <c r="QXR118" s="209"/>
      <c r="QXS118" s="199"/>
      <c r="QXT118" s="199"/>
      <c r="QXU118" s="188"/>
      <c r="QXV118" s="209"/>
      <c r="QXW118" s="199"/>
      <c r="QXX118" s="199"/>
      <c r="QXY118" s="188"/>
      <c r="QXZ118" s="209"/>
      <c r="QYA118" s="199"/>
      <c r="QYB118" s="199"/>
      <c r="QYC118" s="188"/>
      <c r="QYD118" s="209"/>
      <c r="QYE118" s="199"/>
      <c r="QYF118" s="199"/>
      <c r="QYG118" s="188"/>
      <c r="QYH118" s="209"/>
      <c r="QYI118" s="199"/>
      <c r="QYJ118" s="199"/>
      <c r="QYK118" s="188"/>
      <c r="QYL118" s="209"/>
      <c r="QYM118" s="199"/>
      <c r="QYN118" s="199"/>
      <c r="QYO118" s="188"/>
      <c r="QYP118" s="209"/>
      <c r="QYQ118" s="199"/>
      <c r="QYR118" s="199"/>
      <c r="QYS118" s="188"/>
      <c r="QYT118" s="209"/>
      <c r="QYU118" s="199"/>
      <c r="QYV118" s="199"/>
      <c r="QYW118" s="188"/>
      <c r="QYX118" s="209"/>
      <c r="QYY118" s="199"/>
      <c r="QYZ118" s="199"/>
      <c r="QZA118" s="188"/>
      <c r="QZB118" s="209"/>
      <c r="QZC118" s="199"/>
      <c r="QZD118" s="199"/>
      <c r="QZE118" s="188"/>
      <c r="QZF118" s="209"/>
      <c r="QZG118" s="199"/>
      <c r="QZH118" s="199"/>
      <c r="QZI118" s="188"/>
      <c r="QZJ118" s="209"/>
      <c r="QZK118" s="199"/>
      <c r="QZL118" s="199"/>
      <c r="QZM118" s="188"/>
      <c r="QZN118" s="209"/>
      <c r="QZO118" s="199"/>
      <c r="QZP118" s="199"/>
      <c r="QZQ118" s="188"/>
      <c r="QZR118" s="209"/>
      <c r="QZS118" s="199"/>
      <c r="QZT118" s="199"/>
      <c r="QZU118" s="188"/>
      <c r="QZV118" s="209"/>
      <c r="QZW118" s="199"/>
      <c r="QZX118" s="199"/>
      <c r="QZY118" s="188"/>
      <c r="QZZ118" s="209"/>
      <c r="RAA118" s="199"/>
      <c r="RAB118" s="199"/>
      <c r="RAC118" s="188"/>
      <c r="RAD118" s="209"/>
      <c r="RAE118" s="199"/>
      <c r="RAF118" s="199"/>
      <c r="RAG118" s="188"/>
      <c r="RAH118" s="209"/>
      <c r="RAI118" s="199"/>
      <c r="RAJ118" s="199"/>
      <c r="RAK118" s="188"/>
      <c r="RAL118" s="209"/>
      <c r="RAM118" s="199"/>
      <c r="RAN118" s="199"/>
      <c r="RAO118" s="188"/>
      <c r="RAP118" s="209"/>
      <c r="RAQ118" s="199"/>
      <c r="RAR118" s="199"/>
      <c r="RAS118" s="188"/>
      <c r="RAT118" s="209"/>
      <c r="RAU118" s="199"/>
      <c r="RAV118" s="199"/>
      <c r="RAW118" s="188"/>
      <c r="RAX118" s="209"/>
      <c r="RAY118" s="199"/>
      <c r="RAZ118" s="199"/>
      <c r="RBA118" s="188"/>
      <c r="RBB118" s="209"/>
      <c r="RBC118" s="199"/>
      <c r="RBD118" s="199"/>
      <c r="RBE118" s="188"/>
      <c r="RBF118" s="209"/>
      <c r="RBG118" s="199"/>
      <c r="RBH118" s="199"/>
      <c r="RBI118" s="188"/>
      <c r="RBJ118" s="209"/>
      <c r="RBK118" s="199"/>
      <c r="RBL118" s="199"/>
      <c r="RBM118" s="188"/>
      <c r="RBN118" s="209"/>
      <c r="RBO118" s="199"/>
      <c r="RBP118" s="199"/>
      <c r="RBQ118" s="188"/>
      <c r="RBR118" s="209"/>
      <c r="RBS118" s="199"/>
      <c r="RBT118" s="199"/>
      <c r="RBU118" s="188"/>
      <c r="RBV118" s="209"/>
      <c r="RBW118" s="199"/>
      <c r="RBX118" s="199"/>
      <c r="RBY118" s="188"/>
      <c r="RBZ118" s="209"/>
      <c r="RCA118" s="199"/>
      <c r="RCB118" s="199"/>
      <c r="RCC118" s="188"/>
      <c r="RCD118" s="209"/>
      <c r="RCE118" s="199"/>
      <c r="RCF118" s="199"/>
      <c r="RCG118" s="188"/>
      <c r="RCH118" s="209"/>
      <c r="RCI118" s="199"/>
      <c r="RCJ118" s="199"/>
      <c r="RCK118" s="188"/>
      <c r="RCL118" s="209"/>
      <c r="RCM118" s="199"/>
      <c r="RCN118" s="199"/>
      <c r="RCO118" s="188"/>
      <c r="RCP118" s="209"/>
      <c r="RCQ118" s="199"/>
      <c r="RCR118" s="199"/>
      <c r="RCS118" s="188"/>
      <c r="RCT118" s="209"/>
      <c r="RCU118" s="199"/>
      <c r="RCV118" s="199"/>
      <c r="RCW118" s="188"/>
      <c r="RCX118" s="209"/>
      <c r="RCY118" s="199"/>
      <c r="RCZ118" s="199"/>
      <c r="RDA118" s="188"/>
      <c r="RDB118" s="209"/>
      <c r="RDC118" s="199"/>
      <c r="RDD118" s="199"/>
      <c r="RDE118" s="188"/>
      <c r="RDF118" s="209"/>
      <c r="RDG118" s="199"/>
      <c r="RDH118" s="199"/>
      <c r="RDI118" s="188"/>
      <c r="RDJ118" s="209"/>
      <c r="RDK118" s="199"/>
      <c r="RDL118" s="199"/>
      <c r="RDM118" s="188"/>
      <c r="RDN118" s="209"/>
      <c r="RDO118" s="199"/>
      <c r="RDP118" s="199"/>
      <c r="RDQ118" s="188"/>
      <c r="RDR118" s="209"/>
      <c r="RDS118" s="199"/>
      <c r="RDT118" s="199"/>
      <c r="RDU118" s="188"/>
      <c r="RDV118" s="209"/>
      <c r="RDW118" s="199"/>
      <c r="RDX118" s="199"/>
      <c r="RDY118" s="188"/>
      <c r="RDZ118" s="209"/>
      <c r="REA118" s="199"/>
      <c r="REB118" s="199"/>
      <c r="REC118" s="188"/>
      <c r="RED118" s="209"/>
      <c r="REE118" s="199"/>
      <c r="REF118" s="199"/>
      <c r="REG118" s="188"/>
      <c r="REH118" s="209"/>
      <c r="REI118" s="199"/>
      <c r="REJ118" s="199"/>
      <c r="REK118" s="188"/>
      <c r="REL118" s="209"/>
      <c r="REM118" s="199"/>
      <c r="REN118" s="199"/>
      <c r="REO118" s="188"/>
      <c r="REP118" s="209"/>
      <c r="REQ118" s="199"/>
      <c r="RER118" s="199"/>
      <c r="RES118" s="188"/>
      <c r="RET118" s="209"/>
      <c r="REU118" s="199"/>
      <c r="REV118" s="199"/>
      <c r="REW118" s="188"/>
      <c r="REX118" s="209"/>
      <c r="REY118" s="199"/>
      <c r="REZ118" s="199"/>
      <c r="RFA118" s="188"/>
      <c r="RFB118" s="209"/>
      <c r="RFC118" s="199"/>
      <c r="RFD118" s="199"/>
      <c r="RFE118" s="188"/>
      <c r="RFF118" s="209"/>
      <c r="RFG118" s="199"/>
      <c r="RFH118" s="199"/>
      <c r="RFI118" s="188"/>
      <c r="RFJ118" s="209"/>
      <c r="RFK118" s="199"/>
      <c r="RFL118" s="199"/>
      <c r="RFM118" s="188"/>
      <c r="RFN118" s="209"/>
      <c r="RFO118" s="199"/>
      <c r="RFP118" s="199"/>
      <c r="RFQ118" s="188"/>
      <c r="RFR118" s="209"/>
      <c r="RFS118" s="199"/>
      <c r="RFT118" s="199"/>
      <c r="RFU118" s="188"/>
      <c r="RFV118" s="209"/>
      <c r="RFW118" s="199"/>
      <c r="RFX118" s="199"/>
      <c r="RFY118" s="188"/>
      <c r="RFZ118" s="209"/>
      <c r="RGA118" s="199"/>
      <c r="RGB118" s="199"/>
      <c r="RGC118" s="188"/>
      <c r="RGD118" s="209"/>
      <c r="RGE118" s="199"/>
      <c r="RGF118" s="199"/>
      <c r="RGG118" s="188"/>
      <c r="RGH118" s="209"/>
      <c r="RGI118" s="199"/>
      <c r="RGJ118" s="199"/>
      <c r="RGK118" s="188"/>
      <c r="RGL118" s="209"/>
      <c r="RGM118" s="199"/>
      <c r="RGN118" s="199"/>
      <c r="RGO118" s="188"/>
      <c r="RGP118" s="209"/>
      <c r="RGQ118" s="199"/>
      <c r="RGR118" s="199"/>
      <c r="RGS118" s="188"/>
      <c r="RGT118" s="209"/>
      <c r="RGU118" s="199"/>
      <c r="RGV118" s="199"/>
      <c r="RGW118" s="188"/>
      <c r="RGX118" s="209"/>
      <c r="RGY118" s="199"/>
      <c r="RGZ118" s="199"/>
      <c r="RHA118" s="188"/>
      <c r="RHB118" s="209"/>
      <c r="RHC118" s="199"/>
      <c r="RHD118" s="199"/>
      <c r="RHE118" s="188"/>
      <c r="RHF118" s="209"/>
      <c r="RHG118" s="199"/>
      <c r="RHH118" s="199"/>
      <c r="RHI118" s="188"/>
      <c r="RHJ118" s="209"/>
      <c r="RHK118" s="199"/>
      <c r="RHL118" s="199"/>
      <c r="RHM118" s="188"/>
      <c r="RHN118" s="209"/>
      <c r="RHO118" s="199"/>
      <c r="RHP118" s="199"/>
      <c r="RHQ118" s="188"/>
      <c r="RHR118" s="209"/>
      <c r="RHS118" s="199"/>
      <c r="RHT118" s="199"/>
      <c r="RHU118" s="188"/>
      <c r="RHV118" s="209"/>
      <c r="RHW118" s="199"/>
      <c r="RHX118" s="199"/>
      <c r="RHY118" s="188"/>
      <c r="RHZ118" s="209"/>
      <c r="RIA118" s="199"/>
      <c r="RIB118" s="199"/>
      <c r="RIC118" s="188"/>
      <c r="RID118" s="209"/>
      <c r="RIE118" s="199"/>
      <c r="RIF118" s="199"/>
      <c r="RIG118" s="188"/>
      <c r="RIH118" s="209"/>
      <c r="RII118" s="199"/>
      <c r="RIJ118" s="199"/>
      <c r="RIK118" s="188"/>
      <c r="RIL118" s="209"/>
      <c r="RIM118" s="199"/>
      <c r="RIN118" s="199"/>
      <c r="RIO118" s="188"/>
      <c r="RIP118" s="209"/>
      <c r="RIQ118" s="199"/>
      <c r="RIR118" s="199"/>
      <c r="RIS118" s="188"/>
      <c r="RIT118" s="209"/>
      <c r="RIU118" s="199"/>
      <c r="RIV118" s="199"/>
      <c r="RIW118" s="188"/>
      <c r="RIX118" s="209"/>
      <c r="RIY118" s="199"/>
      <c r="RIZ118" s="199"/>
      <c r="RJA118" s="188"/>
      <c r="RJB118" s="209"/>
      <c r="RJC118" s="199"/>
      <c r="RJD118" s="199"/>
      <c r="RJE118" s="188"/>
      <c r="RJF118" s="209"/>
      <c r="RJG118" s="199"/>
      <c r="RJH118" s="199"/>
      <c r="RJI118" s="188"/>
      <c r="RJJ118" s="209"/>
      <c r="RJK118" s="199"/>
      <c r="RJL118" s="199"/>
      <c r="RJM118" s="188"/>
      <c r="RJN118" s="209"/>
      <c r="RJO118" s="199"/>
      <c r="RJP118" s="199"/>
      <c r="RJQ118" s="188"/>
      <c r="RJR118" s="209"/>
      <c r="RJS118" s="199"/>
      <c r="RJT118" s="199"/>
      <c r="RJU118" s="188"/>
      <c r="RJV118" s="209"/>
      <c r="RJW118" s="199"/>
      <c r="RJX118" s="199"/>
      <c r="RJY118" s="188"/>
      <c r="RJZ118" s="209"/>
      <c r="RKA118" s="199"/>
      <c r="RKB118" s="199"/>
      <c r="RKC118" s="188"/>
      <c r="RKD118" s="209"/>
      <c r="RKE118" s="199"/>
      <c r="RKF118" s="199"/>
      <c r="RKG118" s="188"/>
      <c r="RKH118" s="209"/>
      <c r="RKI118" s="199"/>
      <c r="RKJ118" s="199"/>
      <c r="RKK118" s="188"/>
      <c r="RKL118" s="209"/>
      <c r="RKM118" s="199"/>
      <c r="RKN118" s="199"/>
      <c r="RKO118" s="188"/>
      <c r="RKP118" s="209"/>
      <c r="RKQ118" s="199"/>
      <c r="RKR118" s="199"/>
      <c r="RKS118" s="188"/>
      <c r="RKT118" s="209"/>
      <c r="RKU118" s="199"/>
      <c r="RKV118" s="199"/>
      <c r="RKW118" s="188"/>
      <c r="RKX118" s="209"/>
      <c r="RKY118" s="199"/>
      <c r="RKZ118" s="199"/>
      <c r="RLA118" s="188"/>
      <c r="RLB118" s="209"/>
      <c r="RLC118" s="199"/>
      <c r="RLD118" s="199"/>
      <c r="RLE118" s="188"/>
      <c r="RLF118" s="209"/>
      <c r="RLG118" s="199"/>
      <c r="RLH118" s="199"/>
      <c r="RLI118" s="188"/>
      <c r="RLJ118" s="209"/>
      <c r="RLK118" s="199"/>
      <c r="RLL118" s="199"/>
      <c r="RLM118" s="188"/>
      <c r="RLN118" s="209"/>
      <c r="RLO118" s="199"/>
      <c r="RLP118" s="199"/>
      <c r="RLQ118" s="188"/>
      <c r="RLR118" s="209"/>
      <c r="RLS118" s="199"/>
      <c r="RLT118" s="199"/>
      <c r="RLU118" s="188"/>
      <c r="RLV118" s="209"/>
      <c r="RLW118" s="199"/>
      <c r="RLX118" s="199"/>
      <c r="RLY118" s="188"/>
      <c r="RLZ118" s="209"/>
      <c r="RMA118" s="199"/>
      <c r="RMB118" s="199"/>
      <c r="RMC118" s="188"/>
      <c r="RMD118" s="209"/>
      <c r="RME118" s="199"/>
      <c r="RMF118" s="199"/>
      <c r="RMG118" s="188"/>
      <c r="RMH118" s="209"/>
      <c r="RMI118" s="199"/>
      <c r="RMJ118" s="199"/>
      <c r="RMK118" s="188"/>
      <c r="RML118" s="209"/>
      <c r="RMM118" s="199"/>
      <c r="RMN118" s="199"/>
      <c r="RMO118" s="188"/>
      <c r="RMP118" s="209"/>
      <c r="RMQ118" s="199"/>
      <c r="RMR118" s="199"/>
      <c r="RMS118" s="188"/>
      <c r="RMT118" s="209"/>
      <c r="RMU118" s="199"/>
      <c r="RMV118" s="199"/>
      <c r="RMW118" s="188"/>
      <c r="RMX118" s="209"/>
      <c r="RMY118" s="199"/>
      <c r="RMZ118" s="199"/>
      <c r="RNA118" s="188"/>
      <c r="RNB118" s="209"/>
      <c r="RNC118" s="199"/>
      <c r="RND118" s="199"/>
      <c r="RNE118" s="188"/>
      <c r="RNF118" s="209"/>
      <c r="RNG118" s="199"/>
      <c r="RNH118" s="199"/>
      <c r="RNI118" s="188"/>
      <c r="RNJ118" s="209"/>
      <c r="RNK118" s="199"/>
      <c r="RNL118" s="199"/>
      <c r="RNM118" s="188"/>
      <c r="RNN118" s="209"/>
      <c r="RNO118" s="199"/>
      <c r="RNP118" s="199"/>
      <c r="RNQ118" s="188"/>
      <c r="RNR118" s="209"/>
      <c r="RNS118" s="199"/>
      <c r="RNT118" s="199"/>
      <c r="RNU118" s="188"/>
      <c r="RNV118" s="209"/>
      <c r="RNW118" s="199"/>
      <c r="RNX118" s="199"/>
      <c r="RNY118" s="188"/>
      <c r="RNZ118" s="209"/>
      <c r="ROA118" s="199"/>
      <c r="ROB118" s="199"/>
      <c r="ROC118" s="188"/>
      <c r="ROD118" s="209"/>
      <c r="ROE118" s="199"/>
      <c r="ROF118" s="199"/>
      <c r="ROG118" s="188"/>
      <c r="ROH118" s="209"/>
      <c r="ROI118" s="199"/>
      <c r="ROJ118" s="199"/>
      <c r="ROK118" s="188"/>
      <c r="ROL118" s="209"/>
      <c r="ROM118" s="199"/>
      <c r="RON118" s="199"/>
      <c r="ROO118" s="188"/>
      <c r="ROP118" s="209"/>
      <c r="ROQ118" s="199"/>
      <c r="ROR118" s="199"/>
      <c r="ROS118" s="188"/>
      <c r="ROT118" s="209"/>
      <c r="ROU118" s="199"/>
      <c r="ROV118" s="199"/>
      <c r="ROW118" s="188"/>
      <c r="ROX118" s="209"/>
      <c r="ROY118" s="199"/>
      <c r="ROZ118" s="199"/>
      <c r="RPA118" s="188"/>
      <c r="RPB118" s="209"/>
      <c r="RPC118" s="199"/>
      <c r="RPD118" s="199"/>
      <c r="RPE118" s="188"/>
      <c r="RPF118" s="209"/>
      <c r="RPG118" s="199"/>
      <c r="RPH118" s="199"/>
      <c r="RPI118" s="188"/>
      <c r="RPJ118" s="209"/>
      <c r="RPK118" s="199"/>
      <c r="RPL118" s="199"/>
      <c r="RPM118" s="188"/>
      <c r="RPN118" s="209"/>
      <c r="RPO118" s="199"/>
      <c r="RPP118" s="199"/>
      <c r="RPQ118" s="188"/>
      <c r="RPR118" s="209"/>
      <c r="RPS118" s="199"/>
      <c r="RPT118" s="199"/>
      <c r="RPU118" s="188"/>
      <c r="RPV118" s="209"/>
      <c r="RPW118" s="199"/>
      <c r="RPX118" s="199"/>
      <c r="RPY118" s="188"/>
      <c r="RPZ118" s="209"/>
      <c r="RQA118" s="199"/>
      <c r="RQB118" s="199"/>
      <c r="RQC118" s="188"/>
      <c r="RQD118" s="209"/>
      <c r="RQE118" s="199"/>
      <c r="RQF118" s="199"/>
      <c r="RQG118" s="188"/>
      <c r="RQH118" s="209"/>
      <c r="RQI118" s="199"/>
      <c r="RQJ118" s="199"/>
      <c r="RQK118" s="188"/>
      <c r="RQL118" s="209"/>
      <c r="RQM118" s="199"/>
      <c r="RQN118" s="199"/>
      <c r="RQO118" s="188"/>
      <c r="RQP118" s="209"/>
      <c r="RQQ118" s="199"/>
      <c r="RQR118" s="199"/>
      <c r="RQS118" s="188"/>
      <c r="RQT118" s="209"/>
      <c r="RQU118" s="199"/>
      <c r="RQV118" s="199"/>
      <c r="RQW118" s="188"/>
      <c r="RQX118" s="209"/>
      <c r="RQY118" s="199"/>
      <c r="RQZ118" s="199"/>
      <c r="RRA118" s="188"/>
      <c r="RRB118" s="209"/>
      <c r="RRC118" s="199"/>
      <c r="RRD118" s="199"/>
      <c r="RRE118" s="188"/>
      <c r="RRF118" s="209"/>
      <c r="RRG118" s="199"/>
      <c r="RRH118" s="199"/>
      <c r="RRI118" s="188"/>
      <c r="RRJ118" s="209"/>
      <c r="RRK118" s="199"/>
      <c r="RRL118" s="199"/>
      <c r="RRM118" s="188"/>
      <c r="RRN118" s="209"/>
      <c r="RRO118" s="199"/>
      <c r="RRP118" s="199"/>
      <c r="RRQ118" s="188"/>
      <c r="RRR118" s="209"/>
      <c r="RRS118" s="199"/>
      <c r="RRT118" s="199"/>
      <c r="RRU118" s="188"/>
      <c r="RRV118" s="209"/>
      <c r="RRW118" s="199"/>
      <c r="RRX118" s="199"/>
      <c r="RRY118" s="188"/>
      <c r="RRZ118" s="209"/>
      <c r="RSA118" s="199"/>
      <c r="RSB118" s="199"/>
      <c r="RSC118" s="188"/>
      <c r="RSD118" s="209"/>
      <c r="RSE118" s="199"/>
      <c r="RSF118" s="199"/>
      <c r="RSG118" s="188"/>
      <c r="RSH118" s="209"/>
      <c r="RSI118" s="199"/>
      <c r="RSJ118" s="199"/>
      <c r="RSK118" s="188"/>
      <c r="RSL118" s="209"/>
      <c r="RSM118" s="199"/>
      <c r="RSN118" s="199"/>
      <c r="RSO118" s="188"/>
      <c r="RSP118" s="209"/>
      <c r="RSQ118" s="199"/>
      <c r="RSR118" s="199"/>
      <c r="RSS118" s="188"/>
      <c r="RST118" s="209"/>
      <c r="RSU118" s="199"/>
      <c r="RSV118" s="199"/>
      <c r="RSW118" s="188"/>
      <c r="RSX118" s="209"/>
      <c r="RSY118" s="199"/>
      <c r="RSZ118" s="199"/>
      <c r="RTA118" s="188"/>
      <c r="RTB118" s="209"/>
      <c r="RTC118" s="199"/>
      <c r="RTD118" s="199"/>
      <c r="RTE118" s="188"/>
      <c r="RTF118" s="209"/>
      <c r="RTG118" s="199"/>
      <c r="RTH118" s="199"/>
      <c r="RTI118" s="188"/>
      <c r="RTJ118" s="209"/>
      <c r="RTK118" s="199"/>
      <c r="RTL118" s="199"/>
      <c r="RTM118" s="188"/>
      <c r="RTN118" s="209"/>
      <c r="RTO118" s="199"/>
      <c r="RTP118" s="199"/>
      <c r="RTQ118" s="188"/>
      <c r="RTR118" s="209"/>
      <c r="RTS118" s="199"/>
      <c r="RTT118" s="199"/>
      <c r="RTU118" s="188"/>
      <c r="RTV118" s="209"/>
      <c r="RTW118" s="199"/>
      <c r="RTX118" s="199"/>
      <c r="RTY118" s="188"/>
      <c r="RTZ118" s="209"/>
      <c r="RUA118" s="199"/>
      <c r="RUB118" s="199"/>
      <c r="RUC118" s="188"/>
      <c r="RUD118" s="209"/>
      <c r="RUE118" s="199"/>
      <c r="RUF118" s="199"/>
      <c r="RUG118" s="188"/>
      <c r="RUH118" s="209"/>
      <c r="RUI118" s="199"/>
      <c r="RUJ118" s="199"/>
      <c r="RUK118" s="188"/>
      <c r="RUL118" s="209"/>
      <c r="RUM118" s="199"/>
      <c r="RUN118" s="199"/>
      <c r="RUO118" s="188"/>
      <c r="RUP118" s="209"/>
      <c r="RUQ118" s="199"/>
      <c r="RUR118" s="199"/>
      <c r="RUS118" s="188"/>
      <c r="RUT118" s="209"/>
      <c r="RUU118" s="199"/>
      <c r="RUV118" s="199"/>
      <c r="RUW118" s="188"/>
      <c r="RUX118" s="209"/>
      <c r="RUY118" s="199"/>
      <c r="RUZ118" s="199"/>
      <c r="RVA118" s="188"/>
      <c r="RVB118" s="209"/>
      <c r="RVC118" s="199"/>
      <c r="RVD118" s="199"/>
      <c r="RVE118" s="188"/>
      <c r="RVF118" s="209"/>
      <c r="RVG118" s="199"/>
      <c r="RVH118" s="199"/>
      <c r="RVI118" s="188"/>
      <c r="RVJ118" s="209"/>
      <c r="RVK118" s="199"/>
      <c r="RVL118" s="199"/>
      <c r="RVM118" s="188"/>
      <c r="RVN118" s="209"/>
      <c r="RVO118" s="199"/>
      <c r="RVP118" s="199"/>
      <c r="RVQ118" s="188"/>
      <c r="RVR118" s="209"/>
      <c r="RVS118" s="199"/>
      <c r="RVT118" s="199"/>
      <c r="RVU118" s="188"/>
      <c r="RVV118" s="209"/>
      <c r="RVW118" s="199"/>
      <c r="RVX118" s="199"/>
      <c r="RVY118" s="188"/>
      <c r="RVZ118" s="209"/>
      <c r="RWA118" s="199"/>
      <c r="RWB118" s="199"/>
      <c r="RWC118" s="188"/>
      <c r="RWD118" s="209"/>
      <c r="RWE118" s="199"/>
      <c r="RWF118" s="199"/>
      <c r="RWG118" s="188"/>
      <c r="RWH118" s="209"/>
      <c r="RWI118" s="199"/>
      <c r="RWJ118" s="199"/>
      <c r="RWK118" s="188"/>
      <c r="RWL118" s="209"/>
      <c r="RWM118" s="199"/>
      <c r="RWN118" s="199"/>
      <c r="RWO118" s="188"/>
      <c r="RWP118" s="209"/>
      <c r="RWQ118" s="199"/>
      <c r="RWR118" s="199"/>
      <c r="RWS118" s="188"/>
      <c r="RWT118" s="209"/>
      <c r="RWU118" s="199"/>
      <c r="RWV118" s="199"/>
      <c r="RWW118" s="188"/>
      <c r="RWX118" s="209"/>
      <c r="RWY118" s="199"/>
      <c r="RWZ118" s="199"/>
      <c r="RXA118" s="188"/>
      <c r="RXB118" s="209"/>
      <c r="RXC118" s="199"/>
      <c r="RXD118" s="199"/>
      <c r="RXE118" s="188"/>
      <c r="RXF118" s="209"/>
      <c r="RXG118" s="199"/>
      <c r="RXH118" s="199"/>
      <c r="RXI118" s="188"/>
      <c r="RXJ118" s="209"/>
      <c r="RXK118" s="199"/>
      <c r="RXL118" s="199"/>
      <c r="RXM118" s="188"/>
      <c r="RXN118" s="209"/>
      <c r="RXO118" s="199"/>
      <c r="RXP118" s="199"/>
      <c r="RXQ118" s="188"/>
      <c r="RXR118" s="209"/>
      <c r="RXS118" s="199"/>
      <c r="RXT118" s="199"/>
      <c r="RXU118" s="188"/>
      <c r="RXV118" s="209"/>
      <c r="RXW118" s="199"/>
      <c r="RXX118" s="199"/>
      <c r="RXY118" s="188"/>
      <c r="RXZ118" s="209"/>
      <c r="RYA118" s="199"/>
      <c r="RYB118" s="199"/>
      <c r="RYC118" s="188"/>
      <c r="RYD118" s="209"/>
      <c r="RYE118" s="199"/>
      <c r="RYF118" s="199"/>
      <c r="RYG118" s="188"/>
      <c r="RYH118" s="209"/>
      <c r="RYI118" s="199"/>
      <c r="RYJ118" s="199"/>
      <c r="RYK118" s="188"/>
      <c r="RYL118" s="209"/>
      <c r="RYM118" s="199"/>
      <c r="RYN118" s="199"/>
      <c r="RYO118" s="188"/>
      <c r="RYP118" s="209"/>
      <c r="RYQ118" s="199"/>
      <c r="RYR118" s="199"/>
      <c r="RYS118" s="188"/>
      <c r="RYT118" s="209"/>
      <c r="RYU118" s="199"/>
      <c r="RYV118" s="199"/>
      <c r="RYW118" s="188"/>
      <c r="RYX118" s="209"/>
      <c r="RYY118" s="199"/>
      <c r="RYZ118" s="199"/>
      <c r="RZA118" s="188"/>
      <c r="RZB118" s="209"/>
      <c r="RZC118" s="199"/>
      <c r="RZD118" s="199"/>
      <c r="RZE118" s="188"/>
      <c r="RZF118" s="209"/>
      <c r="RZG118" s="199"/>
      <c r="RZH118" s="199"/>
      <c r="RZI118" s="188"/>
      <c r="RZJ118" s="209"/>
      <c r="RZK118" s="199"/>
      <c r="RZL118" s="199"/>
      <c r="RZM118" s="188"/>
      <c r="RZN118" s="209"/>
      <c r="RZO118" s="199"/>
      <c r="RZP118" s="199"/>
      <c r="RZQ118" s="188"/>
      <c r="RZR118" s="209"/>
      <c r="RZS118" s="199"/>
      <c r="RZT118" s="199"/>
      <c r="RZU118" s="188"/>
      <c r="RZV118" s="209"/>
      <c r="RZW118" s="199"/>
      <c r="RZX118" s="199"/>
      <c r="RZY118" s="188"/>
      <c r="RZZ118" s="209"/>
      <c r="SAA118" s="199"/>
      <c r="SAB118" s="199"/>
      <c r="SAC118" s="188"/>
      <c r="SAD118" s="209"/>
      <c r="SAE118" s="199"/>
      <c r="SAF118" s="199"/>
      <c r="SAG118" s="188"/>
      <c r="SAH118" s="209"/>
      <c r="SAI118" s="199"/>
      <c r="SAJ118" s="199"/>
      <c r="SAK118" s="188"/>
      <c r="SAL118" s="209"/>
      <c r="SAM118" s="199"/>
      <c r="SAN118" s="199"/>
      <c r="SAO118" s="188"/>
      <c r="SAP118" s="209"/>
      <c r="SAQ118" s="199"/>
      <c r="SAR118" s="199"/>
      <c r="SAS118" s="188"/>
      <c r="SAT118" s="209"/>
      <c r="SAU118" s="199"/>
      <c r="SAV118" s="199"/>
      <c r="SAW118" s="188"/>
      <c r="SAX118" s="209"/>
      <c r="SAY118" s="199"/>
      <c r="SAZ118" s="199"/>
      <c r="SBA118" s="188"/>
      <c r="SBB118" s="209"/>
      <c r="SBC118" s="199"/>
      <c r="SBD118" s="199"/>
      <c r="SBE118" s="188"/>
      <c r="SBF118" s="209"/>
      <c r="SBG118" s="199"/>
      <c r="SBH118" s="199"/>
      <c r="SBI118" s="188"/>
      <c r="SBJ118" s="209"/>
      <c r="SBK118" s="199"/>
      <c r="SBL118" s="199"/>
      <c r="SBM118" s="188"/>
      <c r="SBN118" s="209"/>
      <c r="SBO118" s="199"/>
      <c r="SBP118" s="199"/>
      <c r="SBQ118" s="188"/>
      <c r="SBR118" s="209"/>
      <c r="SBS118" s="199"/>
      <c r="SBT118" s="199"/>
      <c r="SBU118" s="188"/>
      <c r="SBV118" s="209"/>
      <c r="SBW118" s="199"/>
      <c r="SBX118" s="199"/>
      <c r="SBY118" s="188"/>
      <c r="SBZ118" s="209"/>
      <c r="SCA118" s="199"/>
      <c r="SCB118" s="199"/>
      <c r="SCC118" s="188"/>
      <c r="SCD118" s="209"/>
      <c r="SCE118" s="199"/>
      <c r="SCF118" s="199"/>
      <c r="SCG118" s="188"/>
      <c r="SCH118" s="209"/>
      <c r="SCI118" s="199"/>
      <c r="SCJ118" s="199"/>
      <c r="SCK118" s="188"/>
      <c r="SCL118" s="209"/>
      <c r="SCM118" s="199"/>
      <c r="SCN118" s="199"/>
      <c r="SCO118" s="188"/>
      <c r="SCP118" s="209"/>
      <c r="SCQ118" s="199"/>
      <c r="SCR118" s="199"/>
      <c r="SCS118" s="188"/>
      <c r="SCT118" s="209"/>
      <c r="SCU118" s="199"/>
      <c r="SCV118" s="199"/>
      <c r="SCW118" s="188"/>
      <c r="SCX118" s="209"/>
      <c r="SCY118" s="199"/>
      <c r="SCZ118" s="199"/>
      <c r="SDA118" s="188"/>
      <c r="SDB118" s="209"/>
      <c r="SDC118" s="199"/>
      <c r="SDD118" s="199"/>
      <c r="SDE118" s="188"/>
      <c r="SDF118" s="209"/>
      <c r="SDG118" s="199"/>
      <c r="SDH118" s="199"/>
      <c r="SDI118" s="188"/>
      <c r="SDJ118" s="209"/>
      <c r="SDK118" s="199"/>
      <c r="SDL118" s="199"/>
      <c r="SDM118" s="188"/>
      <c r="SDN118" s="209"/>
      <c r="SDO118" s="199"/>
      <c r="SDP118" s="199"/>
      <c r="SDQ118" s="188"/>
      <c r="SDR118" s="209"/>
      <c r="SDS118" s="199"/>
      <c r="SDT118" s="199"/>
      <c r="SDU118" s="188"/>
      <c r="SDV118" s="209"/>
      <c r="SDW118" s="199"/>
      <c r="SDX118" s="199"/>
      <c r="SDY118" s="188"/>
      <c r="SDZ118" s="209"/>
      <c r="SEA118" s="199"/>
      <c r="SEB118" s="199"/>
      <c r="SEC118" s="188"/>
      <c r="SED118" s="209"/>
      <c r="SEE118" s="199"/>
      <c r="SEF118" s="199"/>
      <c r="SEG118" s="188"/>
      <c r="SEH118" s="209"/>
      <c r="SEI118" s="199"/>
      <c r="SEJ118" s="199"/>
      <c r="SEK118" s="188"/>
      <c r="SEL118" s="209"/>
      <c r="SEM118" s="199"/>
      <c r="SEN118" s="199"/>
      <c r="SEO118" s="188"/>
      <c r="SEP118" s="209"/>
      <c r="SEQ118" s="199"/>
      <c r="SER118" s="199"/>
      <c r="SES118" s="188"/>
      <c r="SET118" s="209"/>
      <c r="SEU118" s="199"/>
      <c r="SEV118" s="199"/>
      <c r="SEW118" s="188"/>
      <c r="SEX118" s="209"/>
      <c r="SEY118" s="199"/>
      <c r="SEZ118" s="199"/>
      <c r="SFA118" s="188"/>
      <c r="SFB118" s="209"/>
      <c r="SFC118" s="199"/>
      <c r="SFD118" s="199"/>
      <c r="SFE118" s="188"/>
      <c r="SFF118" s="209"/>
      <c r="SFG118" s="199"/>
      <c r="SFH118" s="199"/>
      <c r="SFI118" s="188"/>
      <c r="SFJ118" s="209"/>
      <c r="SFK118" s="199"/>
      <c r="SFL118" s="199"/>
      <c r="SFM118" s="188"/>
      <c r="SFN118" s="209"/>
      <c r="SFO118" s="199"/>
      <c r="SFP118" s="199"/>
      <c r="SFQ118" s="188"/>
      <c r="SFR118" s="209"/>
      <c r="SFS118" s="199"/>
      <c r="SFT118" s="199"/>
      <c r="SFU118" s="188"/>
      <c r="SFV118" s="209"/>
      <c r="SFW118" s="199"/>
      <c r="SFX118" s="199"/>
      <c r="SFY118" s="188"/>
      <c r="SFZ118" s="209"/>
      <c r="SGA118" s="199"/>
      <c r="SGB118" s="199"/>
      <c r="SGC118" s="188"/>
      <c r="SGD118" s="209"/>
      <c r="SGE118" s="199"/>
      <c r="SGF118" s="199"/>
      <c r="SGG118" s="188"/>
      <c r="SGH118" s="209"/>
      <c r="SGI118" s="199"/>
      <c r="SGJ118" s="199"/>
      <c r="SGK118" s="188"/>
      <c r="SGL118" s="209"/>
      <c r="SGM118" s="199"/>
      <c r="SGN118" s="199"/>
      <c r="SGO118" s="188"/>
      <c r="SGP118" s="209"/>
      <c r="SGQ118" s="199"/>
      <c r="SGR118" s="199"/>
      <c r="SGS118" s="188"/>
      <c r="SGT118" s="209"/>
      <c r="SGU118" s="199"/>
      <c r="SGV118" s="199"/>
      <c r="SGW118" s="188"/>
      <c r="SGX118" s="209"/>
      <c r="SGY118" s="199"/>
      <c r="SGZ118" s="199"/>
      <c r="SHA118" s="188"/>
      <c r="SHB118" s="209"/>
      <c r="SHC118" s="199"/>
      <c r="SHD118" s="199"/>
      <c r="SHE118" s="188"/>
      <c r="SHF118" s="209"/>
      <c r="SHG118" s="199"/>
      <c r="SHH118" s="199"/>
      <c r="SHI118" s="188"/>
      <c r="SHJ118" s="209"/>
      <c r="SHK118" s="199"/>
      <c r="SHL118" s="199"/>
      <c r="SHM118" s="188"/>
      <c r="SHN118" s="209"/>
      <c r="SHO118" s="199"/>
      <c r="SHP118" s="199"/>
      <c r="SHQ118" s="188"/>
      <c r="SHR118" s="209"/>
      <c r="SHS118" s="199"/>
      <c r="SHT118" s="199"/>
      <c r="SHU118" s="188"/>
      <c r="SHV118" s="209"/>
      <c r="SHW118" s="199"/>
      <c r="SHX118" s="199"/>
      <c r="SHY118" s="188"/>
      <c r="SHZ118" s="209"/>
      <c r="SIA118" s="199"/>
      <c r="SIB118" s="199"/>
      <c r="SIC118" s="188"/>
      <c r="SID118" s="209"/>
      <c r="SIE118" s="199"/>
      <c r="SIF118" s="199"/>
      <c r="SIG118" s="188"/>
      <c r="SIH118" s="209"/>
      <c r="SII118" s="199"/>
      <c r="SIJ118" s="199"/>
      <c r="SIK118" s="188"/>
      <c r="SIL118" s="209"/>
      <c r="SIM118" s="199"/>
      <c r="SIN118" s="199"/>
      <c r="SIO118" s="188"/>
      <c r="SIP118" s="209"/>
      <c r="SIQ118" s="199"/>
      <c r="SIR118" s="199"/>
      <c r="SIS118" s="188"/>
      <c r="SIT118" s="209"/>
      <c r="SIU118" s="199"/>
      <c r="SIV118" s="199"/>
      <c r="SIW118" s="188"/>
      <c r="SIX118" s="209"/>
      <c r="SIY118" s="199"/>
      <c r="SIZ118" s="199"/>
      <c r="SJA118" s="188"/>
      <c r="SJB118" s="209"/>
      <c r="SJC118" s="199"/>
      <c r="SJD118" s="199"/>
      <c r="SJE118" s="188"/>
      <c r="SJF118" s="209"/>
      <c r="SJG118" s="199"/>
      <c r="SJH118" s="199"/>
      <c r="SJI118" s="188"/>
      <c r="SJJ118" s="209"/>
      <c r="SJK118" s="199"/>
      <c r="SJL118" s="199"/>
      <c r="SJM118" s="188"/>
      <c r="SJN118" s="209"/>
      <c r="SJO118" s="199"/>
      <c r="SJP118" s="199"/>
      <c r="SJQ118" s="188"/>
      <c r="SJR118" s="209"/>
      <c r="SJS118" s="199"/>
      <c r="SJT118" s="199"/>
      <c r="SJU118" s="188"/>
      <c r="SJV118" s="209"/>
      <c r="SJW118" s="199"/>
      <c r="SJX118" s="199"/>
      <c r="SJY118" s="188"/>
      <c r="SJZ118" s="209"/>
      <c r="SKA118" s="199"/>
      <c r="SKB118" s="199"/>
      <c r="SKC118" s="188"/>
      <c r="SKD118" s="209"/>
      <c r="SKE118" s="199"/>
      <c r="SKF118" s="199"/>
      <c r="SKG118" s="188"/>
      <c r="SKH118" s="209"/>
      <c r="SKI118" s="199"/>
      <c r="SKJ118" s="199"/>
      <c r="SKK118" s="188"/>
      <c r="SKL118" s="209"/>
      <c r="SKM118" s="199"/>
      <c r="SKN118" s="199"/>
      <c r="SKO118" s="188"/>
      <c r="SKP118" s="209"/>
      <c r="SKQ118" s="199"/>
      <c r="SKR118" s="199"/>
      <c r="SKS118" s="188"/>
      <c r="SKT118" s="209"/>
      <c r="SKU118" s="199"/>
      <c r="SKV118" s="199"/>
      <c r="SKW118" s="188"/>
      <c r="SKX118" s="209"/>
      <c r="SKY118" s="199"/>
      <c r="SKZ118" s="199"/>
      <c r="SLA118" s="188"/>
      <c r="SLB118" s="209"/>
      <c r="SLC118" s="199"/>
      <c r="SLD118" s="199"/>
      <c r="SLE118" s="188"/>
      <c r="SLF118" s="209"/>
      <c r="SLG118" s="199"/>
      <c r="SLH118" s="199"/>
      <c r="SLI118" s="188"/>
      <c r="SLJ118" s="209"/>
      <c r="SLK118" s="199"/>
      <c r="SLL118" s="199"/>
      <c r="SLM118" s="188"/>
      <c r="SLN118" s="209"/>
      <c r="SLO118" s="199"/>
      <c r="SLP118" s="199"/>
      <c r="SLQ118" s="188"/>
      <c r="SLR118" s="209"/>
      <c r="SLS118" s="199"/>
      <c r="SLT118" s="199"/>
      <c r="SLU118" s="188"/>
      <c r="SLV118" s="209"/>
      <c r="SLW118" s="199"/>
      <c r="SLX118" s="199"/>
      <c r="SLY118" s="188"/>
      <c r="SLZ118" s="209"/>
      <c r="SMA118" s="199"/>
      <c r="SMB118" s="199"/>
      <c r="SMC118" s="188"/>
      <c r="SMD118" s="209"/>
      <c r="SME118" s="199"/>
      <c r="SMF118" s="199"/>
      <c r="SMG118" s="188"/>
      <c r="SMH118" s="209"/>
      <c r="SMI118" s="199"/>
      <c r="SMJ118" s="199"/>
      <c r="SMK118" s="188"/>
      <c r="SML118" s="209"/>
      <c r="SMM118" s="199"/>
      <c r="SMN118" s="199"/>
      <c r="SMO118" s="188"/>
      <c r="SMP118" s="209"/>
      <c r="SMQ118" s="199"/>
      <c r="SMR118" s="199"/>
      <c r="SMS118" s="188"/>
      <c r="SMT118" s="209"/>
      <c r="SMU118" s="199"/>
      <c r="SMV118" s="199"/>
      <c r="SMW118" s="188"/>
      <c r="SMX118" s="209"/>
      <c r="SMY118" s="199"/>
      <c r="SMZ118" s="199"/>
      <c r="SNA118" s="188"/>
      <c r="SNB118" s="209"/>
      <c r="SNC118" s="199"/>
      <c r="SND118" s="199"/>
      <c r="SNE118" s="188"/>
      <c r="SNF118" s="209"/>
      <c r="SNG118" s="199"/>
      <c r="SNH118" s="199"/>
      <c r="SNI118" s="188"/>
      <c r="SNJ118" s="209"/>
      <c r="SNK118" s="199"/>
      <c r="SNL118" s="199"/>
      <c r="SNM118" s="188"/>
      <c r="SNN118" s="209"/>
      <c r="SNO118" s="199"/>
      <c r="SNP118" s="199"/>
      <c r="SNQ118" s="188"/>
      <c r="SNR118" s="209"/>
      <c r="SNS118" s="199"/>
      <c r="SNT118" s="199"/>
      <c r="SNU118" s="188"/>
      <c r="SNV118" s="209"/>
      <c r="SNW118" s="199"/>
      <c r="SNX118" s="199"/>
      <c r="SNY118" s="188"/>
      <c r="SNZ118" s="209"/>
      <c r="SOA118" s="199"/>
      <c r="SOB118" s="199"/>
      <c r="SOC118" s="188"/>
      <c r="SOD118" s="209"/>
      <c r="SOE118" s="199"/>
      <c r="SOF118" s="199"/>
      <c r="SOG118" s="188"/>
      <c r="SOH118" s="209"/>
      <c r="SOI118" s="199"/>
      <c r="SOJ118" s="199"/>
      <c r="SOK118" s="188"/>
      <c r="SOL118" s="209"/>
      <c r="SOM118" s="199"/>
      <c r="SON118" s="199"/>
      <c r="SOO118" s="188"/>
      <c r="SOP118" s="209"/>
      <c r="SOQ118" s="199"/>
      <c r="SOR118" s="199"/>
      <c r="SOS118" s="188"/>
      <c r="SOT118" s="209"/>
      <c r="SOU118" s="199"/>
      <c r="SOV118" s="199"/>
      <c r="SOW118" s="188"/>
      <c r="SOX118" s="209"/>
      <c r="SOY118" s="199"/>
      <c r="SOZ118" s="199"/>
      <c r="SPA118" s="188"/>
      <c r="SPB118" s="209"/>
      <c r="SPC118" s="199"/>
      <c r="SPD118" s="199"/>
      <c r="SPE118" s="188"/>
      <c r="SPF118" s="209"/>
      <c r="SPG118" s="199"/>
      <c r="SPH118" s="199"/>
      <c r="SPI118" s="188"/>
      <c r="SPJ118" s="209"/>
      <c r="SPK118" s="199"/>
      <c r="SPL118" s="199"/>
      <c r="SPM118" s="188"/>
      <c r="SPN118" s="209"/>
      <c r="SPO118" s="199"/>
      <c r="SPP118" s="199"/>
      <c r="SPQ118" s="188"/>
      <c r="SPR118" s="209"/>
      <c r="SPS118" s="199"/>
      <c r="SPT118" s="199"/>
      <c r="SPU118" s="188"/>
      <c r="SPV118" s="209"/>
      <c r="SPW118" s="199"/>
      <c r="SPX118" s="199"/>
      <c r="SPY118" s="188"/>
      <c r="SPZ118" s="209"/>
      <c r="SQA118" s="199"/>
      <c r="SQB118" s="199"/>
      <c r="SQC118" s="188"/>
      <c r="SQD118" s="209"/>
      <c r="SQE118" s="199"/>
      <c r="SQF118" s="199"/>
      <c r="SQG118" s="188"/>
      <c r="SQH118" s="209"/>
      <c r="SQI118" s="199"/>
      <c r="SQJ118" s="199"/>
      <c r="SQK118" s="188"/>
      <c r="SQL118" s="209"/>
      <c r="SQM118" s="199"/>
      <c r="SQN118" s="199"/>
      <c r="SQO118" s="188"/>
      <c r="SQP118" s="209"/>
      <c r="SQQ118" s="199"/>
      <c r="SQR118" s="199"/>
      <c r="SQS118" s="188"/>
      <c r="SQT118" s="209"/>
      <c r="SQU118" s="199"/>
      <c r="SQV118" s="199"/>
      <c r="SQW118" s="188"/>
      <c r="SQX118" s="209"/>
      <c r="SQY118" s="199"/>
      <c r="SQZ118" s="199"/>
      <c r="SRA118" s="188"/>
      <c r="SRB118" s="209"/>
      <c r="SRC118" s="199"/>
      <c r="SRD118" s="199"/>
      <c r="SRE118" s="188"/>
      <c r="SRF118" s="209"/>
      <c r="SRG118" s="199"/>
      <c r="SRH118" s="199"/>
      <c r="SRI118" s="188"/>
      <c r="SRJ118" s="209"/>
      <c r="SRK118" s="199"/>
      <c r="SRL118" s="199"/>
      <c r="SRM118" s="188"/>
      <c r="SRN118" s="209"/>
      <c r="SRO118" s="199"/>
      <c r="SRP118" s="199"/>
      <c r="SRQ118" s="188"/>
      <c r="SRR118" s="209"/>
      <c r="SRS118" s="199"/>
      <c r="SRT118" s="199"/>
      <c r="SRU118" s="188"/>
      <c r="SRV118" s="209"/>
      <c r="SRW118" s="199"/>
      <c r="SRX118" s="199"/>
      <c r="SRY118" s="188"/>
      <c r="SRZ118" s="209"/>
      <c r="SSA118" s="199"/>
      <c r="SSB118" s="199"/>
      <c r="SSC118" s="188"/>
      <c r="SSD118" s="209"/>
      <c r="SSE118" s="199"/>
      <c r="SSF118" s="199"/>
      <c r="SSG118" s="188"/>
      <c r="SSH118" s="209"/>
      <c r="SSI118" s="199"/>
      <c r="SSJ118" s="199"/>
      <c r="SSK118" s="188"/>
      <c r="SSL118" s="209"/>
      <c r="SSM118" s="199"/>
      <c r="SSN118" s="199"/>
      <c r="SSO118" s="188"/>
      <c r="SSP118" s="209"/>
      <c r="SSQ118" s="199"/>
      <c r="SSR118" s="199"/>
      <c r="SSS118" s="188"/>
      <c r="SST118" s="209"/>
      <c r="SSU118" s="199"/>
      <c r="SSV118" s="199"/>
      <c r="SSW118" s="188"/>
      <c r="SSX118" s="209"/>
      <c r="SSY118" s="199"/>
      <c r="SSZ118" s="199"/>
      <c r="STA118" s="188"/>
      <c r="STB118" s="209"/>
      <c r="STC118" s="199"/>
      <c r="STD118" s="199"/>
      <c r="STE118" s="188"/>
      <c r="STF118" s="209"/>
      <c r="STG118" s="199"/>
      <c r="STH118" s="199"/>
      <c r="STI118" s="188"/>
      <c r="STJ118" s="209"/>
      <c r="STK118" s="199"/>
      <c r="STL118" s="199"/>
      <c r="STM118" s="188"/>
      <c r="STN118" s="209"/>
      <c r="STO118" s="199"/>
      <c r="STP118" s="199"/>
      <c r="STQ118" s="188"/>
      <c r="STR118" s="209"/>
      <c r="STS118" s="199"/>
      <c r="STT118" s="199"/>
      <c r="STU118" s="188"/>
      <c r="STV118" s="209"/>
      <c r="STW118" s="199"/>
      <c r="STX118" s="199"/>
      <c r="STY118" s="188"/>
      <c r="STZ118" s="209"/>
      <c r="SUA118" s="199"/>
      <c r="SUB118" s="199"/>
      <c r="SUC118" s="188"/>
      <c r="SUD118" s="209"/>
      <c r="SUE118" s="199"/>
      <c r="SUF118" s="199"/>
      <c r="SUG118" s="188"/>
      <c r="SUH118" s="209"/>
      <c r="SUI118" s="199"/>
      <c r="SUJ118" s="199"/>
      <c r="SUK118" s="188"/>
      <c r="SUL118" s="209"/>
      <c r="SUM118" s="199"/>
      <c r="SUN118" s="199"/>
      <c r="SUO118" s="188"/>
      <c r="SUP118" s="209"/>
      <c r="SUQ118" s="199"/>
      <c r="SUR118" s="199"/>
      <c r="SUS118" s="188"/>
      <c r="SUT118" s="209"/>
      <c r="SUU118" s="199"/>
      <c r="SUV118" s="199"/>
      <c r="SUW118" s="188"/>
      <c r="SUX118" s="209"/>
      <c r="SUY118" s="199"/>
      <c r="SUZ118" s="199"/>
      <c r="SVA118" s="188"/>
      <c r="SVB118" s="209"/>
      <c r="SVC118" s="199"/>
      <c r="SVD118" s="199"/>
      <c r="SVE118" s="188"/>
      <c r="SVF118" s="209"/>
      <c r="SVG118" s="199"/>
      <c r="SVH118" s="199"/>
      <c r="SVI118" s="188"/>
      <c r="SVJ118" s="209"/>
      <c r="SVK118" s="199"/>
      <c r="SVL118" s="199"/>
      <c r="SVM118" s="188"/>
      <c r="SVN118" s="209"/>
      <c r="SVO118" s="199"/>
      <c r="SVP118" s="199"/>
      <c r="SVQ118" s="188"/>
      <c r="SVR118" s="209"/>
      <c r="SVS118" s="199"/>
      <c r="SVT118" s="199"/>
      <c r="SVU118" s="188"/>
      <c r="SVV118" s="209"/>
      <c r="SVW118" s="199"/>
      <c r="SVX118" s="199"/>
      <c r="SVY118" s="188"/>
      <c r="SVZ118" s="209"/>
      <c r="SWA118" s="199"/>
      <c r="SWB118" s="199"/>
      <c r="SWC118" s="188"/>
      <c r="SWD118" s="209"/>
      <c r="SWE118" s="199"/>
      <c r="SWF118" s="199"/>
      <c r="SWG118" s="188"/>
      <c r="SWH118" s="209"/>
      <c r="SWI118" s="199"/>
      <c r="SWJ118" s="199"/>
      <c r="SWK118" s="188"/>
      <c r="SWL118" s="209"/>
      <c r="SWM118" s="199"/>
      <c r="SWN118" s="199"/>
      <c r="SWO118" s="188"/>
      <c r="SWP118" s="209"/>
      <c r="SWQ118" s="199"/>
      <c r="SWR118" s="199"/>
      <c r="SWS118" s="188"/>
      <c r="SWT118" s="209"/>
      <c r="SWU118" s="199"/>
      <c r="SWV118" s="199"/>
      <c r="SWW118" s="188"/>
      <c r="SWX118" s="209"/>
      <c r="SWY118" s="199"/>
      <c r="SWZ118" s="199"/>
      <c r="SXA118" s="188"/>
      <c r="SXB118" s="209"/>
      <c r="SXC118" s="199"/>
      <c r="SXD118" s="199"/>
      <c r="SXE118" s="188"/>
      <c r="SXF118" s="209"/>
      <c r="SXG118" s="199"/>
      <c r="SXH118" s="199"/>
      <c r="SXI118" s="188"/>
      <c r="SXJ118" s="209"/>
      <c r="SXK118" s="199"/>
      <c r="SXL118" s="199"/>
      <c r="SXM118" s="188"/>
      <c r="SXN118" s="209"/>
      <c r="SXO118" s="199"/>
      <c r="SXP118" s="199"/>
      <c r="SXQ118" s="188"/>
      <c r="SXR118" s="209"/>
      <c r="SXS118" s="199"/>
      <c r="SXT118" s="199"/>
      <c r="SXU118" s="188"/>
      <c r="SXV118" s="209"/>
      <c r="SXW118" s="199"/>
      <c r="SXX118" s="199"/>
      <c r="SXY118" s="188"/>
      <c r="SXZ118" s="209"/>
      <c r="SYA118" s="199"/>
      <c r="SYB118" s="199"/>
      <c r="SYC118" s="188"/>
      <c r="SYD118" s="209"/>
      <c r="SYE118" s="199"/>
      <c r="SYF118" s="199"/>
      <c r="SYG118" s="188"/>
      <c r="SYH118" s="209"/>
      <c r="SYI118" s="199"/>
      <c r="SYJ118" s="199"/>
      <c r="SYK118" s="188"/>
      <c r="SYL118" s="209"/>
      <c r="SYM118" s="199"/>
      <c r="SYN118" s="199"/>
      <c r="SYO118" s="188"/>
      <c r="SYP118" s="209"/>
      <c r="SYQ118" s="199"/>
      <c r="SYR118" s="199"/>
      <c r="SYS118" s="188"/>
      <c r="SYT118" s="209"/>
      <c r="SYU118" s="199"/>
      <c r="SYV118" s="199"/>
      <c r="SYW118" s="188"/>
      <c r="SYX118" s="209"/>
      <c r="SYY118" s="199"/>
      <c r="SYZ118" s="199"/>
      <c r="SZA118" s="188"/>
      <c r="SZB118" s="209"/>
      <c r="SZC118" s="199"/>
      <c r="SZD118" s="199"/>
      <c r="SZE118" s="188"/>
      <c r="SZF118" s="209"/>
      <c r="SZG118" s="199"/>
      <c r="SZH118" s="199"/>
      <c r="SZI118" s="188"/>
      <c r="SZJ118" s="209"/>
      <c r="SZK118" s="199"/>
      <c r="SZL118" s="199"/>
      <c r="SZM118" s="188"/>
      <c r="SZN118" s="209"/>
      <c r="SZO118" s="199"/>
      <c r="SZP118" s="199"/>
      <c r="SZQ118" s="188"/>
      <c r="SZR118" s="209"/>
      <c r="SZS118" s="199"/>
      <c r="SZT118" s="199"/>
      <c r="SZU118" s="188"/>
      <c r="SZV118" s="209"/>
      <c r="SZW118" s="199"/>
      <c r="SZX118" s="199"/>
      <c r="SZY118" s="188"/>
      <c r="SZZ118" s="209"/>
      <c r="TAA118" s="199"/>
      <c r="TAB118" s="199"/>
      <c r="TAC118" s="188"/>
      <c r="TAD118" s="209"/>
      <c r="TAE118" s="199"/>
      <c r="TAF118" s="199"/>
      <c r="TAG118" s="188"/>
      <c r="TAH118" s="209"/>
      <c r="TAI118" s="199"/>
      <c r="TAJ118" s="199"/>
      <c r="TAK118" s="188"/>
      <c r="TAL118" s="209"/>
      <c r="TAM118" s="199"/>
      <c r="TAN118" s="199"/>
      <c r="TAO118" s="188"/>
      <c r="TAP118" s="209"/>
      <c r="TAQ118" s="199"/>
      <c r="TAR118" s="199"/>
      <c r="TAS118" s="188"/>
      <c r="TAT118" s="209"/>
      <c r="TAU118" s="199"/>
      <c r="TAV118" s="199"/>
      <c r="TAW118" s="188"/>
      <c r="TAX118" s="209"/>
      <c r="TAY118" s="199"/>
      <c r="TAZ118" s="199"/>
      <c r="TBA118" s="188"/>
      <c r="TBB118" s="209"/>
      <c r="TBC118" s="199"/>
      <c r="TBD118" s="199"/>
      <c r="TBE118" s="188"/>
      <c r="TBF118" s="209"/>
      <c r="TBG118" s="199"/>
      <c r="TBH118" s="199"/>
      <c r="TBI118" s="188"/>
      <c r="TBJ118" s="209"/>
      <c r="TBK118" s="199"/>
      <c r="TBL118" s="199"/>
      <c r="TBM118" s="188"/>
      <c r="TBN118" s="209"/>
      <c r="TBO118" s="199"/>
      <c r="TBP118" s="199"/>
      <c r="TBQ118" s="188"/>
      <c r="TBR118" s="209"/>
      <c r="TBS118" s="199"/>
      <c r="TBT118" s="199"/>
      <c r="TBU118" s="188"/>
      <c r="TBV118" s="209"/>
      <c r="TBW118" s="199"/>
      <c r="TBX118" s="199"/>
      <c r="TBY118" s="188"/>
      <c r="TBZ118" s="209"/>
      <c r="TCA118" s="199"/>
      <c r="TCB118" s="199"/>
      <c r="TCC118" s="188"/>
      <c r="TCD118" s="209"/>
      <c r="TCE118" s="199"/>
      <c r="TCF118" s="199"/>
      <c r="TCG118" s="188"/>
      <c r="TCH118" s="209"/>
      <c r="TCI118" s="199"/>
      <c r="TCJ118" s="199"/>
      <c r="TCK118" s="188"/>
      <c r="TCL118" s="209"/>
      <c r="TCM118" s="199"/>
      <c r="TCN118" s="199"/>
      <c r="TCO118" s="188"/>
      <c r="TCP118" s="209"/>
      <c r="TCQ118" s="199"/>
      <c r="TCR118" s="199"/>
      <c r="TCS118" s="188"/>
      <c r="TCT118" s="209"/>
      <c r="TCU118" s="199"/>
      <c r="TCV118" s="199"/>
      <c r="TCW118" s="188"/>
      <c r="TCX118" s="209"/>
      <c r="TCY118" s="199"/>
      <c r="TCZ118" s="199"/>
      <c r="TDA118" s="188"/>
      <c r="TDB118" s="209"/>
      <c r="TDC118" s="199"/>
      <c r="TDD118" s="199"/>
      <c r="TDE118" s="188"/>
      <c r="TDF118" s="209"/>
      <c r="TDG118" s="199"/>
      <c r="TDH118" s="199"/>
      <c r="TDI118" s="188"/>
      <c r="TDJ118" s="209"/>
      <c r="TDK118" s="199"/>
      <c r="TDL118" s="199"/>
      <c r="TDM118" s="188"/>
      <c r="TDN118" s="209"/>
      <c r="TDO118" s="199"/>
      <c r="TDP118" s="199"/>
      <c r="TDQ118" s="188"/>
      <c r="TDR118" s="209"/>
      <c r="TDS118" s="199"/>
      <c r="TDT118" s="199"/>
      <c r="TDU118" s="188"/>
      <c r="TDV118" s="209"/>
      <c r="TDW118" s="199"/>
      <c r="TDX118" s="199"/>
      <c r="TDY118" s="188"/>
      <c r="TDZ118" s="209"/>
      <c r="TEA118" s="199"/>
      <c r="TEB118" s="199"/>
      <c r="TEC118" s="188"/>
      <c r="TED118" s="209"/>
      <c r="TEE118" s="199"/>
      <c r="TEF118" s="199"/>
      <c r="TEG118" s="188"/>
      <c r="TEH118" s="209"/>
      <c r="TEI118" s="199"/>
      <c r="TEJ118" s="199"/>
      <c r="TEK118" s="188"/>
      <c r="TEL118" s="209"/>
      <c r="TEM118" s="199"/>
      <c r="TEN118" s="199"/>
      <c r="TEO118" s="188"/>
      <c r="TEP118" s="209"/>
      <c r="TEQ118" s="199"/>
      <c r="TER118" s="199"/>
      <c r="TES118" s="188"/>
      <c r="TET118" s="209"/>
      <c r="TEU118" s="199"/>
      <c r="TEV118" s="199"/>
      <c r="TEW118" s="188"/>
      <c r="TEX118" s="209"/>
      <c r="TEY118" s="199"/>
      <c r="TEZ118" s="199"/>
      <c r="TFA118" s="188"/>
      <c r="TFB118" s="209"/>
      <c r="TFC118" s="199"/>
      <c r="TFD118" s="199"/>
      <c r="TFE118" s="188"/>
      <c r="TFF118" s="209"/>
      <c r="TFG118" s="199"/>
      <c r="TFH118" s="199"/>
      <c r="TFI118" s="188"/>
      <c r="TFJ118" s="209"/>
      <c r="TFK118" s="199"/>
      <c r="TFL118" s="199"/>
      <c r="TFM118" s="188"/>
      <c r="TFN118" s="209"/>
      <c r="TFO118" s="199"/>
      <c r="TFP118" s="199"/>
      <c r="TFQ118" s="188"/>
      <c r="TFR118" s="209"/>
      <c r="TFS118" s="199"/>
      <c r="TFT118" s="199"/>
      <c r="TFU118" s="188"/>
      <c r="TFV118" s="209"/>
      <c r="TFW118" s="199"/>
      <c r="TFX118" s="199"/>
      <c r="TFY118" s="188"/>
      <c r="TFZ118" s="209"/>
      <c r="TGA118" s="199"/>
      <c r="TGB118" s="199"/>
      <c r="TGC118" s="188"/>
      <c r="TGD118" s="209"/>
      <c r="TGE118" s="199"/>
      <c r="TGF118" s="199"/>
      <c r="TGG118" s="188"/>
      <c r="TGH118" s="209"/>
      <c r="TGI118" s="199"/>
      <c r="TGJ118" s="199"/>
      <c r="TGK118" s="188"/>
      <c r="TGL118" s="209"/>
      <c r="TGM118" s="199"/>
      <c r="TGN118" s="199"/>
      <c r="TGO118" s="188"/>
      <c r="TGP118" s="209"/>
      <c r="TGQ118" s="199"/>
      <c r="TGR118" s="199"/>
      <c r="TGS118" s="188"/>
      <c r="TGT118" s="209"/>
      <c r="TGU118" s="199"/>
      <c r="TGV118" s="199"/>
      <c r="TGW118" s="188"/>
      <c r="TGX118" s="209"/>
      <c r="TGY118" s="199"/>
      <c r="TGZ118" s="199"/>
      <c r="THA118" s="188"/>
      <c r="THB118" s="209"/>
      <c r="THC118" s="199"/>
      <c r="THD118" s="199"/>
      <c r="THE118" s="188"/>
      <c r="THF118" s="209"/>
      <c r="THG118" s="199"/>
      <c r="THH118" s="199"/>
      <c r="THI118" s="188"/>
      <c r="THJ118" s="209"/>
      <c r="THK118" s="199"/>
      <c r="THL118" s="199"/>
      <c r="THM118" s="188"/>
      <c r="THN118" s="209"/>
      <c r="THO118" s="199"/>
      <c r="THP118" s="199"/>
      <c r="THQ118" s="188"/>
      <c r="THR118" s="209"/>
      <c r="THS118" s="199"/>
      <c r="THT118" s="199"/>
      <c r="THU118" s="188"/>
      <c r="THV118" s="209"/>
      <c r="THW118" s="199"/>
      <c r="THX118" s="199"/>
      <c r="THY118" s="188"/>
      <c r="THZ118" s="209"/>
      <c r="TIA118" s="199"/>
      <c r="TIB118" s="199"/>
      <c r="TIC118" s="188"/>
      <c r="TID118" s="209"/>
      <c r="TIE118" s="199"/>
      <c r="TIF118" s="199"/>
      <c r="TIG118" s="188"/>
      <c r="TIH118" s="209"/>
      <c r="TII118" s="199"/>
      <c r="TIJ118" s="199"/>
      <c r="TIK118" s="188"/>
      <c r="TIL118" s="209"/>
      <c r="TIM118" s="199"/>
      <c r="TIN118" s="199"/>
      <c r="TIO118" s="188"/>
      <c r="TIP118" s="209"/>
      <c r="TIQ118" s="199"/>
      <c r="TIR118" s="199"/>
      <c r="TIS118" s="188"/>
      <c r="TIT118" s="209"/>
      <c r="TIU118" s="199"/>
      <c r="TIV118" s="199"/>
      <c r="TIW118" s="188"/>
      <c r="TIX118" s="209"/>
      <c r="TIY118" s="199"/>
      <c r="TIZ118" s="199"/>
      <c r="TJA118" s="188"/>
      <c r="TJB118" s="209"/>
      <c r="TJC118" s="199"/>
      <c r="TJD118" s="199"/>
      <c r="TJE118" s="188"/>
      <c r="TJF118" s="209"/>
      <c r="TJG118" s="199"/>
      <c r="TJH118" s="199"/>
      <c r="TJI118" s="188"/>
      <c r="TJJ118" s="209"/>
      <c r="TJK118" s="199"/>
      <c r="TJL118" s="199"/>
      <c r="TJM118" s="188"/>
      <c r="TJN118" s="209"/>
      <c r="TJO118" s="199"/>
      <c r="TJP118" s="199"/>
      <c r="TJQ118" s="188"/>
      <c r="TJR118" s="209"/>
      <c r="TJS118" s="199"/>
      <c r="TJT118" s="199"/>
      <c r="TJU118" s="188"/>
      <c r="TJV118" s="209"/>
      <c r="TJW118" s="199"/>
      <c r="TJX118" s="199"/>
      <c r="TJY118" s="188"/>
      <c r="TJZ118" s="209"/>
      <c r="TKA118" s="199"/>
      <c r="TKB118" s="199"/>
      <c r="TKC118" s="188"/>
      <c r="TKD118" s="209"/>
      <c r="TKE118" s="199"/>
      <c r="TKF118" s="199"/>
      <c r="TKG118" s="188"/>
      <c r="TKH118" s="209"/>
      <c r="TKI118" s="199"/>
      <c r="TKJ118" s="199"/>
      <c r="TKK118" s="188"/>
      <c r="TKL118" s="209"/>
      <c r="TKM118" s="199"/>
      <c r="TKN118" s="199"/>
      <c r="TKO118" s="188"/>
      <c r="TKP118" s="209"/>
      <c r="TKQ118" s="199"/>
      <c r="TKR118" s="199"/>
      <c r="TKS118" s="188"/>
      <c r="TKT118" s="209"/>
      <c r="TKU118" s="199"/>
      <c r="TKV118" s="199"/>
      <c r="TKW118" s="188"/>
      <c r="TKX118" s="209"/>
      <c r="TKY118" s="199"/>
      <c r="TKZ118" s="199"/>
      <c r="TLA118" s="188"/>
      <c r="TLB118" s="209"/>
      <c r="TLC118" s="199"/>
      <c r="TLD118" s="199"/>
      <c r="TLE118" s="188"/>
      <c r="TLF118" s="209"/>
      <c r="TLG118" s="199"/>
      <c r="TLH118" s="199"/>
      <c r="TLI118" s="188"/>
      <c r="TLJ118" s="209"/>
      <c r="TLK118" s="199"/>
      <c r="TLL118" s="199"/>
      <c r="TLM118" s="188"/>
      <c r="TLN118" s="209"/>
      <c r="TLO118" s="199"/>
      <c r="TLP118" s="199"/>
      <c r="TLQ118" s="188"/>
      <c r="TLR118" s="209"/>
      <c r="TLS118" s="199"/>
      <c r="TLT118" s="199"/>
      <c r="TLU118" s="188"/>
      <c r="TLV118" s="209"/>
      <c r="TLW118" s="199"/>
      <c r="TLX118" s="199"/>
      <c r="TLY118" s="188"/>
      <c r="TLZ118" s="209"/>
      <c r="TMA118" s="199"/>
      <c r="TMB118" s="199"/>
      <c r="TMC118" s="188"/>
      <c r="TMD118" s="209"/>
      <c r="TME118" s="199"/>
      <c r="TMF118" s="199"/>
      <c r="TMG118" s="188"/>
      <c r="TMH118" s="209"/>
      <c r="TMI118" s="199"/>
      <c r="TMJ118" s="199"/>
      <c r="TMK118" s="188"/>
      <c r="TML118" s="209"/>
      <c r="TMM118" s="199"/>
      <c r="TMN118" s="199"/>
      <c r="TMO118" s="188"/>
      <c r="TMP118" s="209"/>
      <c r="TMQ118" s="199"/>
      <c r="TMR118" s="199"/>
      <c r="TMS118" s="188"/>
      <c r="TMT118" s="209"/>
      <c r="TMU118" s="199"/>
      <c r="TMV118" s="199"/>
      <c r="TMW118" s="188"/>
      <c r="TMX118" s="209"/>
      <c r="TMY118" s="199"/>
      <c r="TMZ118" s="199"/>
      <c r="TNA118" s="188"/>
      <c r="TNB118" s="209"/>
      <c r="TNC118" s="199"/>
      <c r="TND118" s="199"/>
      <c r="TNE118" s="188"/>
      <c r="TNF118" s="209"/>
      <c r="TNG118" s="199"/>
      <c r="TNH118" s="199"/>
      <c r="TNI118" s="188"/>
      <c r="TNJ118" s="209"/>
      <c r="TNK118" s="199"/>
      <c r="TNL118" s="199"/>
      <c r="TNM118" s="188"/>
      <c r="TNN118" s="209"/>
      <c r="TNO118" s="199"/>
      <c r="TNP118" s="199"/>
      <c r="TNQ118" s="188"/>
      <c r="TNR118" s="209"/>
      <c r="TNS118" s="199"/>
      <c r="TNT118" s="199"/>
      <c r="TNU118" s="188"/>
      <c r="TNV118" s="209"/>
      <c r="TNW118" s="199"/>
      <c r="TNX118" s="199"/>
      <c r="TNY118" s="188"/>
      <c r="TNZ118" s="209"/>
      <c r="TOA118" s="199"/>
      <c r="TOB118" s="199"/>
      <c r="TOC118" s="188"/>
      <c r="TOD118" s="209"/>
      <c r="TOE118" s="199"/>
      <c r="TOF118" s="199"/>
      <c r="TOG118" s="188"/>
      <c r="TOH118" s="209"/>
      <c r="TOI118" s="199"/>
      <c r="TOJ118" s="199"/>
      <c r="TOK118" s="188"/>
      <c r="TOL118" s="209"/>
      <c r="TOM118" s="199"/>
      <c r="TON118" s="199"/>
      <c r="TOO118" s="188"/>
      <c r="TOP118" s="209"/>
      <c r="TOQ118" s="199"/>
      <c r="TOR118" s="199"/>
      <c r="TOS118" s="188"/>
      <c r="TOT118" s="209"/>
      <c r="TOU118" s="199"/>
      <c r="TOV118" s="199"/>
      <c r="TOW118" s="188"/>
      <c r="TOX118" s="209"/>
      <c r="TOY118" s="199"/>
      <c r="TOZ118" s="199"/>
      <c r="TPA118" s="188"/>
      <c r="TPB118" s="209"/>
      <c r="TPC118" s="199"/>
      <c r="TPD118" s="199"/>
      <c r="TPE118" s="188"/>
      <c r="TPF118" s="209"/>
      <c r="TPG118" s="199"/>
      <c r="TPH118" s="199"/>
      <c r="TPI118" s="188"/>
      <c r="TPJ118" s="209"/>
      <c r="TPK118" s="199"/>
      <c r="TPL118" s="199"/>
      <c r="TPM118" s="188"/>
      <c r="TPN118" s="209"/>
      <c r="TPO118" s="199"/>
      <c r="TPP118" s="199"/>
      <c r="TPQ118" s="188"/>
      <c r="TPR118" s="209"/>
      <c r="TPS118" s="199"/>
      <c r="TPT118" s="199"/>
      <c r="TPU118" s="188"/>
      <c r="TPV118" s="209"/>
      <c r="TPW118" s="199"/>
      <c r="TPX118" s="199"/>
      <c r="TPY118" s="188"/>
      <c r="TPZ118" s="209"/>
      <c r="TQA118" s="199"/>
      <c r="TQB118" s="199"/>
      <c r="TQC118" s="188"/>
      <c r="TQD118" s="209"/>
      <c r="TQE118" s="199"/>
      <c r="TQF118" s="199"/>
      <c r="TQG118" s="188"/>
      <c r="TQH118" s="209"/>
      <c r="TQI118" s="199"/>
      <c r="TQJ118" s="199"/>
      <c r="TQK118" s="188"/>
      <c r="TQL118" s="209"/>
      <c r="TQM118" s="199"/>
      <c r="TQN118" s="199"/>
      <c r="TQO118" s="188"/>
      <c r="TQP118" s="209"/>
      <c r="TQQ118" s="199"/>
      <c r="TQR118" s="199"/>
      <c r="TQS118" s="188"/>
      <c r="TQT118" s="209"/>
      <c r="TQU118" s="199"/>
      <c r="TQV118" s="199"/>
      <c r="TQW118" s="188"/>
      <c r="TQX118" s="209"/>
      <c r="TQY118" s="199"/>
      <c r="TQZ118" s="199"/>
      <c r="TRA118" s="188"/>
      <c r="TRB118" s="209"/>
      <c r="TRC118" s="199"/>
      <c r="TRD118" s="199"/>
      <c r="TRE118" s="188"/>
      <c r="TRF118" s="209"/>
      <c r="TRG118" s="199"/>
      <c r="TRH118" s="199"/>
      <c r="TRI118" s="188"/>
      <c r="TRJ118" s="209"/>
      <c r="TRK118" s="199"/>
      <c r="TRL118" s="199"/>
      <c r="TRM118" s="188"/>
      <c r="TRN118" s="209"/>
      <c r="TRO118" s="199"/>
      <c r="TRP118" s="199"/>
      <c r="TRQ118" s="188"/>
      <c r="TRR118" s="209"/>
      <c r="TRS118" s="199"/>
      <c r="TRT118" s="199"/>
      <c r="TRU118" s="188"/>
      <c r="TRV118" s="209"/>
      <c r="TRW118" s="199"/>
      <c r="TRX118" s="199"/>
      <c r="TRY118" s="188"/>
      <c r="TRZ118" s="209"/>
      <c r="TSA118" s="199"/>
      <c r="TSB118" s="199"/>
      <c r="TSC118" s="188"/>
      <c r="TSD118" s="209"/>
      <c r="TSE118" s="199"/>
      <c r="TSF118" s="199"/>
      <c r="TSG118" s="188"/>
      <c r="TSH118" s="209"/>
      <c r="TSI118" s="199"/>
      <c r="TSJ118" s="199"/>
      <c r="TSK118" s="188"/>
      <c r="TSL118" s="209"/>
      <c r="TSM118" s="199"/>
      <c r="TSN118" s="199"/>
      <c r="TSO118" s="188"/>
      <c r="TSP118" s="209"/>
      <c r="TSQ118" s="199"/>
      <c r="TSR118" s="199"/>
      <c r="TSS118" s="188"/>
      <c r="TST118" s="209"/>
      <c r="TSU118" s="199"/>
      <c r="TSV118" s="199"/>
      <c r="TSW118" s="188"/>
      <c r="TSX118" s="209"/>
      <c r="TSY118" s="199"/>
      <c r="TSZ118" s="199"/>
      <c r="TTA118" s="188"/>
      <c r="TTB118" s="209"/>
      <c r="TTC118" s="199"/>
      <c r="TTD118" s="199"/>
      <c r="TTE118" s="188"/>
      <c r="TTF118" s="209"/>
      <c r="TTG118" s="199"/>
      <c r="TTH118" s="199"/>
      <c r="TTI118" s="188"/>
      <c r="TTJ118" s="209"/>
      <c r="TTK118" s="199"/>
      <c r="TTL118" s="199"/>
      <c r="TTM118" s="188"/>
      <c r="TTN118" s="209"/>
      <c r="TTO118" s="199"/>
      <c r="TTP118" s="199"/>
      <c r="TTQ118" s="188"/>
      <c r="TTR118" s="209"/>
      <c r="TTS118" s="199"/>
      <c r="TTT118" s="199"/>
      <c r="TTU118" s="188"/>
      <c r="TTV118" s="209"/>
      <c r="TTW118" s="199"/>
      <c r="TTX118" s="199"/>
      <c r="TTY118" s="188"/>
      <c r="TTZ118" s="209"/>
      <c r="TUA118" s="199"/>
      <c r="TUB118" s="199"/>
      <c r="TUC118" s="188"/>
      <c r="TUD118" s="209"/>
      <c r="TUE118" s="199"/>
      <c r="TUF118" s="199"/>
      <c r="TUG118" s="188"/>
      <c r="TUH118" s="209"/>
      <c r="TUI118" s="199"/>
      <c r="TUJ118" s="199"/>
      <c r="TUK118" s="188"/>
      <c r="TUL118" s="209"/>
      <c r="TUM118" s="199"/>
      <c r="TUN118" s="199"/>
      <c r="TUO118" s="188"/>
      <c r="TUP118" s="209"/>
      <c r="TUQ118" s="199"/>
      <c r="TUR118" s="199"/>
      <c r="TUS118" s="188"/>
      <c r="TUT118" s="209"/>
      <c r="TUU118" s="199"/>
      <c r="TUV118" s="199"/>
      <c r="TUW118" s="188"/>
      <c r="TUX118" s="209"/>
      <c r="TUY118" s="199"/>
      <c r="TUZ118" s="199"/>
      <c r="TVA118" s="188"/>
      <c r="TVB118" s="209"/>
      <c r="TVC118" s="199"/>
      <c r="TVD118" s="199"/>
      <c r="TVE118" s="188"/>
      <c r="TVF118" s="209"/>
      <c r="TVG118" s="199"/>
      <c r="TVH118" s="199"/>
      <c r="TVI118" s="188"/>
      <c r="TVJ118" s="209"/>
      <c r="TVK118" s="199"/>
      <c r="TVL118" s="199"/>
      <c r="TVM118" s="188"/>
      <c r="TVN118" s="209"/>
      <c r="TVO118" s="199"/>
      <c r="TVP118" s="199"/>
      <c r="TVQ118" s="188"/>
      <c r="TVR118" s="209"/>
      <c r="TVS118" s="199"/>
      <c r="TVT118" s="199"/>
      <c r="TVU118" s="188"/>
      <c r="TVV118" s="209"/>
      <c r="TVW118" s="199"/>
      <c r="TVX118" s="199"/>
      <c r="TVY118" s="188"/>
      <c r="TVZ118" s="209"/>
      <c r="TWA118" s="199"/>
      <c r="TWB118" s="199"/>
      <c r="TWC118" s="188"/>
      <c r="TWD118" s="209"/>
      <c r="TWE118" s="199"/>
      <c r="TWF118" s="199"/>
      <c r="TWG118" s="188"/>
      <c r="TWH118" s="209"/>
      <c r="TWI118" s="199"/>
      <c r="TWJ118" s="199"/>
      <c r="TWK118" s="188"/>
      <c r="TWL118" s="209"/>
      <c r="TWM118" s="199"/>
      <c r="TWN118" s="199"/>
      <c r="TWO118" s="188"/>
      <c r="TWP118" s="209"/>
      <c r="TWQ118" s="199"/>
      <c r="TWR118" s="199"/>
      <c r="TWS118" s="188"/>
      <c r="TWT118" s="209"/>
      <c r="TWU118" s="199"/>
      <c r="TWV118" s="199"/>
      <c r="TWW118" s="188"/>
      <c r="TWX118" s="209"/>
      <c r="TWY118" s="199"/>
      <c r="TWZ118" s="199"/>
      <c r="TXA118" s="188"/>
      <c r="TXB118" s="209"/>
      <c r="TXC118" s="199"/>
      <c r="TXD118" s="199"/>
      <c r="TXE118" s="188"/>
      <c r="TXF118" s="209"/>
      <c r="TXG118" s="199"/>
      <c r="TXH118" s="199"/>
      <c r="TXI118" s="188"/>
      <c r="TXJ118" s="209"/>
      <c r="TXK118" s="199"/>
      <c r="TXL118" s="199"/>
      <c r="TXM118" s="188"/>
      <c r="TXN118" s="209"/>
      <c r="TXO118" s="199"/>
      <c r="TXP118" s="199"/>
      <c r="TXQ118" s="188"/>
      <c r="TXR118" s="209"/>
      <c r="TXS118" s="199"/>
      <c r="TXT118" s="199"/>
      <c r="TXU118" s="188"/>
      <c r="TXV118" s="209"/>
      <c r="TXW118" s="199"/>
      <c r="TXX118" s="199"/>
      <c r="TXY118" s="188"/>
      <c r="TXZ118" s="209"/>
      <c r="TYA118" s="199"/>
      <c r="TYB118" s="199"/>
      <c r="TYC118" s="188"/>
      <c r="TYD118" s="209"/>
      <c r="TYE118" s="199"/>
      <c r="TYF118" s="199"/>
      <c r="TYG118" s="188"/>
      <c r="TYH118" s="209"/>
      <c r="TYI118" s="199"/>
      <c r="TYJ118" s="199"/>
      <c r="TYK118" s="188"/>
      <c r="TYL118" s="209"/>
      <c r="TYM118" s="199"/>
      <c r="TYN118" s="199"/>
      <c r="TYO118" s="188"/>
      <c r="TYP118" s="209"/>
      <c r="TYQ118" s="199"/>
      <c r="TYR118" s="199"/>
      <c r="TYS118" s="188"/>
      <c r="TYT118" s="209"/>
      <c r="TYU118" s="199"/>
      <c r="TYV118" s="199"/>
      <c r="TYW118" s="188"/>
      <c r="TYX118" s="209"/>
      <c r="TYY118" s="199"/>
      <c r="TYZ118" s="199"/>
      <c r="TZA118" s="188"/>
      <c r="TZB118" s="209"/>
      <c r="TZC118" s="199"/>
      <c r="TZD118" s="199"/>
      <c r="TZE118" s="188"/>
      <c r="TZF118" s="209"/>
      <c r="TZG118" s="199"/>
      <c r="TZH118" s="199"/>
      <c r="TZI118" s="188"/>
      <c r="TZJ118" s="209"/>
      <c r="TZK118" s="199"/>
      <c r="TZL118" s="199"/>
      <c r="TZM118" s="188"/>
      <c r="TZN118" s="209"/>
      <c r="TZO118" s="199"/>
      <c r="TZP118" s="199"/>
      <c r="TZQ118" s="188"/>
      <c r="TZR118" s="209"/>
      <c r="TZS118" s="199"/>
      <c r="TZT118" s="199"/>
      <c r="TZU118" s="188"/>
      <c r="TZV118" s="209"/>
      <c r="TZW118" s="199"/>
      <c r="TZX118" s="199"/>
      <c r="TZY118" s="188"/>
      <c r="TZZ118" s="209"/>
      <c r="UAA118" s="199"/>
      <c r="UAB118" s="199"/>
      <c r="UAC118" s="188"/>
      <c r="UAD118" s="209"/>
      <c r="UAE118" s="199"/>
      <c r="UAF118" s="199"/>
      <c r="UAG118" s="188"/>
      <c r="UAH118" s="209"/>
      <c r="UAI118" s="199"/>
      <c r="UAJ118" s="199"/>
      <c r="UAK118" s="188"/>
      <c r="UAL118" s="209"/>
      <c r="UAM118" s="199"/>
      <c r="UAN118" s="199"/>
      <c r="UAO118" s="188"/>
      <c r="UAP118" s="209"/>
      <c r="UAQ118" s="199"/>
      <c r="UAR118" s="199"/>
      <c r="UAS118" s="188"/>
      <c r="UAT118" s="209"/>
      <c r="UAU118" s="199"/>
      <c r="UAV118" s="199"/>
      <c r="UAW118" s="188"/>
      <c r="UAX118" s="209"/>
      <c r="UAY118" s="199"/>
      <c r="UAZ118" s="199"/>
      <c r="UBA118" s="188"/>
      <c r="UBB118" s="209"/>
      <c r="UBC118" s="199"/>
      <c r="UBD118" s="199"/>
      <c r="UBE118" s="188"/>
      <c r="UBF118" s="209"/>
      <c r="UBG118" s="199"/>
      <c r="UBH118" s="199"/>
      <c r="UBI118" s="188"/>
      <c r="UBJ118" s="209"/>
      <c r="UBK118" s="199"/>
      <c r="UBL118" s="199"/>
      <c r="UBM118" s="188"/>
      <c r="UBN118" s="209"/>
      <c r="UBO118" s="199"/>
      <c r="UBP118" s="199"/>
      <c r="UBQ118" s="188"/>
      <c r="UBR118" s="209"/>
      <c r="UBS118" s="199"/>
      <c r="UBT118" s="199"/>
      <c r="UBU118" s="188"/>
      <c r="UBV118" s="209"/>
      <c r="UBW118" s="199"/>
      <c r="UBX118" s="199"/>
      <c r="UBY118" s="188"/>
      <c r="UBZ118" s="209"/>
      <c r="UCA118" s="199"/>
      <c r="UCB118" s="199"/>
      <c r="UCC118" s="188"/>
      <c r="UCD118" s="209"/>
      <c r="UCE118" s="199"/>
      <c r="UCF118" s="199"/>
      <c r="UCG118" s="188"/>
      <c r="UCH118" s="209"/>
      <c r="UCI118" s="199"/>
      <c r="UCJ118" s="199"/>
      <c r="UCK118" s="188"/>
      <c r="UCL118" s="209"/>
      <c r="UCM118" s="199"/>
      <c r="UCN118" s="199"/>
      <c r="UCO118" s="188"/>
      <c r="UCP118" s="209"/>
      <c r="UCQ118" s="199"/>
      <c r="UCR118" s="199"/>
      <c r="UCS118" s="188"/>
      <c r="UCT118" s="209"/>
      <c r="UCU118" s="199"/>
      <c r="UCV118" s="199"/>
      <c r="UCW118" s="188"/>
      <c r="UCX118" s="209"/>
      <c r="UCY118" s="199"/>
      <c r="UCZ118" s="199"/>
      <c r="UDA118" s="188"/>
      <c r="UDB118" s="209"/>
      <c r="UDC118" s="199"/>
      <c r="UDD118" s="199"/>
      <c r="UDE118" s="188"/>
      <c r="UDF118" s="209"/>
      <c r="UDG118" s="199"/>
      <c r="UDH118" s="199"/>
      <c r="UDI118" s="188"/>
      <c r="UDJ118" s="209"/>
      <c r="UDK118" s="199"/>
      <c r="UDL118" s="199"/>
      <c r="UDM118" s="188"/>
      <c r="UDN118" s="209"/>
      <c r="UDO118" s="199"/>
      <c r="UDP118" s="199"/>
      <c r="UDQ118" s="188"/>
      <c r="UDR118" s="209"/>
      <c r="UDS118" s="199"/>
      <c r="UDT118" s="199"/>
      <c r="UDU118" s="188"/>
      <c r="UDV118" s="209"/>
      <c r="UDW118" s="199"/>
      <c r="UDX118" s="199"/>
      <c r="UDY118" s="188"/>
      <c r="UDZ118" s="209"/>
      <c r="UEA118" s="199"/>
      <c r="UEB118" s="199"/>
      <c r="UEC118" s="188"/>
      <c r="UED118" s="209"/>
      <c r="UEE118" s="199"/>
      <c r="UEF118" s="199"/>
      <c r="UEG118" s="188"/>
      <c r="UEH118" s="209"/>
      <c r="UEI118" s="199"/>
      <c r="UEJ118" s="199"/>
      <c r="UEK118" s="188"/>
      <c r="UEL118" s="209"/>
      <c r="UEM118" s="199"/>
      <c r="UEN118" s="199"/>
      <c r="UEO118" s="188"/>
      <c r="UEP118" s="209"/>
      <c r="UEQ118" s="199"/>
      <c r="UER118" s="199"/>
      <c r="UES118" s="188"/>
      <c r="UET118" s="209"/>
      <c r="UEU118" s="199"/>
      <c r="UEV118" s="199"/>
      <c r="UEW118" s="188"/>
      <c r="UEX118" s="209"/>
      <c r="UEY118" s="199"/>
      <c r="UEZ118" s="199"/>
      <c r="UFA118" s="188"/>
      <c r="UFB118" s="209"/>
      <c r="UFC118" s="199"/>
      <c r="UFD118" s="199"/>
      <c r="UFE118" s="188"/>
      <c r="UFF118" s="209"/>
      <c r="UFG118" s="199"/>
      <c r="UFH118" s="199"/>
      <c r="UFI118" s="188"/>
      <c r="UFJ118" s="209"/>
      <c r="UFK118" s="199"/>
      <c r="UFL118" s="199"/>
      <c r="UFM118" s="188"/>
      <c r="UFN118" s="209"/>
      <c r="UFO118" s="199"/>
      <c r="UFP118" s="199"/>
      <c r="UFQ118" s="188"/>
      <c r="UFR118" s="209"/>
      <c r="UFS118" s="199"/>
      <c r="UFT118" s="199"/>
      <c r="UFU118" s="188"/>
      <c r="UFV118" s="209"/>
      <c r="UFW118" s="199"/>
      <c r="UFX118" s="199"/>
      <c r="UFY118" s="188"/>
      <c r="UFZ118" s="209"/>
      <c r="UGA118" s="199"/>
      <c r="UGB118" s="199"/>
      <c r="UGC118" s="188"/>
      <c r="UGD118" s="209"/>
      <c r="UGE118" s="199"/>
      <c r="UGF118" s="199"/>
      <c r="UGG118" s="188"/>
      <c r="UGH118" s="209"/>
      <c r="UGI118" s="199"/>
      <c r="UGJ118" s="199"/>
      <c r="UGK118" s="188"/>
      <c r="UGL118" s="209"/>
      <c r="UGM118" s="199"/>
      <c r="UGN118" s="199"/>
      <c r="UGO118" s="188"/>
      <c r="UGP118" s="209"/>
      <c r="UGQ118" s="199"/>
      <c r="UGR118" s="199"/>
      <c r="UGS118" s="188"/>
      <c r="UGT118" s="209"/>
      <c r="UGU118" s="199"/>
      <c r="UGV118" s="199"/>
      <c r="UGW118" s="188"/>
      <c r="UGX118" s="209"/>
      <c r="UGY118" s="199"/>
      <c r="UGZ118" s="199"/>
      <c r="UHA118" s="188"/>
      <c r="UHB118" s="209"/>
      <c r="UHC118" s="199"/>
      <c r="UHD118" s="199"/>
      <c r="UHE118" s="188"/>
      <c r="UHF118" s="209"/>
      <c r="UHG118" s="199"/>
      <c r="UHH118" s="199"/>
      <c r="UHI118" s="188"/>
      <c r="UHJ118" s="209"/>
      <c r="UHK118" s="199"/>
      <c r="UHL118" s="199"/>
      <c r="UHM118" s="188"/>
      <c r="UHN118" s="209"/>
      <c r="UHO118" s="199"/>
      <c r="UHP118" s="199"/>
      <c r="UHQ118" s="188"/>
      <c r="UHR118" s="209"/>
      <c r="UHS118" s="199"/>
      <c r="UHT118" s="199"/>
      <c r="UHU118" s="188"/>
      <c r="UHV118" s="209"/>
      <c r="UHW118" s="199"/>
      <c r="UHX118" s="199"/>
      <c r="UHY118" s="188"/>
      <c r="UHZ118" s="209"/>
      <c r="UIA118" s="199"/>
      <c r="UIB118" s="199"/>
      <c r="UIC118" s="188"/>
      <c r="UID118" s="209"/>
      <c r="UIE118" s="199"/>
      <c r="UIF118" s="199"/>
      <c r="UIG118" s="188"/>
      <c r="UIH118" s="209"/>
      <c r="UII118" s="199"/>
      <c r="UIJ118" s="199"/>
      <c r="UIK118" s="188"/>
      <c r="UIL118" s="209"/>
      <c r="UIM118" s="199"/>
      <c r="UIN118" s="199"/>
      <c r="UIO118" s="188"/>
      <c r="UIP118" s="209"/>
      <c r="UIQ118" s="199"/>
      <c r="UIR118" s="199"/>
      <c r="UIS118" s="188"/>
      <c r="UIT118" s="209"/>
      <c r="UIU118" s="199"/>
      <c r="UIV118" s="199"/>
      <c r="UIW118" s="188"/>
      <c r="UIX118" s="209"/>
      <c r="UIY118" s="199"/>
      <c r="UIZ118" s="199"/>
      <c r="UJA118" s="188"/>
      <c r="UJB118" s="209"/>
      <c r="UJC118" s="199"/>
      <c r="UJD118" s="199"/>
      <c r="UJE118" s="188"/>
      <c r="UJF118" s="209"/>
      <c r="UJG118" s="199"/>
      <c r="UJH118" s="199"/>
      <c r="UJI118" s="188"/>
      <c r="UJJ118" s="209"/>
      <c r="UJK118" s="199"/>
      <c r="UJL118" s="199"/>
      <c r="UJM118" s="188"/>
      <c r="UJN118" s="209"/>
      <c r="UJO118" s="199"/>
      <c r="UJP118" s="199"/>
      <c r="UJQ118" s="188"/>
      <c r="UJR118" s="209"/>
      <c r="UJS118" s="199"/>
      <c r="UJT118" s="199"/>
      <c r="UJU118" s="188"/>
      <c r="UJV118" s="209"/>
      <c r="UJW118" s="199"/>
      <c r="UJX118" s="199"/>
      <c r="UJY118" s="188"/>
      <c r="UJZ118" s="209"/>
      <c r="UKA118" s="199"/>
      <c r="UKB118" s="199"/>
      <c r="UKC118" s="188"/>
      <c r="UKD118" s="209"/>
      <c r="UKE118" s="199"/>
      <c r="UKF118" s="199"/>
      <c r="UKG118" s="188"/>
      <c r="UKH118" s="209"/>
      <c r="UKI118" s="199"/>
      <c r="UKJ118" s="199"/>
      <c r="UKK118" s="188"/>
      <c r="UKL118" s="209"/>
      <c r="UKM118" s="199"/>
      <c r="UKN118" s="199"/>
      <c r="UKO118" s="188"/>
      <c r="UKP118" s="209"/>
      <c r="UKQ118" s="199"/>
      <c r="UKR118" s="199"/>
      <c r="UKS118" s="188"/>
      <c r="UKT118" s="209"/>
      <c r="UKU118" s="199"/>
      <c r="UKV118" s="199"/>
      <c r="UKW118" s="188"/>
      <c r="UKX118" s="209"/>
      <c r="UKY118" s="199"/>
      <c r="UKZ118" s="199"/>
      <c r="ULA118" s="188"/>
      <c r="ULB118" s="209"/>
      <c r="ULC118" s="199"/>
      <c r="ULD118" s="199"/>
      <c r="ULE118" s="188"/>
      <c r="ULF118" s="209"/>
      <c r="ULG118" s="199"/>
      <c r="ULH118" s="199"/>
      <c r="ULI118" s="188"/>
      <c r="ULJ118" s="209"/>
      <c r="ULK118" s="199"/>
      <c r="ULL118" s="199"/>
      <c r="ULM118" s="188"/>
      <c r="ULN118" s="209"/>
      <c r="ULO118" s="199"/>
      <c r="ULP118" s="199"/>
      <c r="ULQ118" s="188"/>
      <c r="ULR118" s="209"/>
      <c r="ULS118" s="199"/>
      <c r="ULT118" s="199"/>
      <c r="ULU118" s="188"/>
      <c r="ULV118" s="209"/>
      <c r="ULW118" s="199"/>
      <c r="ULX118" s="199"/>
      <c r="ULY118" s="188"/>
      <c r="ULZ118" s="209"/>
      <c r="UMA118" s="199"/>
      <c r="UMB118" s="199"/>
      <c r="UMC118" s="188"/>
      <c r="UMD118" s="209"/>
      <c r="UME118" s="199"/>
      <c r="UMF118" s="199"/>
      <c r="UMG118" s="188"/>
      <c r="UMH118" s="209"/>
      <c r="UMI118" s="199"/>
      <c r="UMJ118" s="199"/>
      <c r="UMK118" s="188"/>
      <c r="UML118" s="209"/>
      <c r="UMM118" s="199"/>
      <c r="UMN118" s="199"/>
      <c r="UMO118" s="188"/>
      <c r="UMP118" s="209"/>
      <c r="UMQ118" s="199"/>
      <c r="UMR118" s="199"/>
      <c r="UMS118" s="188"/>
      <c r="UMT118" s="209"/>
      <c r="UMU118" s="199"/>
      <c r="UMV118" s="199"/>
      <c r="UMW118" s="188"/>
      <c r="UMX118" s="209"/>
      <c r="UMY118" s="199"/>
      <c r="UMZ118" s="199"/>
      <c r="UNA118" s="188"/>
      <c r="UNB118" s="209"/>
      <c r="UNC118" s="199"/>
      <c r="UND118" s="199"/>
      <c r="UNE118" s="188"/>
      <c r="UNF118" s="209"/>
      <c r="UNG118" s="199"/>
      <c r="UNH118" s="199"/>
      <c r="UNI118" s="188"/>
      <c r="UNJ118" s="209"/>
      <c r="UNK118" s="199"/>
      <c r="UNL118" s="199"/>
      <c r="UNM118" s="188"/>
      <c r="UNN118" s="209"/>
      <c r="UNO118" s="199"/>
      <c r="UNP118" s="199"/>
      <c r="UNQ118" s="188"/>
      <c r="UNR118" s="209"/>
      <c r="UNS118" s="199"/>
      <c r="UNT118" s="199"/>
      <c r="UNU118" s="188"/>
      <c r="UNV118" s="209"/>
      <c r="UNW118" s="199"/>
      <c r="UNX118" s="199"/>
      <c r="UNY118" s="188"/>
      <c r="UNZ118" s="209"/>
      <c r="UOA118" s="199"/>
      <c r="UOB118" s="199"/>
      <c r="UOC118" s="188"/>
      <c r="UOD118" s="209"/>
      <c r="UOE118" s="199"/>
      <c r="UOF118" s="199"/>
      <c r="UOG118" s="188"/>
      <c r="UOH118" s="209"/>
      <c r="UOI118" s="199"/>
      <c r="UOJ118" s="199"/>
      <c r="UOK118" s="188"/>
      <c r="UOL118" s="209"/>
      <c r="UOM118" s="199"/>
      <c r="UON118" s="199"/>
      <c r="UOO118" s="188"/>
      <c r="UOP118" s="209"/>
      <c r="UOQ118" s="199"/>
      <c r="UOR118" s="199"/>
      <c r="UOS118" s="188"/>
      <c r="UOT118" s="209"/>
      <c r="UOU118" s="199"/>
      <c r="UOV118" s="199"/>
      <c r="UOW118" s="188"/>
      <c r="UOX118" s="209"/>
      <c r="UOY118" s="199"/>
      <c r="UOZ118" s="199"/>
      <c r="UPA118" s="188"/>
      <c r="UPB118" s="209"/>
      <c r="UPC118" s="199"/>
      <c r="UPD118" s="199"/>
      <c r="UPE118" s="188"/>
      <c r="UPF118" s="209"/>
      <c r="UPG118" s="199"/>
      <c r="UPH118" s="199"/>
      <c r="UPI118" s="188"/>
      <c r="UPJ118" s="209"/>
      <c r="UPK118" s="199"/>
      <c r="UPL118" s="199"/>
      <c r="UPM118" s="188"/>
      <c r="UPN118" s="209"/>
      <c r="UPO118" s="199"/>
      <c r="UPP118" s="199"/>
      <c r="UPQ118" s="188"/>
      <c r="UPR118" s="209"/>
      <c r="UPS118" s="199"/>
      <c r="UPT118" s="199"/>
      <c r="UPU118" s="188"/>
      <c r="UPV118" s="209"/>
      <c r="UPW118" s="199"/>
      <c r="UPX118" s="199"/>
      <c r="UPY118" s="188"/>
      <c r="UPZ118" s="209"/>
      <c r="UQA118" s="199"/>
      <c r="UQB118" s="199"/>
      <c r="UQC118" s="188"/>
      <c r="UQD118" s="209"/>
      <c r="UQE118" s="199"/>
      <c r="UQF118" s="199"/>
      <c r="UQG118" s="188"/>
      <c r="UQH118" s="209"/>
      <c r="UQI118" s="199"/>
      <c r="UQJ118" s="199"/>
      <c r="UQK118" s="188"/>
      <c r="UQL118" s="209"/>
      <c r="UQM118" s="199"/>
      <c r="UQN118" s="199"/>
      <c r="UQO118" s="188"/>
      <c r="UQP118" s="209"/>
      <c r="UQQ118" s="199"/>
      <c r="UQR118" s="199"/>
      <c r="UQS118" s="188"/>
      <c r="UQT118" s="209"/>
      <c r="UQU118" s="199"/>
      <c r="UQV118" s="199"/>
      <c r="UQW118" s="188"/>
      <c r="UQX118" s="209"/>
      <c r="UQY118" s="199"/>
      <c r="UQZ118" s="199"/>
      <c r="URA118" s="188"/>
      <c r="URB118" s="209"/>
      <c r="URC118" s="199"/>
      <c r="URD118" s="199"/>
      <c r="URE118" s="188"/>
      <c r="URF118" s="209"/>
      <c r="URG118" s="199"/>
      <c r="URH118" s="199"/>
      <c r="URI118" s="188"/>
      <c r="URJ118" s="209"/>
      <c r="URK118" s="199"/>
      <c r="URL118" s="199"/>
      <c r="URM118" s="188"/>
      <c r="URN118" s="209"/>
      <c r="URO118" s="199"/>
      <c r="URP118" s="199"/>
      <c r="URQ118" s="188"/>
      <c r="URR118" s="209"/>
      <c r="URS118" s="199"/>
      <c r="URT118" s="199"/>
      <c r="URU118" s="188"/>
      <c r="URV118" s="209"/>
      <c r="URW118" s="199"/>
      <c r="URX118" s="199"/>
      <c r="URY118" s="188"/>
      <c r="URZ118" s="209"/>
      <c r="USA118" s="199"/>
      <c r="USB118" s="199"/>
      <c r="USC118" s="188"/>
      <c r="USD118" s="209"/>
      <c r="USE118" s="199"/>
      <c r="USF118" s="199"/>
      <c r="USG118" s="188"/>
      <c r="USH118" s="209"/>
      <c r="USI118" s="199"/>
      <c r="USJ118" s="199"/>
      <c r="USK118" s="188"/>
      <c r="USL118" s="209"/>
      <c r="USM118" s="199"/>
      <c r="USN118" s="199"/>
      <c r="USO118" s="188"/>
      <c r="USP118" s="209"/>
      <c r="USQ118" s="199"/>
      <c r="USR118" s="199"/>
      <c r="USS118" s="188"/>
      <c r="UST118" s="209"/>
      <c r="USU118" s="199"/>
      <c r="USV118" s="199"/>
      <c r="USW118" s="188"/>
      <c r="USX118" s="209"/>
      <c r="USY118" s="199"/>
      <c r="USZ118" s="199"/>
      <c r="UTA118" s="188"/>
      <c r="UTB118" s="209"/>
      <c r="UTC118" s="199"/>
      <c r="UTD118" s="199"/>
      <c r="UTE118" s="188"/>
      <c r="UTF118" s="209"/>
      <c r="UTG118" s="199"/>
      <c r="UTH118" s="199"/>
      <c r="UTI118" s="188"/>
      <c r="UTJ118" s="209"/>
      <c r="UTK118" s="199"/>
      <c r="UTL118" s="199"/>
      <c r="UTM118" s="188"/>
      <c r="UTN118" s="209"/>
      <c r="UTO118" s="199"/>
      <c r="UTP118" s="199"/>
      <c r="UTQ118" s="188"/>
      <c r="UTR118" s="209"/>
      <c r="UTS118" s="199"/>
      <c r="UTT118" s="199"/>
      <c r="UTU118" s="188"/>
      <c r="UTV118" s="209"/>
      <c r="UTW118" s="199"/>
      <c r="UTX118" s="199"/>
      <c r="UTY118" s="188"/>
      <c r="UTZ118" s="209"/>
      <c r="UUA118" s="199"/>
      <c r="UUB118" s="199"/>
      <c r="UUC118" s="188"/>
      <c r="UUD118" s="209"/>
      <c r="UUE118" s="199"/>
      <c r="UUF118" s="199"/>
      <c r="UUG118" s="188"/>
      <c r="UUH118" s="209"/>
      <c r="UUI118" s="199"/>
      <c r="UUJ118" s="199"/>
      <c r="UUK118" s="188"/>
      <c r="UUL118" s="209"/>
      <c r="UUM118" s="199"/>
      <c r="UUN118" s="199"/>
      <c r="UUO118" s="188"/>
      <c r="UUP118" s="209"/>
      <c r="UUQ118" s="199"/>
      <c r="UUR118" s="199"/>
      <c r="UUS118" s="188"/>
      <c r="UUT118" s="209"/>
      <c r="UUU118" s="199"/>
      <c r="UUV118" s="199"/>
      <c r="UUW118" s="188"/>
      <c r="UUX118" s="209"/>
      <c r="UUY118" s="199"/>
      <c r="UUZ118" s="199"/>
      <c r="UVA118" s="188"/>
      <c r="UVB118" s="209"/>
      <c r="UVC118" s="199"/>
      <c r="UVD118" s="199"/>
      <c r="UVE118" s="188"/>
      <c r="UVF118" s="209"/>
      <c r="UVG118" s="199"/>
      <c r="UVH118" s="199"/>
      <c r="UVI118" s="188"/>
      <c r="UVJ118" s="209"/>
      <c r="UVK118" s="199"/>
      <c r="UVL118" s="199"/>
      <c r="UVM118" s="188"/>
      <c r="UVN118" s="209"/>
      <c r="UVO118" s="199"/>
      <c r="UVP118" s="199"/>
      <c r="UVQ118" s="188"/>
      <c r="UVR118" s="209"/>
      <c r="UVS118" s="199"/>
      <c r="UVT118" s="199"/>
      <c r="UVU118" s="188"/>
      <c r="UVV118" s="209"/>
      <c r="UVW118" s="199"/>
      <c r="UVX118" s="199"/>
      <c r="UVY118" s="188"/>
      <c r="UVZ118" s="209"/>
      <c r="UWA118" s="199"/>
      <c r="UWB118" s="199"/>
      <c r="UWC118" s="188"/>
      <c r="UWD118" s="209"/>
      <c r="UWE118" s="199"/>
      <c r="UWF118" s="199"/>
      <c r="UWG118" s="188"/>
      <c r="UWH118" s="209"/>
      <c r="UWI118" s="199"/>
      <c r="UWJ118" s="199"/>
      <c r="UWK118" s="188"/>
      <c r="UWL118" s="209"/>
      <c r="UWM118" s="199"/>
      <c r="UWN118" s="199"/>
      <c r="UWO118" s="188"/>
      <c r="UWP118" s="209"/>
      <c r="UWQ118" s="199"/>
      <c r="UWR118" s="199"/>
      <c r="UWS118" s="188"/>
      <c r="UWT118" s="209"/>
      <c r="UWU118" s="199"/>
      <c r="UWV118" s="199"/>
      <c r="UWW118" s="188"/>
      <c r="UWX118" s="209"/>
      <c r="UWY118" s="199"/>
      <c r="UWZ118" s="199"/>
      <c r="UXA118" s="188"/>
      <c r="UXB118" s="209"/>
      <c r="UXC118" s="199"/>
      <c r="UXD118" s="199"/>
      <c r="UXE118" s="188"/>
      <c r="UXF118" s="209"/>
      <c r="UXG118" s="199"/>
      <c r="UXH118" s="199"/>
      <c r="UXI118" s="188"/>
      <c r="UXJ118" s="209"/>
      <c r="UXK118" s="199"/>
      <c r="UXL118" s="199"/>
      <c r="UXM118" s="188"/>
      <c r="UXN118" s="209"/>
      <c r="UXO118" s="199"/>
      <c r="UXP118" s="199"/>
      <c r="UXQ118" s="188"/>
      <c r="UXR118" s="209"/>
      <c r="UXS118" s="199"/>
      <c r="UXT118" s="199"/>
      <c r="UXU118" s="188"/>
      <c r="UXV118" s="209"/>
      <c r="UXW118" s="199"/>
      <c r="UXX118" s="199"/>
      <c r="UXY118" s="188"/>
      <c r="UXZ118" s="209"/>
      <c r="UYA118" s="199"/>
      <c r="UYB118" s="199"/>
      <c r="UYC118" s="188"/>
      <c r="UYD118" s="209"/>
      <c r="UYE118" s="199"/>
      <c r="UYF118" s="199"/>
      <c r="UYG118" s="188"/>
      <c r="UYH118" s="209"/>
      <c r="UYI118" s="199"/>
      <c r="UYJ118" s="199"/>
      <c r="UYK118" s="188"/>
      <c r="UYL118" s="209"/>
      <c r="UYM118" s="199"/>
      <c r="UYN118" s="199"/>
      <c r="UYO118" s="188"/>
      <c r="UYP118" s="209"/>
      <c r="UYQ118" s="199"/>
      <c r="UYR118" s="199"/>
      <c r="UYS118" s="188"/>
      <c r="UYT118" s="209"/>
      <c r="UYU118" s="199"/>
      <c r="UYV118" s="199"/>
      <c r="UYW118" s="188"/>
      <c r="UYX118" s="209"/>
      <c r="UYY118" s="199"/>
      <c r="UYZ118" s="199"/>
      <c r="UZA118" s="188"/>
      <c r="UZB118" s="209"/>
      <c r="UZC118" s="199"/>
      <c r="UZD118" s="199"/>
      <c r="UZE118" s="188"/>
      <c r="UZF118" s="209"/>
      <c r="UZG118" s="199"/>
      <c r="UZH118" s="199"/>
      <c r="UZI118" s="188"/>
      <c r="UZJ118" s="209"/>
      <c r="UZK118" s="199"/>
      <c r="UZL118" s="199"/>
      <c r="UZM118" s="188"/>
      <c r="UZN118" s="209"/>
      <c r="UZO118" s="199"/>
      <c r="UZP118" s="199"/>
      <c r="UZQ118" s="188"/>
      <c r="UZR118" s="209"/>
      <c r="UZS118" s="199"/>
      <c r="UZT118" s="199"/>
      <c r="UZU118" s="188"/>
      <c r="UZV118" s="209"/>
      <c r="UZW118" s="199"/>
      <c r="UZX118" s="199"/>
      <c r="UZY118" s="188"/>
      <c r="UZZ118" s="209"/>
      <c r="VAA118" s="199"/>
      <c r="VAB118" s="199"/>
      <c r="VAC118" s="188"/>
      <c r="VAD118" s="209"/>
      <c r="VAE118" s="199"/>
      <c r="VAF118" s="199"/>
      <c r="VAG118" s="188"/>
      <c r="VAH118" s="209"/>
      <c r="VAI118" s="199"/>
      <c r="VAJ118" s="199"/>
      <c r="VAK118" s="188"/>
      <c r="VAL118" s="209"/>
      <c r="VAM118" s="199"/>
      <c r="VAN118" s="199"/>
      <c r="VAO118" s="188"/>
      <c r="VAP118" s="209"/>
      <c r="VAQ118" s="199"/>
      <c r="VAR118" s="199"/>
      <c r="VAS118" s="188"/>
      <c r="VAT118" s="209"/>
      <c r="VAU118" s="199"/>
      <c r="VAV118" s="199"/>
      <c r="VAW118" s="188"/>
      <c r="VAX118" s="209"/>
      <c r="VAY118" s="199"/>
      <c r="VAZ118" s="199"/>
      <c r="VBA118" s="188"/>
      <c r="VBB118" s="209"/>
      <c r="VBC118" s="199"/>
      <c r="VBD118" s="199"/>
      <c r="VBE118" s="188"/>
      <c r="VBF118" s="209"/>
      <c r="VBG118" s="199"/>
      <c r="VBH118" s="199"/>
      <c r="VBI118" s="188"/>
      <c r="VBJ118" s="209"/>
      <c r="VBK118" s="199"/>
      <c r="VBL118" s="199"/>
      <c r="VBM118" s="188"/>
      <c r="VBN118" s="209"/>
      <c r="VBO118" s="199"/>
      <c r="VBP118" s="199"/>
      <c r="VBQ118" s="188"/>
      <c r="VBR118" s="209"/>
      <c r="VBS118" s="199"/>
      <c r="VBT118" s="199"/>
      <c r="VBU118" s="188"/>
      <c r="VBV118" s="209"/>
      <c r="VBW118" s="199"/>
      <c r="VBX118" s="199"/>
      <c r="VBY118" s="188"/>
      <c r="VBZ118" s="209"/>
      <c r="VCA118" s="199"/>
      <c r="VCB118" s="199"/>
      <c r="VCC118" s="188"/>
      <c r="VCD118" s="209"/>
      <c r="VCE118" s="199"/>
      <c r="VCF118" s="199"/>
      <c r="VCG118" s="188"/>
      <c r="VCH118" s="209"/>
      <c r="VCI118" s="199"/>
      <c r="VCJ118" s="199"/>
      <c r="VCK118" s="188"/>
      <c r="VCL118" s="209"/>
      <c r="VCM118" s="199"/>
      <c r="VCN118" s="199"/>
      <c r="VCO118" s="188"/>
      <c r="VCP118" s="209"/>
      <c r="VCQ118" s="199"/>
      <c r="VCR118" s="199"/>
      <c r="VCS118" s="188"/>
      <c r="VCT118" s="209"/>
      <c r="VCU118" s="199"/>
      <c r="VCV118" s="199"/>
      <c r="VCW118" s="188"/>
      <c r="VCX118" s="209"/>
      <c r="VCY118" s="199"/>
      <c r="VCZ118" s="199"/>
      <c r="VDA118" s="188"/>
      <c r="VDB118" s="209"/>
      <c r="VDC118" s="199"/>
      <c r="VDD118" s="199"/>
      <c r="VDE118" s="188"/>
      <c r="VDF118" s="209"/>
      <c r="VDG118" s="199"/>
      <c r="VDH118" s="199"/>
      <c r="VDI118" s="188"/>
      <c r="VDJ118" s="209"/>
      <c r="VDK118" s="199"/>
      <c r="VDL118" s="199"/>
      <c r="VDM118" s="188"/>
      <c r="VDN118" s="209"/>
      <c r="VDO118" s="199"/>
      <c r="VDP118" s="199"/>
      <c r="VDQ118" s="188"/>
      <c r="VDR118" s="209"/>
      <c r="VDS118" s="199"/>
      <c r="VDT118" s="199"/>
      <c r="VDU118" s="188"/>
      <c r="VDV118" s="209"/>
      <c r="VDW118" s="199"/>
      <c r="VDX118" s="199"/>
      <c r="VDY118" s="188"/>
      <c r="VDZ118" s="209"/>
      <c r="VEA118" s="199"/>
      <c r="VEB118" s="199"/>
      <c r="VEC118" s="188"/>
      <c r="VED118" s="209"/>
      <c r="VEE118" s="199"/>
      <c r="VEF118" s="199"/>
      <c r="VEG118" s="188"/>
      <c r="VEH118" s="209"/>
      <c r="VEI118" s="199"/>
      <c r="VEJ118" s="199"/>
      <c r="VEK118" s="188"/>
      <c r="VEL118" s="209"/>
      <c r="VEM118" s="199"/>
      <c r="VEN118" s="199"/>
      <c r="VEO118" s="188"/>
      <c r="VEP118" s="209"/>
      <c r="VEQ118" s="199"/>
      <c r="VER118" s="199"/>
      <c r="VES118" s="188"/>
      <c r="VET118" s="209"/>
      <c r="VEU118" s="199"/>
      <c r="VEV118" s="199"/>
      <c r="VEW118" s="188"/>
      <c r="VEX118" s="209"/>
      <c r="VEY118" s="199"/>
      <c r="VEZ118" s="199"/>
      <c r="VFA118" s="188"/>
      <c r="VFB118" s="209"/>
      <c r="VFC118" s="199"/>
      <c r="VFD118" s="199"/>
      <c r="VFE118" s="188"/>
      <c r="VFF118" s="209"/>
      <c r="VFG118" s="199"/>
      <c r="VFH118" s="199"/>
      <c r="VFI118" s="188"/>
      <c r="VFJ118" s="209"/>
      <c r="VFK118" s="199"/>
      <c r="VFL118" s="199"/>
      <c r="VFM118" s="188"/>
      <c r="VFN118" s="209"/>
      <c r="VFO118" s="199"/>
      <c r="VFP118" s="199"/>
      <c r="VFQ118" s="188"/>
      <c r="VFR118" s="209"/>
      <c r="VFS118" s="199"/>
      <c r="VFT118" s="199"/>
      <c r="VFU118" s="188"/>
      <c r="VFV118" s="209"/>
      <c r="VFW118" s="199"/>
      <c r="VFX118" s="199"/>
      <c r="VFY118" s="188"/>
      <c r="VFZ118" s="209"/>
      <c r="VGA118" s="199"/>
      <c r="VGB118" s="199"/>
      <c r="VGC118" s="188"/>
      <c r="VGD118" s="209"/>
      <c r="VGE118" s="199"/>
      <c r="VGF118" s="199"/>
      <c r="VGG118" s="188"/>
      <c r="VGH118" s="209"/>
      <c r="VGI118" s="199"/>
      <c r="VGJ118" s="199"/>
      <c r="VGK118" s="188"/>
      <c r="VGL118" s="209"/>
      <c r="VGM118" s="199"/>
      <c r="VGN118" s="199"/>
      <c r="VGO118" s="188"/>
      <c r="VGP118" s="209"/>
      <c r="VGQ118" s="199"/>
      <c r="VGR118" s="199"/>
      <c r="VGS118" s="188"/>
      <c r="VGT118" s="209"/>
      <c r="VGU118" s="199"/>
      <c r="VGV118" s="199"/>
      <c r="VGW118" s="188"/>
      <c r="VGX118" s="209"/>
      <c r="VGY118" s="199"/>
      <c r="VGZ118" s="199"/>
      <c r="VHA118" s="188"/>
      <c r="VHB118" s="209"/>
      <c r="VHC118" s="199"/>
      <c r="VHD118" s="199"/>
      <c r="VHE118" s="188"/>
      <c r="VHF118" s="209"/>
      <c r="VHG118" s="199"/>
      <c r="VHH118" s="199"/>
      <c r="VHI118" s="188"/>
      <c r="VHJ118" s="209"/>
      <c r="VHK118" s="199"/>
      <c r="VHL118" s="199"/>
      <c r="VHM118" s="188"/>
      <c r="VHN118" s="209"/>
      <c r="VHO118" s="199"/>
      <c r="VHP118" s="199"/>
      <c r="VHQ118" s="188"/>
      <c r="VHR118" s="209"/>
      <c r="VHS118" s="199"/>
      <c r="VHT118" s="199"/>
      <c r="VHU118" s="188"/>
      <c r="VHV118" s="209"/>
      <c r="VHW118" s="199"/>
      <c r="VHX118" s="199"/>
      <c r="VHY118" s="188"/>
      <c r="VHZ118" s="209"/>
      <c r="VIA118" s="199"/>
      <c r="VIB118" s="199"/>
      <c r="VIC118" s="188"/>
      <c r="VID118" s="209"/>
      <c r="VIE118" s="199"/>
      <c r="VIF118" s="199"/>
      <c r="VIG118" s="188"/>
      <c r="VIH118" s="209"/>
      <c r="VII118" s="199"/>
      <c r="VIJ118" s="199"/>
      <c r="VIK118" s="188"/>
      <c r="VIL118" s="209"/>
      <c r="VIM118" s="199"/>
      <c r="VIN118" s="199"/>
      <c r="VIO118" s="188"/>
      <c r="VIP118" s="209"/>
      <c r="VIQ118" s="199"/>
      <c r="VIR118" s="199"/>
      <c r="VIS118" s="188"/>
      <c r="VIT118" s="209"/>
      <c r="VIU118" s="199"/>
      <c r="VIV118" s="199"/>
      <c r="VIW118" s="188"/>
      <c r="VIX118" s="209"/>
      <c r="VIY118" s="199"/>
      <c r="VIZ118" s="199"/>
      <c r="VJA118" s="188"/>
      <c r="VJB118" s="209"/>
      <c r="VJC118" s="199"/>
      <c r="VJD118" s="199"/>
      <c r="VJE118" s="188"/>
      <c r="VJF118" s="209"/>
      <c r="VJG118" s="199"/>
      <c r="VJH118" s="199"/>
      <c r="VJI118" s="188"/>
      <c r="VJJ118" s="209"/>
      <c r="VJK118" s="199"/>
      <c r="VJL118" s="199"/>
      <c r="VJM118" s="188"/>
      <c r="VJN118" s="209"/>
      <c r="VJO118" s="199"/>
      <c r="VJP118" s="199"/>
      <c r="VJQ118" s="188"/>
      <c r="VJR118" s="209"/>
      <c r="VJS118" s="199"/>
      <c r="VJT118" s="199"/>
      <c r="VJU118" s="188"/>
      <c r="VJV118" s="209"/>
      <c r="VJW118" s="199"/>
      <c r="VJX118" s="199"/>
      <c r="VJY118" s="188"/>
      <c r="VJZ118" s="209"/>
      <c r="VKA118" s="199"/>
      <c r="VKB118" s="199"/>
      <c r="VKC118" s="188"/>
      <c r="VKD118" s="209"/>
      <c r="VKE118" s="199"/>
      <c r="VKF118" s="199"/>
      <c r="VKG118" s="188"/>
      <c r="VKH118" s="209"/>
      <c r="VKI118" s="199"/>
      <c r="VKJ118" s="199"/>
      <c r="VKK118" s="188"/>
      <c r="VKL118" s="209"/>
      <c r="VKM118" s="199"/>
      <c r="VKN118" s="199"/>
      <c r="VKO118" s="188"/>
      <c r="VKP118" s="209"/>
      <c r="VKQ118" s="199"/>
      <c r="VKR118" s="199"/>
      <c r="VKS118" s="188"/>
      <c r="VKT118" s="209"/>
      <c r="VKU118" s="199"/>
      <c r="VKV118" s="199"/>
      <c r="VKW118" s="188"/>
      <c r="VKX118" s="209"/>
      <c r="VKY118" s="199"/>
      <c r="VKZ118" s="199"/>
      <c r="VLA118" s="188"/>
      <c r="VLB118" s="209"/>
      <c r="VLC118" s="199"/>
      <c r="VLD118" s="199"/>
      <c r="VLE118" s="188"/>
      <c r="VLF118" s="209"/>
      <c r="VLG118" s="199"/>
      <c r="VLH118" s="199"/>
      <c r="VLI118" s="188"/>
      <c r="VLJ118" s="209"/>
      <c r="VLK118" s="199"/>
      <c r="VLL118" s="199"/>
      <c r="VLM118" s="188"/>
      <c r="VLN118" s="209"/>
      <c r="VLO118" s="199"/>
      <c r="VLP118" s="199"/>
      <c r="VLQ118" s="188"/>
      <c r="VLR118" s="209"/>
      <c r="VLS118" s="199"/>
      <c r="VLT118" s="199"/>
      <c r="VLU118" s="188"/>
      <c r="VLV118" s="209"/>
      <c r="VLW118" s="199"/>
      <c r="VLX118" s="199"/>
      <c r="VLY118" s="188"/>
      <c r="VLZ118" s="209"/>
      <c r="VMA118" s="199"/>
      <c r="VMB118" s="199"/>
      <c r="VMC118" s="188"/>
      <c r="VMD118" s="209"/>
      <c r="VME118" s="199"/>
      <c r="VMF118" s="199"/>
      <c r="VMG118" s="188"/>
      <c r="VMH118" s="209"/>
      <c r="VMI118" s="199"/>
      <c r="VMJ118" s="199"/>
      <c r="VMK118" s="188"/>
      <c r="VML118" s="209"/>
      <c r="VMM118" s="199"/>
      <c r="VMN118" s="199"/>
      <c r="VMO118" s="188"/>
      <c r="VMP118" s="209"/>
      <c r="VMQ118" s="199"/>
      <c r="VMR118" s="199"/>
      <c r="VMS118" s="188"/>
      <c r="VMT118" s="209"/>
      <c r="VMU118" s="199"/>
      <c r="VMV118" s="199"/>
      <c r="VMW118" s="188"/>
      <c r="VMX118" s="209"/>
      <c r="VMY118" s="199"/>
      <c r="VMZ118" s="199"/>
      <c r="VNA118" s="188"/>
      <c r="VNB118" s="209"/>
      <c r="VNC118" s="199"/>
      <c r="VND118" s="199"/>
      <c r="VNE118" s="188"/>
      <c r="VNF118" s="209"/>
      <c r="VNG118" s="199"/>
      <c r="VNH118" s="199"/>
      <c r="VNI118" s="188"/>
      <c r="VNJ118" s="209"/>
      <c r="VNK118" s="199"/>
      <c r="VNL118" s="199"/>
      <c r="VNM118" s="188"/>
      <c r="VNN118" s="209"/>
      <c r="VNO118" s="199"/>
      <c r="VNP118" s="199"/>
      <c r="VNQ118" s="188"/>
      <c r="VNR118" s="209"/>
      <c r="VNS118" s="199"/>
      <c r="VNT118" s="199"/>
      <c r="VNU118" s="188"/>
      <c r="VNV118" s="209"/>
      <c r="VNW118" s="199"/>
      <c r="VNX118" s="199"/>
      <c r="VNY118" s="188"/>
      <c r="VNZ118" s="209"/>
      <c r="VOA118" s="199"/>
      <c r="VOB118" s="199"/>
      <c r="VOC118" s="188"/>
      <c r="VOD118" s="209"/>
      <c r="VOE118" s="199"/>
      <c r="VOF118" s="199"/>
      <c r="VOG118" s="188"/>
      <c r="VOH118" s="209"/>
      <c r="VOI118" s="199"/>
      <c r="VOJ118" s="199"/>
      <c r="VOK118" s="188"/>
      <c r="VOL118" s="209"/>
      <c r="VOM118" s="199"/>
      <c r="VON118" s="199"/>
      <c r="VOO118" s="188"/>
      <c r="VOP118" s="209"/>
      <c r="VOQ118" s="199"/>
      <c r="VOR118" s="199"/>
      <c r="VOS118" s="188"/>
      <c r="VOT118" s="209"/>
      <c r="VOU118" s="199"/>
      <c r="VOV118" s="199"/>
      <c r="VOW118" s="188"/>
      <c r="VOX118" s="209"/>
      <c r="VOY118" s="199"/>
      <c r="VOZ118" s="199"/>
      <c r="VPA118" s="188"/>
      <c r="VPB118" s="209"/>
      <c r="VPC118" s="199"/>
      <c r="VPD118" s="199"/>
      <c r="VPE118" s="188"/>
      <c r="VPF118" s="209"/>
      <c r="VPG118" s="199"/>
      <c r="VPH118" s="199"/>
      <c r="VPI118" s="188"/>
      <c r="VPJ118" s="209"/>
      <c r="VPK118" s="199"/>
      <c r="VPL118" s="199"/>
      <c r="VPM118" s="188"/>
      <c r="VPN118" s="209"/>
      <c r="VPO118" s="199"/>
      <c r="VPP118" s="199"/>
      <c r="VPQ118" s="188"/>
      <c r="VPR118" s="209"/>
      <c r="VPS118" s="199"/>
      <c r="VPT118" s="199"/>
      <c r="VPU118" s="188"/>
      <c r="VPV118" s="209"/>
      <c r="VPW118" s="199"/>
      <c r="VPX118" s="199"/>
      <c r="VPY118" s="188"/>
      <c r="VPZ118" s="209"/>
      <c r="VQA118" s="199"/>
      <c r="VQB118" s="199"/>
      <c r="VQC118" s="188"/>
      <c r="VQD118" s="209"/>
      <c r="VQE118" s="199"/>
      <c r="VQF118" s="199"/>
      <c r="VQG118" s="188"/>
      <c r="VQH118" s="209"/>
      <c r="VQI118" s="199"/>
      <c r="VQJ118" s="199"/>
      <c r="VQK118" s="188"/>
      <c r="VQL118" s="209"/>
      <c r="VQM118" s="199"/>
      <c r="VQN118" s="199"/>
      <c r="VQO118" s="188"/>
      <c r="VQP118" s="209"/>
      <c r="VQQ118" s="199"/>
      <c r="VQR118" s="199"/>
      <c r="VQS118" s="188"/>
      <c r="VQT118" s="209"/>
      <c r="VQU118" s="199"/>
      <c r="VQV118" s="199"/>
      <c r="VQW118" s="188"/>
      <c r="VQX118" s="209"/>
      <c r="VQY118" s="199"/>
      <c r="VQZ118" s="199"/>
      <c r="VRA118" s="188"/>
      <c r="VRB118" s="209"/>
      <c r="VRC118" s="199"/>
      <c r="VRD118" s="199"/>
      <c r="VRE118" s="188"/>
      <c r="VRF118" s="209"/>
      <c r="VRG118" s="199"/>
      <c r="VRH118" s="199"/>
      <c r="VRI118" s="188"/>
      <c r="VRJ118" s="209"/>
      <c r="VRK118" s="199"/>
      <c r="VRL118" s="199"/>
      <c r="VRM118" s="188"/>
      <c r="VRN118" s="209"/>
      <c r="VRO118" s="199"/>
      <c r="VRP118" s="199"/>
      <c r="VRQ118" s="188"/>
      <c r="VRR118" s="209"/>
      <c r="VRS118" s="199"/>
      <c r="VRT118" s="199"/>
      <c r="VRU118" s="188"/>
      <c r="VRV118" s="209"/>
      <c r="VRW118" s="199"/>
      <c r="VRX118" s="199"/>
      <c r="VRY118" s="188"/>
      <c r="VRZ118" s="209"/>
      <c r="VSA118" s="199"/>
      <c r="VSB118" s="199"/>
      <c r="VSC118" s="188"/>
      <c r="VSD118" s="209"/>
      <c r="VSE118" s="199"/>
      <c r="VSF118" s="199"/>
      <c r="VSG118" s="188"/>
      <c r="VSH118" s="209"/>
      <c r="VSI118" s="199"/>
      <c r="VSJ118" s="199"/>
      <c r="VSK118" s="188"/>
      <c r="VSL118" s="209"/>
      <c r="VSM118" s="199"/>
      <c r="VSN118" s="199"/>
      <c r="VSO118" s="188"/>
      <c r="VSP118" s="209"/>
      <c r="VSQ118" s="199"/>
      <c r="VSR118" s="199"/>
      <c r="VSS118" s="188"/>
      <c r="VST118" s="209"/>
      <c r="VSU118" s="199"/>
      <c r="VSV118" s="199"/>
      <c r="VSW118" s="188"/>
      <c r="VSX118" s="209"/>
      <c r="VSY118" s="199"/>
      <c r="VSZ118" s="199"/>
      <c r="VTA118" s="188"/>
      <c r="VTB118" s="209"/>
      <c r="VTC118" s="199"/>
      <c r="VTD118" s="199"/>
      <c r="VTE118" s="188"/>
      <c r="VTF118" s="209"/>
      <c r="VTG118" s="199"/>
      <c r="VTH118" s="199"/>
      <c r="VTI118" s="188"/>
      <c r="VTJ118" s="209"/>
      <c r="VTK118" s="199"/>
      <c r="VTL118" s="199"/>
      <c r="VTM118" s="188"/>
      <c r="VTN118" s="209"/>
      <c r="VTO118" s="199"/>
      <c r="VTP118" s="199"/>
      <c r="VTQ118" s="188"/>
      <c r="VTR118" s="209"/>
      <c r="VTS118" s="199"/>
      <c r="VTT118" s="199"/>
      <c r="VTU118" s="188"/>
      <c r="VTV118" s="209"/>
      <c r="VTW118" s="199"/>
      <c r="VTX118" s="199"/>
      <c r="VTY118" s="188"/>
      <c r="VTZ118" s="209"/>
      <c r="VUA118" s="199"/>
      <c r="VUB118" s="199"/>
      <c r="VUC118" s="188"/>
      <c r="VUD118" s="209"/>
      <c r="VUE118" s="199"/>
      <c r="VUF118" s="199"/>
      <c r="VUG118" s="188"/>
      <c r="VUH118" s="209"/>
      <c r="VUI118" s="199"/>
      <c r="VUJ118" s="199"/>
      <c r="VUK118" s="188"/>
      <c r="VUL118" s="209"/>
      <c r="VUM118" s="199"/>
      <c r="VUN118" s="199"/>
      <c r="VUO118" s="188"/>
      <c r="VUP118" s="209"/>
      <c r="VUQ118" s="199"/>
      <c r="VUR118" s="199"/>
      <c r="VUS118" s="188"/>
      <c r="VUT118" s="209"/>
      <c r="VUU118" s="199"/>
      <c r="VUV118" s="199"/>
      <c r="VUW118" s="188"/>
      <c r="VUX118" s="209"/>
      <c r="VUY118" s="199"/>
      <c r="VUZ118" s="199"/>
      <c r="VVA118" s="188"/>
      <c r="VVB118" s="209"/>
      <c r="VVC118" s="199"/>
      <c r="VVD118" s="199"/>
      <c r="VVE118" s="188"/>
      <c r="VVF118" s="209"/>
      <c r="VVG118" s="199"/>
      <c r="VVH118" s="199"/>
      <c r="VVI118" s="188"/>
      <c r="VVJ118" s="209"/>
      <c r="VVK118" s="199"/>
      <c r="VVL118" s="199"/>
      <c r="VVM118" s="188"/>
      <c r="VVN118" s="209"/>
      <c r="VVO118" s="199"/>
      <c r="VVP118" s="199"/>
      <c r="VVQ118" s="188"/>
      <c r="VVR118" s="209"/>
      <c r="VVS118" s="199"/>
      <c r="VVT118" s="199"/>
      <c r="VVU118" s="188"/>
      <c r="VVV118" s="209"/>
      <c r="VVW118" s="199"/>
      <c r="VVX118" s="199"/>
      <c r="VVY118" s="188"/>
      <c r="VVZ118" s="209"/>
      <c r="VWA118" s="199"/>
      <c r="VWB118" s="199"/>
      <c r="VWC118" s="188"/>
      <c r="VWD118" s="209"/>
      <c r="VWE118" s="199"/>
      <c r="VWF118" s="199"/>
      <c r="VWG118" s="188"/>
      <c r="VWH118" s="209"/>
      <c r="VWI118" s="199"/>
      <c r="VWJ118" s="199"/>
      <c r="VWK118" s="188"/>
      <c r="VWL118" s="209"/>
      <c r="VWM118" s="199"/>
      <c r="VWN118" s="199"/>
      <c r="VWO118" s="188"/>
      <c r="VWP118" s="209"/>
      <c r="VWQ118" s="199"/>
      <c r="VWR118" s="199"/>
      <c r="VWS118" s="188"/>
      <c r="VWT118" s="209"/>
      <c r="VWU118" s="199"/>
      <c r="VWV118" s="199"/>
      <c r="VWW118" s="188"/>
      <c r="VWX118" s="209"/>
      <c r="VWY118" s="199"/>
      <c r="VWZ118" s="199"/>
      <c r="VXA118" s="188"/>
      <c r="VXB118" s="209"/>
      <c r="VXC118" s="199"/>
      <c r="VXD118" s="199"/>
      <c r="VXE118" s="188"/>
      <c r="VXF118" s="209"/>
      <c r="VXG118" s="199"/>
      <c r="VXH118" s="199"/>
      <c r="VXI118" s="188"/>
      <c r="VXJ118" s="209"/>
      <c r="VXK118" s="199"/>
      <c r="VXL118" s="199"/>
      <c r="VXM118" s="188"/>
      <c r="VXN118" s="209"/>
      <c r="VXO118" s="199"/>
      <c r="VXP118" s="199"/>
      <c r="VXQ118" s="188"/>
      <c r="VXR118" s="209"/>
      <c r="VXS118" s="199"/>
      <c r="VXT118" s="199"/>
      <c r="VXU118" s="188"/>
      <c r="VXV118" s="209"/>
      <c r="VXW118" s="199"/>
      <c r="VXX118" s="199"/>
      <c r="VXY118" s="188"/>
      <c r="VXZ118" s="209"/>
      <c r="VYA118" s="199"/>
      <c r="VYB118" s="199"/>
      <c r="VYC118" s="188"/>
      <c r="VYD118" s="209"/>
      <c r="VYE118" s="199"/>
      <c r="VYF118" s="199"/>
      <c r="VYG118" s="188"/>
      <c r="VYH118" s="209"/>
      <c r="VYI118" s="199"/>
      <c r="VYJ118" s="199"/>
      <c r="VYK118" s="188"/>
      <c r="VYL118" s="209"/>
      <c r="VYM118" s="199"/>
      <c r="VYN118" s="199"/>
      <c r="VYO118" s="188"/>
      <c r="VYP118" s="209"/>
      <c r="VYQ118" s="199"/>
      <c r="VYR118" s="199"/>
      <c r="VYS118" s="188"/>
      <c r="VYT118" s="209"/>
      <c r="VYU118" s="199"/>
      <c r="VYV118" s="199"/>
      <c r="VYW118" s="188"/>
      <c r="VYX118" s="209"/>
      <c r="VYY118" s="199"/>
      <c r="VYZ118" s="199"/>
      <c r="VZA118" s="188"/>
      <c r="VZB118" s="209"/>
      <c r="VZC118" s="199"/>
      <c r="VZD118" s="199"/>
      <c r="VZE118" s="188"/>
      <c r="VZF118" s="209"/>
      <c r="VZG118" s="199"/>
      <c r="VZH118" s="199"/>
      <c r="VZI118" s="188"/>
      <c r="VZJ118" s="209"/>
      <c r="VZK118" s="199"/>
      <c r="VZL118" s="199"/>
      <c r="VZM118" s="188"/>
      <c r="VZN118" s="209"/>
      <c r="VZO118" s="199"/>
      <c r="VZP118" s="199"/>
      <c r="VZQ118" s="188"/>
      <c r="VZR118" s="209"/>
      <c r="VZS118" s="199"/>
      <c r="VZT118" s="199"/>
      <c r="VZU118" s="188"/>
      <c r="VZV118" s="209"/>
      <c r="VZW118" s="199"/>
      <c r="VZX118" s="199"/>
      <c r="VZY118" s="188"/>
      <c r="VZZ118" s="209"/>
      <c r="WAA118" s="199"/>
      <c r="WAB118" s="199"/>
      <c r="WAC118" s="188"/>
      <c r="WAD118" s="209"/>
      <c r="WAE118" s="199"/>
      <c r="WAF118" s="199"/>
      <c r="WAG118" s="188"/>
      <c r="WAH118" s="209"/>
      <c r="WAI118" s="199"/>
      <c r="WAJ118" s="199"/>
      <c r="WAK118" s="188"/>
      <c r="WAL118" s="209"/>
      <c r="WAM118" s="199"/>
      <c r="WAN118" s="199"/>
      <c r="WAO118" s="188"/>
      <c r="WAP118" s="209"/>
      <c r="WAQ118" s="199"/>
      <c r="WAR118" s="199"/>
      <c r="WAS118" s="188"/>
      <c r="WAT118" s="209"/>
      <c r="WAU118" s="199"/>
      <c r="WAV118" s="199"/>
      <c r="WAW118" s="188"/>
      <c r="WAX118" s="209"/>
      <c r="WAY118" s="199"/>
      <c r="WAZ118" s="199"/>
      <c r="WBA118" s="188"/>
      <c r="WBB118" s="209"/>
      <c r="WBC118" s="199"/>
      <c r="WBD118" s="199"/>
      <c r="WBE118" s="188"/>
      <c r="WBF118" s="209"/>
      <c r="WBG118" s="199"/>
      <c r="WBH118" s="199"/>
      <c r="WBI118" s="188"/>
      <c r="WBJ118" s="209"/>
      <c r="WBK118" s="199"/>
      <c r="WBL118" s="199"/>
      <c r="WBM118" s="188"/>
      <c r="WBN118" s="209"/>
      <c r="WBO118" s="199"/>
      <c r="WBP118" s="199"/>
      <c r="WBQ118" s="188"/>
      <c r="WBR118" s="209"/>
      <c r="WBS118" s="199"/>
      <c r="WBT118" s="199"/>
      <c r="WBU118" s="188"/>
      <c r="WBV118" s="209"/>
      <c r="WBW118" s="199"/>
      <c r="WBX118" s="199"/>
      <c r="WBY118" s="188"/>
      <c r="WBZ118" s="209"/>
      <c r="WCA118" s="199"/>
      <c r="WCB118" s="199"/>
      <c r="WCC118" s="188"/>
      <c r="WCD118" s="209"/>
      <c r="WCE118" s="199"/>
      <c r="WCF118" s="199"/>
      <c r="WCG118" s="188"/>
      <c r="WCH118" s="209"/>
      <c r="WCI118" s="199"/>
      <c r="WCJ118" s="199"/>
      <c r="WCK118" s="188"/>
      <c r="WCL118" s="209"/>
      <c r="WCM118" s="199"/>
      <c r="WCN118" s="199"/>
      <c r="WCO118" s="188"/>
      <c r="WCP118" s="209"/>
      <c r="WCQ118" s="199"/>
      <c r="WCR118" s="199"/>
      <c r="WCS118" s="188"/>
      <c r="WCT118" s="209"/>
      <c r="WCU118" s="199"/>
      <c r="WCV118" s="199"/>
      <c r="WCW118" s="188"/>
      <c r="WCX118" s="209"/>
      <c r="WCY118" s="199"/>
      <c r="WCZ118" s="199"/>
      <c r="WDA118" s="188"/>
      <c r="WDB118" s="209"/>
      <c r="WDC118" s="199"/>
      <c r="WDD118" s="199"/>
      <c r="WDE118" s="188"/>
      <c r="WDF118" s="209"/>
      <c r="WDG118" s="199"/>
      <c r="WDH118" s="199"/>
      <c r="WDI118" s="188"/>
      <c r="WDJ118" s="209"/>
      <c r="WDK118" s="199"/>
      <c r="WDL118" s="199"/>
      <c r="WDM118" s="188"/>
      <c r="WDN118" s="209"/>
      <c r="WDO118" s="199"/>
      <c r="WDP118" s="199"/>
      <c r="WDQ118" s="188"/>
      <c r="WDR118" s="209"/>
      <c r="WDS118" s="199"/>
      <c r="WDT118" s="199"/>
      <c r="WDU118" s="188"/>
      <c r="WDV118" s="209"/>
      <c r="WDW118" s="199"/>
      <c r="WDX118" s="199"/>
      <c r="WDY118" s="188"/>
      <c r="WDZ118" s="209"/>
      <c r="WEA118" s="199"/>
      <c r="WEB118" s="199"/>
      <c r="WEC118" s="188"/>
      <c r="WED118" s="209"/>
      <c r="WEE118" s="199"/>
      <c r="WEF118" s="199"/>
      <c r="WEG118" s="188"/>
      <c r="WEH118" s="209"/>
      <c r="WEI118" s="199"/>
      <c r="WEJ118" s="199"/>
      <c r="WEK118" s="188"/>
      <c r="WEL118" s="209"/>
      <c r="WEM118" s="199"/>
      <c r="WEN118" s="199"/>
      <c r="WEO118" s="188"/>
      <c r="WEP118" s="209"/>
      <c r="WEQ118" s="199"/>
      <c r="WER118" s="199"/>
      <c r="WES118" s="188"/>
      <c r="WET118" s="209"/>
      <c r="WEU118" s="199"/>
      <c r="WEV118" s="199"/>
      <c r="WEW118" s="188"/>
      <c r="WEX118" s="209"/>
      <c r="WEY118" s="199"/>
      <c r="WEZ118" s="199"/>
      <c r="WFA118" s="188"/>
      <c r="WFB118" s="209"/>
      <c r="WFC118" s="199"/>
      <c r="WFD118" s="199"/>
      <c r="WFE118" s="188"/>
      <c r="WFF118" s="209"/>
      <c r="WFG118" s="199"/>
      <c r="WFH118" s="199"/>
      <c r="WFI118" s="188"/>
      <c r="WFJ118" s="209"/>
      <c r="WFK118" s="199"/>
      <c r="WFL118" s="199"/>
      <c r="WFM118" s="188"/>
      <c r="WFN118" s="209"/>
      <c r="WFO118" s="199"/>
      <c r="WFP118" s="199"/>
      <c r="WFQ118" s="188"/>
      <c r="WFR118" s="209"/>
      <c r="WFS118" s="199"/>
      <c r="WFT118" s="199"/>
      <c r="WFU118" s="188"/>
      <c r="WFV118" s="209"/>
      <c r="WFW118" s="199"/>
      <c r="WFX118" s="199"/>
      <c r="WFY118" s="188"/>
      <c r="WFZ118" s="209"/>
      <c r="WGA118" s="199"/>
      <c r="WGB118" s="199"/>
      <c r="WGC118" s="188"/>
      <c r="WGD118" s="209"/>
      <c r="WGE118" s="199"/>
      <c r="WGF118" s="199"/>
      <c r="WGG118" s="188"/>
      <c r="WGH118" s="209"/>
      <c r="WGI118" s="199"/>
      <c r="WGJ118" s="199"/>
      <c r="WGK118" s="188"/>
      <c r="WGL118" s="209"/>
      <c r="WGM118" s="199"/>
      <c r="WGN118" s="199"/>
      <c r="WGO118" s="188"/>
      <c r="WGP118" s="209"/>
      <c r="WGQ118" s="199"/>
      <c r="WGR118" s="199"/>
      <c r="WGS118" s="188"/>
      <c r="WGT118" s="209"/>
      <c r="WGU118" s="199"/>
      <c r="WGV118" s="199"/>
      <c r="WGW118" s="188"/>
      <c r="WGX118" s="209"/>
      <c r="WGY118" s="199"/>
      <c r="WGZ118" s="199"/>
      <c r="WHA118" s="188"/>
      <c r="WHB118" s="209"/>
      <c r="WHC118" s="199"/>
      <c r="WHD118" s="199"/>
      <c r="WHE118" s="188"/>
      <c r="WHF118" s="209"/>
      <c r="WHG118" s="199"/>
      <c r="WHH118" s="199"/>
      <c r="WHI118" s="188"/>
      <c r="WHJ118" s="209"/>
      <c r="WHK118" s="199"/>
      <c r="WHL118" s="199"/>
      <c r="WHM118" s="188"/>
      <c r="WHN118" s="209"/>
      <c r="WHO118" s="199"/>
      <c r="WHP118" s="199"/>
      <c r="WHQ118" s="188"/>
      <c r="WHR118" s="209"/>
      <c r="WHS118" s="199"/>
      <c r="WHT118" s="199"/>
      <c r="WHU118" s="188"/>
      <c r="WHV118" s="209"/>
      <c r="WHW118" s="199"/>
      <c r="WHX118" s="199"/>
      <c r="WHY118" s="188"/>
      <c r="WHZ118" s="209"/>
      <c r="WIA118" s="199"/>
      <c r="WIB118" s="199"/>
      <c r="WIC118" s="188"/>
      <c r="WID118" s="209"/>
      <c r="WIE118" s="199"/>
      <c r="WIF118" s="199"/>
      <c r="WIG118" s="188"/>
      <c r="WIH118" s="209"/>
      <c r="WII118" s="199"/>
      <c r="WIJ118" s="199"/>
      <c r="WIK118" s="188"/>
      <c r="WIL118" s="209"/>
      <c r="WIM118" s="199"/>
      <c r="WIN118" s="199"/>
      <c r="WIO118" s="188"/>
      <c r="WIP118" s="209"/>
      <c r="WIQ118" s="199"/>
      <c r="WIR118" s="199"/>
      <c r="WIS118" s="188"/>
      <c r="WIT118" s="209"/>
      <c r="WIU118" s="199"/>
      <c r="WIV118" s="199"/>
      <c r="WIW118" s="188"/>
      <c r="WIX118" s="209"/>
      <c r="WIY118" s="199"/>
      <c r="WIZ118" s="199"/>
      <c r="WJA118" s="188"/>
      <c r="WJB118" s="209"/>
      <c r="WJC118" s="199"/>
      <c r="WJD118" s="199"/>
      <c r="WJE118" s="188"/>
      <c r="WJF118" s="209"/>
      <c r="WJG118" s="199"/>
      <c r="WJH118" s="199"/>
      <c r="WJI118" s="188"/>
      <c r="WJJ118" s="209"/>
      <c r="WJK118" s="199"/>
      <c r="WJL118" s="199"/>
      <c r="WJM118" s="188"/>
      <c r="WJN118" s="209"/>
      <c r="WJO118" s="199"/>
      <c r="WJP118" s="199"/>
      <c r="WJQ118" s="188"/>
      <c r="WJR118" s="209"/>
      <c r="WJS118" s="199"/>
      <c r="WJT118" s="199"/>
      <c r="WJU118" s="188"/>
      <c r="WJV118" s="209"/>
      <c r="WJW118" s="199"/>
      <c r="WJX118" s="199"/>
      <c r="WJY118" s="188"/>
      <c r="WJZ118" s="209"/>
      <c r="WKA118" s="199"/>
      <c r="WKB118" s="199"/>
      <c r="WKC118" s="188"/>
      <c r="WKD118" s="209"/>
      <c r="WKE118" s="199"/>
      <c r="WKF118" s="199"/>
      <c r="WKG118" s="188"/>
      <c r="WKH118" s="209"/>
      <c r="WKI118" s="199"/>
      <c r="WKJ118" s="199"/>
      <c r="WKK118" s="188"/>
      <c r="WKL118" s="209"/>
      <c r="WKM118" s="199"/>
      <c r="WKN118" s="199"/>
      <c r="WKO118" s="188"/>
      <c r="WKP118" s="209"/>
      <c r="WKQ118" s="199"/>
      <c r="WKR118" s="199"/>
      <c r="WKS118" s="188"/>
      <c r="WKT118" s="209"/>
      <c r="WKU118" s="199"/>
      <c r="WKV118" s="199"/>
      <c r="WKW118" s="188"/>
      <c r="WKX118" s="209"/>
      <c r="WKY118" s="199"/>
      <c r="WKZ118" s="199"/>
      <c r="WLA118" s="188"/>
      <c r="WLB118" s="209"/>
      <c r="WLC118" s="199"/>
      <c r="WLD118" s="199"/>
      <c r="WLE118" s="188"/>
      <c r="WLF118" s="209"/>
      <c r="WLG118" s="199"/>
      <c r="WLH118" s="199"/>
      <c r="WLI118" s="188"/>
      <c r="WLJ118" s="209"/>
      <c r="WLK118" s="199"/>
      <c r="WLL118" s="199"/>
      <c r="WLM118" s="188"/>
      <c r="WLN118" s="209"/>
      <c r="WLO118" s="199"/>
      <c r="WLP118" s="199"/>
      <c r="WLQ118" s="188"/>
      <c r="WLR118" s="209"/>
      <c r="WLS118" s="199"/>
      <c r="WLT118" s="199"/>
      <c r="WLU118" s="188"/>
      <c r="WLV118" s="209"/>
      <c r="WLW118" s="199"/>
      <c r="WLX118" s="199"/>
      <c r="WLY118" s="188"/>
      <c r="WLZ118" s="209"/>
      <c r="WMA118" s="199"/>
      <c r="WMB118" s="199"/>
      <c r="WMC118" s="188"/>
      <c r="WMD118" s="209"/>
      <c r="WME118" s="199"/>
      <c r="WMF118" s="199"/>
      <c r="WMG118" s="188"/>
      <c r="WMH118" s="209"/>
      <c r="WMI118" s="199"/>
      <c r="WMJ118" s="199"/>
      <c r="WMK118" s="188"/>
      <c r="WML118" s="209"/>
      <c r="WMM118" s="199"/>
      <c r="WMN118" s="199"/>
      <c r="WMO118" s="188"/>
      <c r="WMP118" s="209"/>
      <c r="WMQ118" s="199"/>
      <c r="WMR118" s="199"/>
      <c r="WMS118" s="188"/>
      <c r="WMT118" s="209"/>
      <c r="WMU118" s="199"/>
      <c r="WMV118" s="199"/>
      <c r="WMW118" s="188"/>
      <c r="WMX118" s="209"/>
      <c r="WMY118" s="199"/>
      <c r="WMZ118" s="199"/>
      <c r="WNA118" s="188"/>
      <c r="WNB118" s="209"/>
      <c r="WNC118" s="199"/>
      <c r="WND118" s="199"/>
      <c r="WNE118" s="188"/>
      <c r="WNF118" s="209"/>
      <c r="WNG118" s="199"/>
      <c r="WNH118" s="199"/>
      <c r="WNI118" s="188"/>
      <c r="WNJ118" s="209"/>
      <c r="WNK118" s="199"/>
      <c r="WNL118" s="199"/>
      <c r="WNM118" s="188"/>
      <c r="WNN118" s="209"/>
      <c r="WNO118" s="199"/>
      <c r="WNP118" s="199"/>
      <c r="WNQ118" s="188"/>
      <c r="WNR118" s="209"/>
      <c r="WNS118" s="199"/>
      <c r="WNT118" s="199"/>
      <c r="WNU118" s="188"/>
      <c r="WNV118" s="209"/>
      <c r="WNW118" s="199"/>
      <c r="WNX118" s="199"/>
      <c r="WNY118" s="188"/>
      <c r="WNZ118" s="209"/>
      <c r="WOA118" s="199"/>
      <c r="WOB118" s="199"/>
      <c r="WOC118" s="188"/>
      <c r="WOD118" s="209"/>
      <c r="WOE118" s="199"/>
      <c r="WOF118" s="199"/>
      <c r="WOG118" s="188"/>
      <c r="WOH118" s="209"/>
      <c r="WOI118" s="199"/>
      <c r="WOJ118" s="199"/>
      <c r="WOK118" s="188"/>
      <c r="WOL118" s="209"/>
      <c r="WOM118" s="199"/>
      <c r="WON118" s="199"/>
      <c r="WOO118" s="188"/>
      <c r="WOP118" s="209"/>
      <c r="WOQ118" s="199"/>
      <c r="WOR118" s="199"/>
      <c r="WOS118" s="188"/>
      <c r="WOT118" s="209"/>
      <c r="WOU118" s="199"/>
      <c r="WOV118" s="199"/>
      <c r="WOW118" s="188"/>
      <c r="WOX118" s="209"/>
      <c r="WOY118" s="199"/>
      <c r="WOZ118" s="199"/>
      <c r="WPA118" s="188"/>
      <c r="WPB118" s="209"/>
      <c r="WPC118" s="199"/>
      <c r="WPD118" s="199"/>
      <c r="WPE118" s="188"/>
      <c r="WPF118" s="209"/>
      <c r="WPG118" s="199"/>
      <c r="WPH118" s="199"/>
      <c r="WPI118" s="188"/>
      <c r="WPJ118" s="209"/>
      <c r="WPK118" s="199"/>
      <c r="WPL118" s="199"/>
      <c r="WPM118" s="188"/>
      <c r="WPN118" s="209"/>
      <c r="WPO118" s="199"/>
      <c r="WPP118" s="199"/>
      <c r="WPQ118" s="188"/>
      <c r="WPR118" s="209"/>
      <c r="WPS118" s="199"/>
      <c r="WPT118" s="199"/>
      <c r="WPU118" s="188"/>
      <c r="WPV118" s="209"/>
      <c r="WPW118" s="199"/>
      <c r="WPX118" s="199"/>
      <c r="WPY118" s="188"/>
      <c r="WPZ118" s="209"/>
      <c r="WQA118" s="199"/>
      <c r="WQB118" s="199"/>
      <c r="WQC118" s="188"/>
      <c r="WQD118" s="209"/>
      <c r="WQE118" s="199"/>
      <c r="WQF118" s="199"/>
      <c r="WQG118" s="188"/>
      <c r="WQH118" s="209"/>
      <c r="WQI118" s="199"/>
      <c r="WQJ118" s="199"/>
      <c r="WQK118" s="188"/>
      <c r="WQL118" s="209"/>
      <c r="WQM118" s="199"/>
      <c r="WQN118" s="199"/>
      <c r="WQO118" s="188"/>
      <c r="WQP118" s="209"/>
      <c r="WQQ118" s="199"/>
      <c r="WQR118" s="199"/>
      <c r="WQS118" s="188"/>
      <c r="WQT118" s="209"/>
      <c r="WQU118" s="199"/>
      <c r="WQV118" s="199"/>
      <c r="WQW118" s="188"/>
      <c r="WQX118" s="209"/>
      <c r="WQY118" s="199"/>
      <c r="WQZ118" s="199"/>
      <c r="WRA118" s="188"/>
      <c r="WRB118" s="209"/>
      <c r="WRC118" s="199"/>
      <c r="WRD118" s="199"/>
      <c r="WRE118" s="188"/>
      <c r="WRF118" s="209"/>
      <c r="WRG118" s="199"/>
      <c r="WRH118" s="199"/>
      <c r="WRI118" s="188"/>
      <c r="WRJ118" s="209"/>
      <c r="WRK118" s="199"/>
      <c r="WRL118" s="199"/>
      <c r="WRM118" s="188"/>
      <c r="WRN118" s="209"/>
      <c r="WRO118" s="199"/>
      <c r="WRP118" s="199"/>
      <c r="WRQ118" s="188"/>
      <c r="WRR118" s="209"/>
      <c r="WRS118" s="199"/>
      <c r="WRT118" s="199"/>
      <c r="WRU118" s="188"/>
      <c r="WRV118" s="209"/>
      <c r="WRW118" s="199"/>
      <c r="WRX118" s="199"/>
      <c r="WRY118" s="188"/>
      <c r="WRZ118" s="209"/>
      <c r="WSA118" s="199"/>
      <c r="WSB118" s="199"/>
      <c r="WSC118" s="188"/>
      <c r="WSD118" s="209"/>
      <c r="WSE118" s="199"/>
      <c r="WSF118" s="199"/>
      <c r="WSG118" s="188"/>
      <c r="WSH118" s="209"/>
      <c r="WSI118" s="199"/>
      <c r="WSJ118" s="199"/>
      <c r="WSK118" s="188"/>
      <c r="WSL118" s="209"/>
      <c r="WSM118" s="199"/>
      <c r="WSN118" s="199"/>
      <c r="WSO118" s="188"/>
      <c r="WSP118" s="209"/>
      <c r="WSQ118" s="199"/>
      <c r="WSR118" s="199"/>
      <c r="WSS118" s="188"/>
      <c r="WST118" s="209"/>
      <c r="WSU118" s="199"/>
      <c r="WSV118" s="199"/>
      <c r="WSW118" s="188"/>
      <c r="WSX118" s="209"/>
      <c r="WSY118" s="199"/>
      <c r="WSZ118" s="199"/>
      <c r="WTA118" s="188"/>
      <c r="WTB118" s="209"/>
      <c r="WTC118" s="199"/>
      <c r="WTD118" s="199"/>
      <c r="WTE118" s="188"/>
      <c r="WTF118" s="209"/>
      <c r="WTG118" s="199"/>
      <c r="WTH118" s="199"/>
      <c r="WTI118" s="188"/>
      <c r="WTJ118" s="209"/>
      <c r="WTK118" s="199"/>
      <c r="WTL118" s="199"/>
      <c r="WTM118" s="188"/>
      <c r="WTN118" s="209"/>
      <c r="WTO118" s="199"/>
      <c r="WTP118" s="199"/>
      <c r="WTQ118" s="188"/>
      <c r="WTR118" s="209"/>
      <c r="WTS118" s="199"/>
      <c r="WTT118" s="199"/>
      <c r="WTU118" s="188"/>
      <c r="WTV118" s="209"/>
      <c r="WTW118" s="199"/>
      <c r="WTX118" s="199"/>
      <c r="WTY118" s="188"/>
      <c r="WTZ118" s="209"/>
      <c r="WUA118" s="199"/>
      <c r="WUB118" s="199"/>
      <c r="WUC118" s="188"/>
      <c r="WUD118" s="209"/>
      <c r="WUE118" s="199"/>
      <c r="WUF118" s="199"/>
      <c r="WUG118" s="188"/>
      <c r="WUH118" s="209"/>
      <c r="WUI118" s="199"/>
      <c r="WUJ118" s="199"/>
      <c r="WUK118" s="188"/>
      <c r="WUL118" s="209"/>
      <c r="WUM118" s="199"/>
      <c r="WUN118" s="199"/>
      <c r="WUO118" s="188"/>
      <c r="WUP118" s="209"/>
      <c r="WUQ118" s="199"/>
      <c r="WUR118" s="199"/>
      <c r="WUS118" s="188"/>
      <c r="WUT118" s="209"/>
      <c r="WUU118" s="199"/>
      <c r="WUV118" s="199"/>
      <c r="WUW118" s="188"/>
      <c r="WUX118" s="209"/>
      <c r="WUY118" s="199"/>
      <c r="WUZ118" s="199"/>
      <c r="WVA118" s="188"/>
      <c r="WVB118" s="209"/>
      <c r="WVC118" s="199"/>
      <c r="WVD118" s="199"/>
      <c r="WVE118" s="188"/>
      <c r="WVF118" s="209"/>
      <c r="WVG118" s="199"/>
      <c r="WVH118" s="199"/>
      <c r="WVI118" s="188"/>
      <c r="WVJ118" s="209"/>
      <c r="WVK118" s="199"/>
      <c r="WVL118" s="199"/>
      <c r="WVM118" s="188"/>
      <c r="WVN118" s="209"/>
      <c r="WVO118" s="199"/>
      <c r="WVP118" s="199"/>
      <c r="WVQ118" s="188"/>
      <c r="WVR118" s="209"/>
      <c r="WVS118" s="199"/>
      <c r="WVT118" s="199"/>
      <c r="WVU118" s="188"/>
      <c r="WVV118" s="209"/>
      <c r="WVW118" s="199"/>
      <c r="WVX118" s="199"/>
      <c r="WVY118" s="188"/>
      <c r="WVZ118" s="209"/>
      <c r="WWA118" s="199"/>
      <c r="WWB118" s="199"/>
      <c r="WWC118" s="188"/>
      <c r="WWD118" s="209"/>
      <c r="WWE118" s="199"/>
      <c r="WWF118" s="199"/>
      <c r="WWG118" s="188"/>
      <c r="WWH118" s="209"/>
      <c r="WWI118" s="199"/>
      <c r="WWJ118" s="199"/>
      <c r="WWK118" s="188"/>
      <c r="WWL118" s="209"/>
      <c r="WWM118" s="199"/>
      <c r="WWN118" s="199"/>
      <c r="WWO118" s="188"/>
      <c r="WWP118" s="209"/>
      <c r="WWQ118" s="199"/>
      <c r="WWR118" s="199"/>
      <c r="WWS118" s="188"/>
      <c r="WWT118" s="209"/>
      <c r="WWU118" s="199"/>
      <c r="WWV118" s="199"/>
      <c r="WWW118" s="188"/>
      <c r="WWX118" s="209"/>
      <c r="WWY118" s="199"/>
      <c r="WWZ118" s="199"/>
      <c r="WXA118" s="188"/>
      <c r="WXB118" s="209"/>
      <c r="WXC118" s="199"/>
      <c r="WXD118" s="199"/>
      <c r="WXE118" s="188"/>
      <c r="WXF118" s="209"/>
      <c r="WXG118" s="199"/>
      <c r="WXH118" s="199"/>
      <c r="WXI118" s="188"/>
      <c r="WXJ118" s="209"/>
      <c r="WXK118" s="199"/>
      <c r="WXL118" s="199"/>
      <c r="WXM118" s="188"/>
      <c r="WXN118" s="209"/>
      <c r="WXO118" s="199"/>
      <c r="WXP118" s="199"/>
      <c r="WXQ118" s="188"/>
      <c r="WXR118" s="209"/>
      <c r="WXS118" s="199"/>
      <c r="WXT118" s="199"/>
      <c r="WXU118" s="188"/>
      <c r="WXV118" s="209"/>
      <c r="WXW118" s="199"/>
      <c r="WXX118" s="199"/>
      <c r="WXY118" s="188"/>
      <c r="WXZ118" s="209"/>
      <c r="WYA118" s="199"/>
      <c r="WYB118" s="199"/>
      <c r="WYC118" s="188"/>
      <c r="WYD118" s="209"/>
      <c r="WYE118" s="199"/>
      <c r="WYF118" s="199"/>
      <c r="WYG118" s="188"/>
      <c r="WYH118" s="209"/>
      <c r="WYI118" s="199"/>
      <c r="WYJ118" s="199"/>
      <c r="WYK118" s="188"/>
      <c r="WYL118" s="209"/>
      <c r="WYM118" s="199"/>
      <c r="WYN118" s="199"/>
      <c r="WYO118" s="188"/>
      <c r="WYP118" s="209"/>
      <c r="WYQ118" s="199"/>
      <c r="WYR118" s="199"/>
      <c r="WYS118" s="188"/>
      <c r="WYT118" s="209"/>
      <c r="WYU118" s="199"/>
      <c r="WYV118" s="199"/>
      <c r="WYW118" s="188"/>
      <c r="WYX118" s="209"/>
      <c r="WYY118" s="199"/>
      <c r="WYZ118" s="199"/>
      <c r="WZA118" s="188"/>
      <c r="WZB118" s="209"/>
      <c r="WZC118" s="199"/>
      <c r="WZD118" s="199"/>
      <c r="WZE118" s="188"/>
      <c r="WZF118" s="209"/>
      <c r="WZG118" s="199"/>
      <c r="WZH118" s="199"/>
      <c r="WZI118" s="188"/>
      <c r="WZJ118" s="209"/>
      <c r="WZK118" s="199"/>
      <c r="WZL118" s="199"/>
      <c r="WZM118" s="188"/>
      <c r="WZN118" s="209"/>
      <c r="WZO118" s="199"/>
      <c r="WZP118" s="199"/>
      <c r="WZQ118" s="188"/>
      <c r="WZR118" s="209"/>
      <c r="WZS118" s="199"/>
      <c r="WZT118" s="199"/>
      <c r="WZU118" s="188"/>
      <c r="WZV118" s="209"/>
      <c r="WZW118" s="199"/>
      <c r="WZX118" s="199"/>
      <c r="WZY118" s="188"/>
      <c r="WZZ118" s="209"/>
      <c r="XAA118" s="199"/>
      <c r="XAB118" s="199"/>
      <c r="XAC118" s="188"/>
      <c r="XAD118" s="209"/>
      <c r="XAE118" s="199"/>
      <c r="XAF118" s="199"/>
      <c r="XAG118" s="188"/>
      <c r="XAH118" s="209"/>
      <c r="XAI118" s="199"/>
      <c r="XAJ118" s="199"/>
      <c r="XAK118" s="188"/>
      <c r="XAL118" s="209"/>
      <c r="XAM118" s="199"/>
      <c r="XAN118" s="199"/>
      <c r="XAO118" s="188"/>
      <c r="XAP118" s="209"/>
      <c r="XAQ118" s="199"/>
      <c r="XAR118" s="199"/>
      <c r="XAS118" s="188"/>
      <c r="XAT118" s="209"/>
      <c r="XAU118" s="199"/>
      <c r="XAV118" s="199"/>
      <c r="XAW118" s="188"/>
      <c r="XAX118" s="209"/>
      <c r="XAY118" s="199"/>
      <c r="XAZ118" s="199"/>
      <c r="XBA118" s="188"/>
      <c r="XBB118" s="209"/>
      <c r="XBC118" s="199"/>
      <c r="XBD118" s="199"/>
      <c r="XBE118" s="188"/>
      <c r="XBF118" s="209"/>
      <c r="XBG118" s="199"/>
      <c r="XBH118" s="199"/>
      <c r="XBI118" s="188"/>
      <c r="XBJ118" s="209"/>
      <c r="XBK118" s="199"/>
      <c r="XBL118" s="199"/>
      <c r="XBM118" s="188"/>
      <c r="XBN118" s="209"/>
      <c r="XBO118" s="199"/>
      <c r="XBP118" s="199"/>
      <c r="XBQ118" s="188"/>
      <c r="XBR118" s="209"/>
      <c r="XBS118" s="199"/>
      <c r="XBT118" s="199"/>
      <c r="XBU118" s="188"/>
      <c r="XBV118" s="209"/>
      <c r="XBW118" s="199"/>
      <c r="XBX118" s="199"/>
      <c r="XBY118" s="188"/>
      <c r="XBZ118" s="209"/>
      <c r="XCA118" s="199"/>
      <c r="XCB118" s="199"/>
      <c r="XCC118" s="188"/>
      <c r="XCD118" s="209"/>
      <c r="XCE118" s="199"/>
      <c r="XCF118" s="199"/>
      <c r="XCG118" s="188"/>
      <c r="XCH118" s="209"/>
      <c r="XCI118" s="199"/>
      <c r="XCJ118" s="199"/>
      <c r="XCK118" s="188"/>
      <c r="XCL118" s="209"/>
      <c r="XCM118" s="199"/>
      <c r="XCN118" s="199"/>
      <c r="XCO118" s="188"/>
      <c r="XCP118" s="209"/>
      <c r="XCQ118" s="199"/>
      <c r="XCR118" s="199"/>
      <c r="XCS118" s="188"/>
      <c r="XCT118" s="209"/>
      <c r="XCU118" s="199"/>
      <c r="XCV118" s="199"/>
      <c r="XCW118" s="188"/>
      <c r="XCX118" s="209"/>
      <c r="XCY118" s="199"/>
      <c r="XCZ118" s="199"/>
      <c r="XDA118" s="188"/>
      <c r="XDB118" s="209"/>
      <c r="XDC118" s="199"/>
      <c r="XDD118" s="199"/>
      <c r="XDE118" s="188"/>
      <c r="XDF118" s="209"/>
      <c r="XDG118" s="199"/>
      <c r="XDH118" s="199"/>
      <c r="XDI118" s="188"/>
      <c r="XDJ118" s="209"/>
      <c r="XDK118" s="199"/>
      <c r="XDL118" s="199"/>
      <c r="XDM118" s="188"/>
      <c r="XDN118" s="209"/>
      <c r="XDO118" s="199"/>
      <c r="XDP118" s="199"/>
      <c r="XDQ118" s="188"/>
      <c r="XDR118" s="209"/>
      <c r="XDS118" s="199"/>
      <c r="XDT118" s="199"/>
      <c r="XDU118" s="188"/>
      <c r="XDV118" s="209"/>
      <c r="XDW118" s="199"/>
      <c r="XDX118" s="199"/>
      <c r="XDY118" s="188"/>
      <c r="XDZ118" s="209"/>
      <c r="XEA118" s="199"/>
      <c r="XEB118" s="199"/>
      <c r="XEC118" s="188"/>
      <c r="XED118" s="209"/>
      <c r="XEE118" s="199"/>
      <c r="XEF118" s="199"/>
      <c r="XEG118" s="188"/>
      <c r="XEH118" s="209"/>
      <c r="XEI118" s="199"/>
      <c r="XEJ118" s="199"/>
      <c r="XEK118" s="188"/>
      <c r="XEL118" s="209"/>
      <c r="XEM118" s="199"/>
      <c r="XEN118" s="199"/>
      <c r="XEO118" s="188"/>
      <c r="XEP118" s="209"/>
      <c r="XEQ118" s="199"/>
      <c r="XER118" s="199"/>
      <c r="XES118" s="188"/>
      <c r="XET118" s="209"/>
      <c r="XEU118" s="199"/>
      <c r="XEV118" s="199"/>
      <c r="XEW118" s="188"/>
      <c r="XEX118" s="209"/>
      <c r="XEY118" s="199"/>
      <c r="XEZ118" s="199"/>
      <c r="XFA118" s="188"/>
      <c r="XFB118" s="209"/>
      <c r="XFC118" s="199"/>
      <c r="XFD118" s="199"/>
    </row>
    <row r="119" spans="1:16384" x14ac:dyDescent="0.15">
      <c r="A119" s="610" t="s">
        <v>942</v>
      </c>
      <c r="B119" s="199"/>
      <c r="C119" s="188"/>
      <c r="D119" s="209"/>
      <c r="E119" s="199"/>
      <c r="F119" s="199"/>
      <c r="G119" s="199"/>
      <c r="H119" s="188"/>
      <c r="I119" s="209"/>
      <c r="J119" s="199"/>
      <c r="K119" s="199"/>
      <c r="L119" s="199"/>
      <c r="M119" s="188"/>
      <c r="N119" s="209"/>
      <c r="O119" s="199"/>
      <c r="P119" s="199"/>
      <c r="Q119" s="188"/>
      <c r="R119" s="209"/>
      <c r="S119" s="199"/>
      <c r="T119" s="199"/>
      <c r="U119" s="188"/>
      <c r="V119" s="209"/>
      <c r="W119" s="199"/>
      <c r="X119" s="199"/>
      <c r="Y119" s="188"/>
      <c r="Z119" s="209"/>
      <c r="AA119" s="199"/>
      <c r="AB119" s="199"/>
      <c r="AC119" s="188"/>
      <c r="AD119" s="209"/>
      <c r="AE119" s="199"/>
      <c r="AF119" s="199"/>
      <c r="AG119" s="188"/>
      <c r="AH119" s="209"/>
      <c r="AI119" s="199"/>
      <c r="AJ119" s="199"/>
      <c r="AK119" s="188"/>
      <c r="AL119" s="209"/>
      <c r="AM119" s="199"/>
      <c r="AN119" s="199"/>
      <c r="AO119" s="188"/>
      <c r="AP119" s="209"/>
      <c r="AQ119" s="199"/>
      <c r="AR119" s="199"/>
      <c r="AS119" s="188"/>
      <c r="AT119" s="209"/>
      <c r="AU119" s="199"/>
      <c r="AV119" s="199"/>
      <c r="AW119" s="188"/>
      <c r="AX119" s="209"/>
      <c r="AY119" s="199"/>
      <c r="AZ119" s="199"/>
      <c r="BA119" s="188"/>
      <c r="BB119" s="209"/>
      <c r="BC119" s="199"/>
      <c r="BD119" s="199"/>
      <c r="BE119" s="188"/>
      <c r="BF119" s="209"/>
      <c r="BG119" s="199"/>
      <c r="BH119" s="199"/>
      <c r="BI119" s="188"/>
      <c r="BJ119" s="209"/>
      <c r="BK119" s="199"/>
      <c r="BL119" s="199"/>
      <c r="BM119" s="188"/>
      <c r="BN119" s="209"/>
      <c r="BO119" s="199"/>
      <c r="BP119" s="199"/>
      <c r="BQ119" s="188"/>
      <c r="BR119" s="209"/>
      <c r="BS119" s="199"/>
      <c r="BT119" s="199"/>
      <c r="BU119" s="188"/>
      <c r="BV119" s="209"/>
      <c r="BW119" s="199"/>
      <c r="BX119" s="199"/>
      <c r="BY119" s="188"/>
      <c r="BZ119" s="209"/>
      <c r="CA119" s="199"/>
      <c r="CB119" s="199"/>
      <c r="CC119" s="188"/>
      <c r="CD119" s="209"/>
      <c r="CE119" s="199"/>
      <c r="CF119" s="199"/>
      <c r="CG119" s="188"/>
      <c r="CH119" s="209"/>
      <c r="CI119" s="199"/>
      <c r="CJ119" s="199"/>
      <c r="CK119" s="188"/>
      <c r="CL119" s="209"/>
      <c r="CM119" s="199"/>
      <c r="CN119" s="199"/>
      <c r="CO119" s="188"/>
      <c r="CP119" s="209"/>
      <c r="CQ119" s="199"/>
      <c r="CR119" s="199"/>
      <c r="CS119" s="188"/>
      <c r="CT119" s="209"/>
      <c r="CU119" s="199"/>
      <c r="CV119" s="199"/>
      <c r="CW119" s="188"/>
      <c r="CX119" s="209"/>
      <c r="CY119" s="199"/>
      <c r="CZ119" s="199"/>
      <c r="DA119" s="188"/>
      <c r="DB119" s="209"/>
      <c r="DC119" s="199"/>
      <c r="DD119" s="199"/>
      <c r="DE119" s="188"/>
      <c r="DF119" s="209"/>
      <c r="DG119" s="199"/>
      <c r="DH119" s="199"/>
      <c r="DI119" s="188"/>
      <c r="DJ119" s="209"/>
      <c r="DK119" s="199"/>
      <c r="DL119" s="199"/>
      <c r="DM119" s="188"/>
      <c r="DN119" s="209"/>
      <c r="DO119" s="199"/>
      <c r="DP119" s="199"/>
      <c r="DQ119" s="188"/>
      <c r="DR119" s="209"/>
      <c r="DS119" s="199"/>
      <c r="DT119" s="199"/>
      <c r="DU119" s="188"/>
      <c r="DV119" s="209"/>
      <c r="DW119" s="199"/>
      <c r="DX119" s="199"/>
      <c r="DY119" s="188"/>
      <c r="DZ119" s="209"/>
      <c r="EA119" s="199"/>
      <c r="EB119" s="199"/>
      <c r="EC119" s="188"/>
      <c r="ED119" s="209"/>
      <c r="EE119" s="199"/>
      <c r="EF119" s="199"/>
      <c r="EG119" s="188"/>
      <c r="EH119" s="209"/>
      <c r="EI119" s="199"/>
      <c r="EJ119" s="199"/>
      <c r="EK119" s="188"/>
      <c r="EL119" s="209"/>
      <c r="EM119" s="199"/>
      <c r="EN119" s="199"/>
      <c r="EO119" s="188"/>
      <c r="EP119" s="209"/>
      <c r="EQ119" s="199"/>
      <c r="ER119" s="199"/>
      <c r="ES119" s="188"/>
      <c r="ET119" s="209"/>
      <c r="EU119" s="199"/>
      <c r="EV119" s="199"/>
      <c r="EW119" s="188"/>
      <c r="EX119" s="209"/>
      <c r="EY119" s="199"/>
      <c r="EZ119" s="199"/>
      <c r="FA119" s="188"/>
      <c r="FB119" s="209"/>
      <c r="FC119" s="199"/>
      <c r="FD119" s="199"/>
      <c r="FE119" s="188"/>
      <c r="FF119" s="209"/>
      <c r="FG119" s="199"/>
      <c r="FH119" s="199"/>
      <c r="FI119" s="188"/>
      <c r="FJ119" s="209"/>
      <c r="FK119" s="199"/>
      <c r="FL119" s="199"/>
      <c r="FM119" s="188"/>
      <c r="FN119" s="209"/>
      <c r="FO119" s="199"/>
      <c r="FP119" s="199"/>
      <c r="FQ119" s="188"/>
      <c r="FR119" s="209"/>
      <c r="FS119" s="199"/>
      <c r="FT119" s="199"/>
      <c r="FU119" s="188"/>
      <c r="FV119" s="209"/>
      <c r="FW119" s="199"/>
      <c r="FX119" s="199"/>
      <c r="FY119" s="188"/>
      <c r="FZ119" s="209"/>
      <c r="GA119" s="199"/>
      <c r="GB119" s="199"/>
      <c r="GC119" s="188"/>
      <c r="GD119" s="209"/>
      <c r="GE119" s="199"/>
      <c r="GF119" s="199"/>
      <c r="GG119" s="188"/>
      <c r="GH119" s="209"/>
      <c r="GI119" s="199"/>
      <c r="GJ119" s="199"/>
      <c r="GK119" s="188"/>
      <c r="GL119" s="209"/>
      <c r="GM119" s="199"/>
      <c r="GN119" s="199"/>
      <c r="GO119" s="188"/>
      <c r="GP119" s="209"/>
      <c r="GQ119" s="199"/>
      <c r="GR119" s="199"/>
      <c r="GS119" s="188"/>
      <c r="GT119" s="209"/>
      <c r="GU119" s="199"/>
      <c r="GV119" s="199"/>
      <c r="GW119" s="188"/>
      <c r="GX119" s="209"/>
      <c r="GY119" s="199"/>
      <c r="GZ119" s="199"/>
      <c r="HA119" s="188"/>
      <c r="HB119" s="209"/>
      <c r="HC119" s="199"/>
      <c r="HD119" s="199"/>
      <c r="HE119" s="188"/>
      <c r="HF119" s="209"/>
      <c r="HG119" s="199"/>
      <c r="HH119" s="199"/>
      <c r="HI119" s="188"/>
      <c r="HJ119" s="209"/>
      <c r="HK119" s="199"/>
      <c r="HL119" s="199"/>
      <c r="HM119" s="188"/>
      <c r="HN119" s="209"/>
      <c r="HO119" s="199"/>
      <c r="HP119" s="199"/>
      <c r="HQ119" s="188"/>
      <c r="HR119" s="209"/>
      <c r="HS119" s="199"/>
      <c r="HT119" s="199"/>
      <c r="HU119" s="188"/>
      <c r="HV119" s="209"/>
      <c r="HW119" s="199"/>
      <c r="HX119" s="199"/>
      <c r="HY119" s="188"/>
      <c r="HZ119" s="209"/>
      <c r="IA119" s="199"/>
      <c r="IB119" s="199"/>
      <c r="IC119" s="188"/>
      <c r="ID119" s="209"/>
      <c r="IE119" s="199"/>
      <c r="IF119" s="199"/>
      <c r="IG119" s="188"/>
      <c r="IH119" s="209"/>
      <c r="II119" s="199"/>
      <c r="IJ119" s="199"/>
      <c r="IK119" s="188"/>
      <c r="IL119" s="209"/>
      <c r="IM119" s="199"/>
      <c r="IN119" s="199"/>
      <c r="IO119" s="188"/>
      <c r="IP119" s="209"/>
      <c r="IQ119" s="199"/>
      <c r="IR119" s="199"/>
      <c r="IS119" s="188"/>
      <c r="IT119" s="209"/>
      <c r="IU119" s="199"/>
      <c r="IV119" s="199"/>
      <c r="IW119" s="188"/>
      <c r="IX119" s="209"/>
      <c r="IY119" s="199"/>
      <c r="IZ119" s="199"/>
      <c r="JA119" s="188"/>
      <c r="JB119" s="209"/>
      <c r="JC119" s="199"/>
      <c r="JD119" s="199"/>
      <c r="JE119" s="188"/>
      <c r="JF119" s="209"/>
      <c r="JG119" s="199"/>
      <c r="JH119" s="199"/>
      <c r="JI119" s="188"/>
      <c r="JJ119" s="209"/>
      <c r="JK119" s="199"/>
      <c r="JL119" s="199"/>
      <c r="JM119" s="188"/>
      <c r="JN119" s="209"/>
      <c r="JO119" s="199"/>
      <c r="JP119" s="199"/>
      <c r="JQ119" s="188"/>
      <c r="JR119" s="209"/>
      <c r="JS119" s="199"/>
      <c r="JT119" s="199"/>
      <c r="JU119" s="188"/>
      <c r="JV119" s="209"/>
      <c r="JW119" s="199"/>
      <c r="JX119" s="199"/>
      <c r="JY119" s="188"/>
      <c r="JZ119" s="209"/>
      <c r="KA119" s="199"/>
      <c r="KB119" s="199"/>
      <c r="KC119" s="188"/>
      <c r="KD119" s="209"/>
      <c r="KE119" s="199"/>
      <c r="KF119" s="199"/>
      <c r="KG119" s="188"/>
      <c r="KH119" s="209"/>
      <c r="KI119" s="199"/>
      <c r="KJ119" s="199"/>
      <c r="KK119" s="188"/>
      <c r="KL119" s="209"/>
      <c r="KM119" s="199"/>
      <c r="KN119" s="199"/>
      <c r="KO119" s="188"/>
      <c r="KP119" s="209"/>
      <c r="KQ119" s="199"/>
      <c r="KR119" s="199"/>
      <c r="KS119" s="188"/>
      <c r="KT119" s="209"/>
      <c r="KU119" s="199"/>
      <c r="KV119" s="199"/>
      <c r="KW119" s="188"/>
      <c r="KX119" s="209"/>
      <c r="KY119" s="199"/>
      <c r="KZ119" s="199"/>
      <c r="LA119" s="188"/>
      <c r="LB119" s="209"/>
      <c r="LC119" s="199"/>
      <c r="LD119" s="199"/>
      <c r="LE119" s="188"/>
      <c r="LF119" s="209"/>
      <c r="LG119" s="199"/>
      <c r="LH119" s="199"/>
      <c r="LI119" s="188"/>
      <c r="LJ119" s="209"/>
      <c r="LK119" s="199"/>
      <c r="LL119" s="199"/>
      <c r="LM119" s="188"/>
      <c r="LN119" s="209"/>
      <c r="LO119" s="199"/>
      <c r="LP119" s="199"/>
      <c r="LQ119" s="188"/>
      <c r="LR119" s="209"/>
      <c r="LS119" s="199"/>
      <c r="LT119" s="199"/>
      <c r="LU119" s="188"/>
      <c r="LV119" s="209"/>
      <c r="LW119" s="199"/>
      <c r="LX119" s="199"/>
      <c r="LY119" s="188"/>
      <c r="LZ119" s="209"/>
      <c r="MA119" s="199"/>
      <c r="MB119" s="199"/>
      <c r="MC119" s="188"/>
      <c r="MD119" s="209"/>
      <c r="ME119" s="199"/>
      <c r="MF119" s="199"/>
      <c r="MG119" s="188"/>
      <c r="MH119" s="209"/>
      <c r="MI119" s="199"/>
      <c r="MJ119" s="199"/>
      <c r="MK119" s="188"/>
      <c r="ML119" s="209"/>
      <c r="MM119" s="199"/>
      <c r="MN119" s="199"/>
      <c r="MO119" s="188"/>
      <c r="MP119" s="209"/>
      <c r="MQ119" s="199"/>
      <c r="MR119" s="199"/>
      <c r="MS119" s="188"/>
      <c r="MT119" s="209"/>
      <c r="MU119" s="199"/>
      <c r="MV119" s="199"/>
      <c r="MW119" s="188"/>
      <c r="MX119" s="209"/>
      <c r="MY119" s="199"/>
      <c r="MZ119" s="199"/>
      <c r="NA119" s="188"/>
      <c r="NB119" s="209"/>
      <c r="NC119" s="199"/>
      <c r="ND119" s="199"/>
      <c r="NE119" s="188"/>
      <c r="NF119" s="209"/>
      <c r="NG119" s="199"/>
      <c r="NH119" s="199"/>
      <c r="NI119" s="188"/>
      <c r="NJ119" s="209"/>
      <c r="NK119" s="199"/>
      <c r="NL119" s="199"/>
      <c r="NM119" s="188"/>
      <c r="NN119" s="209"/>
      <c r="NO119" s="199"/>
      <c r="NP119" s="199"/>
      <c r="NQ119" s="188"/>
      <c r="NR119" s="209"/>
      <c r="NS119" s="199"/>
      <c r="NT119" s="199"/>
      <c r="NU119" s="188"/>
      <c r="NV119" s="209"/>
      <c r="NW119" s="199"/>
      <c r="NX119" s="199"/>
      <c r="NY119" s="188"/>
      <c r="NZ119" s="209"/>
      <c r="OA119" s="199"/>
      <c r="OB119" s="199"/>
      <c r="OC119" s="188"/>
      <c r="OD119" s="209"/>
      <c r="OE119" s="199"/>
      <c r="OF119" s="199"/>
      <c r="OG119" s="188"/>
      <c r="OH119" s="209"/>
      <c r="OI119" s="199"/>
      <c r="OJ119" s="199"/>
      <c r="OK119" s="188"/>
      <c r="OL119" s="209"/>
      <c r="OM119" s="199"/>
      <c r="ON119" s="199"/>
      <c r="OO119" s="188"/>
      <c r="OP119" s="209"/>
      <c r="OQ119" s="199"/>
      <c r="OR119" s="199"/>
      <c r="OS119" s="188"/>
      <c r="OT119" s="209"/>
      <c r="OU119" s="199"/>
      <c r="OV119" s="199"/>
      <c r="OW119" s="188"/>
      <c r="OX119" s="209"/>
      <c r="OY119" s="199"/>
      <c r="OZ119" s="199"/>
      <c r="PA119" s="188"/>
      <c r="PB119" s="209"/>
      <c r="PC119" s="199"/>
      <c r="PD119" s="199"/>
      <c r="PE119" s="188"/>
      <c r="PF119" s="209"/>
      <c r="PG119" s="199"/>
      <c r="PH119" s="199"/>
      <c r="PI119" s="188"/>
      <c r="PJ119" s="209"/>
      <c r="PK119" s="199"/>
      <c r="PL119" s="199"/>
      <c r="PM119" s="188"/>
      <c r="PN119" s="209"/>
      <c r="PO119" s="199"/>
      <c r="PP119" s="199"/>
      <c r="PQ119" s="188"/>
      <c r="PR119" s="209"/>
      <c r="PS119" s="199"/>
      <c r="PT119" s="199"/>
      <c r="PU119" s="188"/>
      <c r="PV119" s="209"/>
      <c r="PW119" s="199"/>
      <c r="PX119" s="199"/>
      <c r="PY119" s="188"/>
      <c r="PZ119" s="209"/>
      <c r="QA119" s="199"/>
      <c r="QB119" s="199"/>
      <c r="QC119" s="188"/>
      <c r="QD119" s="209"/>
      <c r="QE119" s="199"/>
      <c r="QF119" s="199"/>
      <c r="QG119" s="188"/>
      <c r="QH119" s="209"/>
      <c r="QI119" s="199"/>
      <c r="QJ119" s="199"/>
      <c r="QK119" s="188"/>
      <c r="QL119" s="209"/>
      <c r="QM119" s="199"/>
      <c r="QN119" s="199"/>
      <c r="QO119" s="188"/>
      <c r="QP119" s="209"/>
      <c r="QQ119" s="199"/>
      <c r="QR119" s="199"/>
      <c r="QS119" s="188"/>
      <c r="QT119" s="209"/>
      <c r="QU119" s="199"/>
      <c r="QV119" s="199"/>
      <c r="QW119" s="188"/>
      <c r="QX119" s="209"/>
      <c r="QY119" s="199"/>
      <c r="QZ119" s="199"/>
      <c r="RA119" s="188"/>
      <c r="RB119" s="209"/>
      <c r="RC119" s="199"/>
      <c r="RD119" s="199"/>
      <c r="RE119" s="188"/>
      <c r="RF119" s="209"/>
      <c r="RG119" s="199"/>
      <c r="RH119" s="199"/>
      <c r="RI119" s="188"/>
      <c r="RJ119" s="209"/>
      <c r="RK119" s="199"/>
      <c r="RL119" s="199"/>
      <c r="RM119" s="188"/>
      <c r="RN119" s="209"/>
      <c r="RO119" s="199"/>
      <c r="RP119" s="199"/>
      <c r="RQ119" s="188"/>
      <c r="RR119" s="209"/>
      <c r="RS119" s="199"/>
      <c r="RT119" s="199"/>
      <c r="RU119" s="188"/>
      <c r="RV119" s="209"/>
      <c r="RW119" s="199"/>
      <c r="RX119" s="199"/>
      <c r="RY119" s="188"/>
      <c r="RZ119" s="209"/>
      <c r="SA119" s="199"/>
      <c r="SB119" s="199"/>
      <c r="SC119" s="188"/>
      <c r="SD119" s="209"/>
      <c r="SE119" s="199"/>
      <c r="SF119" s="199"/>
      <c r="SG119" s="188"/>
      <c r="SH119" s="209"/>
      <c r="SI119" s="199"/>
      <c r="SJ119" s="199"/>
      <c r="SK119" s="188"/>
      <c r="SL119" s="209"/>
      <c r="SM119" s="199"/>
      <c r="SN119" s="199"/>
      <c r="SO119" s="188"/>
      <c r="SP119" s="209"/>
      <c r="SQ119" s="199"/>
      <c r="SR119" s="199"/>
      <c r="SS119" s="188"/>
      <c r="ST119" s="209"/>
      <c r="SU119" s="199"/>
      <c r="SV119" s="199"/>
      <c r="SW119" s="188"/>
      <c r="SX119" s="209"/>
      <c r="SY119" s="199"/>
      <c r="SZ119" s="199"/>
      <c r="TA119" s="188"/>
      <c r="TB119" s="209"/>
      <c r="TC119" s="199"/>
      <c r="TD119" s="199"/>
      <c r="TE119" s="188"/>
      <c r="TF119" s="209"/>
      <c r="TG119" s="199"/>
      <c r="TH119" s="199"/>
      <c r="TI119" s="188"/>
      <c r="TJ119" s="209"/>
      <c r="TK119" s="199"/>
      <c r="TL119" s="199"/>
      <c r="TM119" s="188"/>
      <c r="TN119" s="209"/>
      <c r="TO119" s="199"/>
      <c r="TP119" s="199"/>
      <c r="TQ119" s="188"/>
      <c r="TR119" s="209"/>
      <c r="TS119" s="199"/>
      <c r="TT119" s="199"/>
      <c r="TU119" s="188"/>
      <c r="TV119" s="209"/>
      <c r="TW119" s="199"/>
      <c r="TX119" s="199"/>
      <c r="TY119" s="188"/>
      <c r="TZ119" s="209"/>
      <c r="UA119" s="199"/>
      <c r="UB119" s="199"/>
      <c r="UC119" s="188"/>
      <c r="UD119" s="209"/>
      <c r="UE119" s="199"/>
      <c r="UF119" s="199"/>
      <c r="UG119" s="188"/>
      <c r="UH119" s="209"/>
      <c r="UI119" s="199"/>
      <c r="UJ119" s="199"/>
      <c r="UK119" s="188"/>
      <c r="UL119" s="209"/>
      <c r="UM119" s="199"/>
      <c r="UN119" s="199"/>
      <c r="UO119" s="188"/>
      <c r="UP119" s="209"/>
      <c r="UQ119" s="199"/>
      <c r="UR119" s="199"/>
      <c r="US119" s="188"/>
      <c r="UT119" s="209"/>
      <c r="UU119" s="199"/>
      <c r="UV119" s="199"/>
      <c r="UW119" s="188"/>
      <c r="UX119" s="209"/>
      <c r="UY119" s="199"/>
      <c r="UZ119" s="199"/>
      <c r="VA119" s="188"/>
      <c r="VB119" s="209"/>
      <c r="VC119" s="199"/>
      <c r="VD119" s="199"/>
      <c r="VE119" s="188"/>
      <c r="VF119" s="209"/>
      <c r="VG119" s="199"/>
      <c r="VH119" s="199"/>
      <c r="VI119" s="188"/>
      <c r="VJ119" s="209"/>
      <c r="VK119" s="199"/>
      <c r="VL119" s="199"/>
      <c r="VM119" s="188"/>
      <c r="VN119" s="209"/>
      <c r="VO119" s="199"/>
      <c r="VP119" s="199"/>
      <c r="VQ119" s="188"/>
      <c r="VR119" s="209"/>
      <c r="VS119" s="199"/>
      <c r="VT119" s="199"/>
      <c r="VU119" s="188"/>
      <c r="VV119" s="209"/>
      <c r="VW119" s="199"/>
      <c r="VX119" s="199"/>
      <c r="VY119" s="188"/>
      <c r="VZ119" s="209"/>
      <c r="WA119" s="199"/>
      <c r="WB119" s="199"/>
      <c r="WC119" s="188"/>
      <c r="WD119" s="209"/>
      <c r="WE119" s="199"/>
      <c r="WF119" s="199"/>
      <c r="WG119" s="188"/>
      <c r="WH119" s="209"/>
      <c r="WI119" s="199"/>
      <c r="WJ119" s="199"/>
      <c r="WK119" s="188"/>
      <c r="WL119" s="209"/>
      <c r="WM119" s="199"/>
      <c r="WN119" s="199"/>
      <c r="WO119" s="188"/>
      <c r="WP119" s="209"/>
      <c r="WQ119" s="199"/>
      <c r="WR119" s="199"/>
      <c r="WS119" s="188"/>
      <c r="WT119" s="209"/>
      <c r="WU119" s="199"/>
      <c r="WV119" s="199"/>
      <c r="WW119" s="188"/>
      <c r="WX119" s="209"/>
      <c r="WY119" s="199"/>
      <c r="WZ119" s="199"/>
      <c r="XA119" s="188"/>
      <c r="XB119" s="209"/>
      <c r="XC119" s="199"/>
      <c r="XD119" s="199"/>
      <c r="XE119" s="188"/>
      <c r="XF119" s="209"/>
      <c r="XG119" s="199"/>
      <c r="XH119" s="199"/>
      <c r="XI119" s="188"/>
      <c r="XJ119" s="209"/>
      <c r="XK119" s="199"/>
      <c r="XL119" s="199"/>
      <c r="XM119" s="188"/>
      <c r="XN119" s="209"/>
      <c r="XO119" s="199"/>
      <c r="XP119" s="199"/>
      <c r="XQ119" s="188"/>
      <c r="XR119" s="209"/>
      <c r="XS119" s="199"/>
      <c r="XT119" s="199"/>
      <c r="XU119" s="188"/>
      <c r="XV119" s="209"/>
      <c r="XW119" s="199"/>
      <c r="XX119" s="199"/>
      <c r="XY119" s="188"/>
      <c r="XZ119" s="209"/>
      <c r="YA119" s="199"/>
      <c r="YB119" s="199"/>
      <c r="YC119" s="188"/>
      <c r="YD119" s="209"/>
      <c r="YE119" s="199"/>
      <c r="YF119" s="199"/>
      <c r="YG119" s="188"/>
      <c r="YH119" s="209"/>
      <c r="YI119" s="199"/>
      <c r="YJ119" s="199"/>
      <c r="YK119" s="188"/>
      <c r="YL119" s="209"/>
      <c r="YM119" s="199"/>
      <c r="YN119" s="199"/>
      <c r="YO119" s="188"/>
      <c r="YP119" s="209"/>
      <c r="YQ119" s="199"/>
      <c r="YR119" s="199"/>
      <c r="YS119" s="188"/>
      <c r="YT119" s="209"/>
      <c r="YU119" s="199"/>
      <c r="YV119" s="199"/>
      <c r="YW119" s="188"/>
      <c r="YX119" s="209"/>
      <c r="YY119" s="199"/>
      <c r="YZ119" s="199"/>
      <c r="ZA119" s="188"/>
      <c r="ZB119" s="209"/>
      <c r="ZC119" s="199"/>
      <c r="ZD119" s="199"/>
      <c r="ZE119" s="188"/>
      <c r="ZF119" s="209"/>
      <c r="ZG119" s="199"/>
      <c r="ZH119" s="199"/>
      <c r="ZI119" s="188"/>
      <c r="ZJ119" s="209"/>
      <c r="ZK119" s="199"/>
      <c r="ZL119" s="199"/>
      <c r="ZM119" s="188"/>
      <c r="ZN119" s="209"/>
      <c r="ZO119" s="199"/>
      <c r="ZP119" s="199"/>
      <c r="ZQ119" s="188"/>
      <c r="ZR119" s="209"/>
      <c r="ZS119" s="199"/>
      <c r="ZT119" s="199"/>
      <c r="ZU119" s="188"/>
      <c r="ZV119" s="209"/>
      <c r="ZW119" s="199"/>
      <c r="ZX119" s="199"/>
      <c r="ZY119" s="188"/>
      <c r="ZZ119" s="209"/>
      <c r="AAA119" s="199"/>
      <c r="AAB119" s="199"/>
      <c r="AAC119" s="188"/>
      <c r="AAD119" s="209"/>
      <c r="AAE119" s="199"/>
      <c r="AAF119" s="199"/>
      <c r="AAG119" s="188"/>
      <c r="AAH119" s="209"/>
      <c r="AAI119" s="199"/>
      <c r="AAJ119" s="199"/>
      <c r="AAK119" s="188"/>
      <c r="AAL119" s="209"/>
      <c r="AAM119" s="199"/>
      <c r="AAN119" s="199"/>
      <c r="AAO119" s="188"/>
      <c r="AAP119" s="209"/>
      <c r="AAQ119" s="199"/>
      <c r="AAR119" s="199"/>
      <c r="AAS119" s="188"/>
      <c r="AAT119" s="209"/>
      <c r="AAU119" s="199"/>
      <c r="AAV119" s="199"/>
      <c r="AAW119" s="188"/>
      <c r="AAX119" s="209"/>
      <c r="AAY119" s="199"/>
      <c r="AAZ119" s="199"/>
      <c r="ABA119" s="188"/>
      <c r="ABB119" s="209"/>
      <c r="ABC119" s="199"/>
      <c r="ABD119" s="199"/>
      <c r="ABE119" s="188"/>
      <c r="ABF119" s="209"/>
      <c r="ABG119" s="199"/>
      <c r="ABH119" s="199"/>
      <c r="ABI119" s="188"/>
      <c r="ABJ119" s="209"/>
      <c r="ABK119" s="199"/>
      <c r="ABL119" s="199"/>
      <c r="ABM119" s="188"/>
      <c r="ABN119" s="209"/>
      <c r="ABO119" s="199"/>
      <c r="ABP119" s="199"/>
      <c r="ABQ119" s="188"/>
      <c r="ABR119" s="209"/>
      <c r="ABS119" s="199"/>
      <c r="ABT119" s="199"/>
      <c r="ABU119" s="188"/>
      <c r="ABV119" s="209"/>
      <c r="ABW119" s="199"/>
      <c r="ABX119" s="199"/>
      <c r="ABY119" s="188"/>
      <c r="ABZ119" s="209"/>
      <c r="ACA119" s="199"/>
      <c r="ACB119" s="199"/>
      <c r="ACC119" s="188"/>
      <c r="ACD119" s="209"/>
      <c r="ACE119" s="199"/>
      <c r="ACF119" s="199"/>
      <c r="ACG119" s="188"/>
      <c r="ACH119" s="209"/>
      <c r="ACI119" s="199"/>
      <c r="ACJ119" s="199"/>
      <c r="ACK119" s="188"/>
      <c r="ACL119" s="209"/>
      <c r="ACM119" s="199"/>
      <c r="ACN119" s="199"/>
      <c r="ACO119" s="188"/>
      <c r="ACP119" s="209"/>
      <c r="ACQ119" s="199"/>
      <c r="ACR119" s="199"/>
      <c r="ACS119" s="188"/>
      <c r="ACT119" s="209"/>
      <c r="ACU119" s="199"/>
      <c r="ACV119" s="199"/>
      <c r="ACW119" s="188"/>
      <c r="ACX119" s="209"/>
      <c r="ACY119" s="199"/>
      <c r="ACZ119" s="199"/>
      <c r="ADA119" s="188"/>
      <c r="ADB119" s="209"/>
      <c r="ADC119" s="199"/>
      <c r="ADD119" s="199"/>
      <c r="ADE119" s="188"/>
      <c r="ADF119" s="209"/>
      <c r="ADG119" s="199"/>
      <c r="ADH119" s="199"/>
      <c r="ADI119" s="188"/>
      <c r="ADJ119" s="209"/>
      <c r="ADK119" s="199"/>
      <c r="ADL119" s="199"/>
      <c r="ADM119" s="188"/>
      <c r="ADN119" s="209"/>
      <c r="ADO119" s="199"/>
      <c r="ADP119" s="199"/>
      <c r="ADQ119" s="188"/>
      <c r="ADR119" s="209"/>
      <c r="ADS119" s="199"/>
      <c r="ADT119" s="199"/>
      <c r="ADU119" s="188"/>
      <c r="ADV119" s="209"/>
      <c r="ADW119" s="199"/>
      <c r="ADX119" s="199"/>
      <c r="ADY119" s="188"/>
      <c r="ADZ119" s="209"/>
      <c r="AEA119" s="199"/>
      <c r="AEB119" s="199"/>
      <c r="AEC119" s="188"/>
      <c r="AED119" s="209"/>
      <c r="AEE119" s="199"/>
      <c r="AEF119" s="199"/>
      <c r="AEG119" s="188"/>
      <c r="AEH119" s="209"/>
      <c r="AEI119" s="199"/>
      <c r="AEJ119" s="199"/>
      <c r="AEK119" s="188"/>
      <c r="AEL119" s="209"/>
      <c r="AEM119" s="199"/>
      <c r="AEN119" s="199"/>
      <c r="AEO119" s="188"/>
      <c r="AEP119" s="209"/>
      <c r="AEQ119" s="199"/>
      <c r="AER119" s="199"/>
      <c r="AES119" s="188"/>
      <c r="AET119" s="209"/>
      <c r="AEU119" s="199"/>
      <c r="AEV119" s="199"/>
      <c r="AEW119" s="188"/>
      <c r="AEX119" s="209"/>
      <c r="AEY119" s="199"/>
      <c r="AEZ119" s="199"/>
      <c r="AFA119" s="188"/>
      <c r="AFB119" s="209"/>
      <c r="AFC119" s="199"/>
      <c r="AFD119" s="199"/>
      <c r="AFE119" s="188"/>
      <c r="AFF119" s="209"/>
      <c r="AFG119" s="199"/>
      <c r="AFH119" s="199"/>
      <c r="AFI119" s="188"/>
      <c r="AFJ119" s="209"/>
      <c r="AFK119" s="199"/>
      <c r="AFL119" s="199"/>
      <c r="AFM119" s="188"/>
      <c r="AFN119" s="209"/>
      <c r="AFO119" s="199"/>
      <c r="AFP119" s="199"/>
      <c r="AFQ119" s="188"/>
      <c r="AFR119" s="209"/>
      <c r="AFS119" s="199"/>
      <c r="AFT119" s="199"/>
      <c r="AFU119" s="188"/>
      <c r="AFV119" s="209"/>
      <c r="AFW119" s="199"/>
      <c r="AFX119" s="199"/>
      <c r="AFY119" s="188"/>
      <c r="AFZ119" s="209"/>
      <c r="AGA119" s="199"/>
      <c r="AGB119" s="199"/>
      <c r="AGC119" s="188"/>
      <c r="AGD119" s="209"/>
      <c r="AGE119" s="199"/>
      <c r="AGF119" s="199"/>
      <c r="AGG119" s="188"/>
      <c r="AGH119" s="209"/>
      <c r="AGI119" s="199"/>
      <c r="AGJ119" s="199"/>
      <c r="AGK119" s="188"/>
      <c r="AGL119" s="209"/>
      <c r="AGM119" s="199"/>
      <c r="AGN119" s="199"/>
      <c r="AGO119" s="188"/>
      <c r="AGP119" s="209"/>
      <c r="AGQ119" s="199"/>
      <c r="AGR119" s="199"/>
      <c r="AGS119" s="188"/>
      <c r="AGT119" s="209"/>
      <c r="AGU119" s="199"/>
      <c r="AGV119" s="199"/>
      <c r="AGW119" s="188"/>
      <c r="AGX119" s="209"/>
      <c r="AGY119" s="199"/>
      <c r="AGZ119" s="199"/>
      <c r="AHA119" s="188"/>
      <c r="AHB119" s="209"/>
      <c r="AHC119" s="199"/>
      <c r="AHD119" s="199"/>
      <c r="AHE119" s="188"/>
      <c r="AHF119" s="209"/>
      <c r="AHG119" s="199"/>
      <c r="AHH119" s="199"/>
      <c r="AHI119" s="188"/>
      <c r="AHJ119" s="209"/>
      <c r="AHK119" s="199"/>
      <c r="AHL119" s="199"/>
      <c r="AHM119" s="188"/>
      <c r="AHN119" s="209"/>
      <c r="AHO119" s="199"/>
      <c r="AHP119" s="199"/>
      <c r="AHQ119" s="188"/>
      <c r="AHR119" s="209"/>
      <c r="AHS119" s="199"/>
      <c r="AHT119" s="199"/>
      <c r="AHU119" s="188"/>
      <c r="AHV119" s="209"/>
      <c r="AHW119" s="199"/>
      <c r="AHX119" s="199"/>
      <c r="AHY119" s="188"/>
      <c r="AHZ119" s="209"/>
      <c r="AIA119" s="199"/>
      <c r="AIB119" s="199"/>
      <c r="AIC119" s="188"/>
      <c r="AID119" s="209"/>
      <c r="AIE119" s="199"/>
      <c r="AIF119" s="199"/>
      <c r="AIG119" s="188"/>
      <c r="AIH119" s="209"/>
      <c r="AII119" s="199"/>
      <c r="AIJ119" s="199"/>
      <c r="AIK119" s="188"/>
      <c r="AIL119" s="209"/>
      <c r="AIM119" s="199"/>
      <c r="AIN119" s="199"/>
      <c r="AIO119" s="188"/>
      <c r="AIP119" s="209"/>
      <c r="AIQ119" s="199"/>
      <c r="AIR119" s="199"/>
      <c r="AIS119" s="188"/>
      <c r="AIT119" s="209"/>
      <c r="AIU119" s="199"/>
      <c r="AIV119" s="199"/>
      <c r="AIW119" s="188"/>
      <c r="AIX119" s="209"/>
      <c r="AIY119" s="199"/>
      <c r="AIZ119" s="199"/>
      <c r="AJA119" s="188"/>
      <c r="AJB119" s="209"/>
      <c r="AJC119" s="199"/>
      <c r="AJD119" s="199"/>
      <c r="AJE119" s="188"/>
      <c r="AJF119" s="209"/>
      <c r="AJG119" s="199"/>
      <c r="AJH119" s="199"/>
      <c r="AJI119" s="188"/>
      <c r="AJJ119" s="209"/>
      <c r="AJK119" s="199"/>
      <c r="AJL119" s="199"/>
      <c r="AJM119" s="188"/>
      <c r="AJN119" s="209"/>
      <c r="AJO119" s="199"/>
      <c r="AJP119" s="199"/>
      <c r="AJQ119" s="188"/>
      <c r="AJR119" s="209"/>
      <c r="AJS119" s="199"/>
      <c r="AJT119" s="199"/>
      <c r="AJU119" s="188"/>
      <c r="AJV119" s="209"/>
      <c r="AJW119" s="199"/>
      <c r="AJX119" s="199"/>
      <c r="AJY119" s="188"/>
      <c r="AJZ119" s="209"/>
      <c r="AKA119" s="199"/>
      <c r="AKB119" s="199"/>
      <c r="AKC119" s="188"/>
      <c r="AKD119" s="209"/>
      <c r="AKE119" s="199"/>
      <c r="AKF119" s="199"/>
      <c r="AKG119" s="188"/>
      <c r="AKH119" s="209"/>
      <c r="AKI119" s="199"/>
      <c r="AKJ119" s="199"/>
      <c r="AKK119" s="188"/>
      <c r="AKL119" s="209"/>
      <c r="AKM119" s="199"/>
      <c r="AKN119" s="199"/>
      <c r="AKO119" s="188"/>
      <c r="AKP119" s="209"/>
      <c r="AKQ119" s="199"/>
      <c r="AKR119" s="199"/>
      <c r="AKS119" s="188"/>
      <c r="AKT119" s="209"/>
      <c r="AKU119" s="199"/>
      <c r="AKV119" s="199"/>
      <c r="AKW119" s="188"/>
      <c r="AKX119" s="209"/>
      <c r="AKY119" s="199"/>
      <c r="AKZ119" s="199"/>
      <c r="ALA119" s="188"/>
      <c r="ALB119" s="209"/>
      <c r="ALC119" s="199"/>
      <c r="ALD119" s="199"/>
      <c r="ALE119" s="188"/>
      <c r="ALF119" s="209"/>
      <c r="ALG119" s="199"/>
      <c r="ALH119" s="199"/>
      <c r="ALI119" s="188"/>
      <c r="ALJ119" s="209"/>
      <c r="ALK119" s="199"/>
      <c r="ALL119" s="199"/>
      <c r="ALM119" s="188"/>
      <c r="ALN119" s="209"/>
      <c r="ALO119" s="199"/>
      <c r="ALP119" s="199"/>
      <c r="ALQ119" s="188"/>
      <c r="ALR119" s="209"/>
      <c r="ALS119" s="199"/>
      <c r="ALT119" s="199"/>
      <c r="ALU119" s="188"/>
      <c r="ALV119" s="209"/>
      <c r="ALW119" s="199"/>
      <c r="ALX119" s="199"/>
      <c r="ALY119" s="188"/>
      <c r="ALZ119" s="209"/>
      <c r="AMA119" s="199"/>
      <c r="AMB119" s="199"/>
      <c r="AMC119" s="188"/>
      <c r="AMD119" s="209"/>
      <c r="AME119" s="199"/>
      <c r="AMF119" s="199"/>
      <c r="AMG119" s="188"/>
      <c r="AMH119" s="209"/>
      <c r="AMI119" s="199"/>
      <c r="AMJ119" s="199"/>
      <c r="AMK119" s="188"/>
      <c r="AML119" s="209"/>
      <c r="AMM119" s="199"/>
      <c r="AMN119" s="199"/>
      <c r="AMO119" s="188"/>
      <c r="AMP119" s="209"/>
      <c r="AMQ119" s="199"/>
      <c r="AMR119" s="199"/>
      <c r="AMS119" s="188"/>
      <c r="AMT119" s="209"/>
      <c r="AMU119" s="199"/>
      <c r="AMV119" s="199"/>
      <c r="AMW119" s="188"/>
      <c r="AMX119" s="209"/>
      <c r="AMY119" s="199"/>
      <c r="AMZ119" s="199"/>
      <c r="ANA119" s="188"/>
      <c r="ANB119" s="209"/>
      <c r="ANC119" s="199"/>
      <c r="AND119" s="199"/>
      <c r="ANE119" s="188"/>
      <c r="ANF119" s="209"/>
      <c r="ANG119" s="199"/>
      <c r="ANH119" s="199"/>
      <c r="ANI119" s="188"/>
      <c r="ANJ119" s="209"/>
      <c r="ANK119" s="199"/>
      <c r="ANL119" s="199"/>
      <c r="ANM119" s="188"/>
      <c r="ANN119" s="209"/>
      <c r="ANO119" s="199"/>
      <c r="ANP119" s="199"/>
      <c r="ANQ119" s="188"/>
      <c r="ANR119" s="209"/>
      <c r="ANS119" s="199"/>
      <c r="ANT119" s="199"/>
      <c r="ANU119" s="188"/>
      <c r="ANV119" s="209"/>
      <c r="ANW119" s="199"/>
      <c r="ANX119" s="199"/>
      <c r="ANY119" s="188"/>
      <c r="ANZ119" s="209"/>
      <c r="AOA119" s="199"/>
      <c r="AOB119" s="199"/>
      <c r="AOC119" s="188"/>
      <c r="AOD119" s="209"/>
      <c r="AOE119" s="199"/>
      <c r="AOF119" s="199"/>
      <c r="AOG119" s="188"/>
      <c r="AOH119" s="209"/>
      <c r="AOI119" s="199"/>
      <c r="AOJ119" s="199"/>
      <c r="AOK119" s="188"/>
      <c r="AOL119" s="209"/>
      <c r="AOM119" s="199"/>
      <c r="AON119" s="199"/>
      <c r="AOO119" s="188"/>
      <c r="AOP119" s="209"/>
      <c r="AOQ119" s="199"/>
      <c r="AOR119" s="199"/>
      <c r="AOS119" s="188"/>
      <c r="AOT119" s="209"/>
      <c r="AOU119" s="199"/>
      <c r="AOV119" s="199"/>
      <c r="AOW119" s="188"/>
      <c r="AOX119" s="209"/>
      <c r="AOY119" s="199"/>
      <c r="AOZ119" s="199"/>
      <c r="APA119" s="188"/>
      <c r="APB119" s="209"/>
      <c r="APC119" s="199"/>
      <c r="APD119" s="199"/>
      <c r="APE119" s="188"/>
      <c r="APF119" s="209"/>
      <c r="APG119" s="199"/>
      <c r="APH119" s="199"/>
      <c r="API119" s="188"/>
      <c r="APJ119" s="209"/>
      <c r="APK119" s="199"/>
      <c r="APL119" s="199"/>
      <c r="APM119" s="188"/>
      <c r="APN119" s="209"/>
      <c r="APO119" s="199"/>
      <c r="APP119" s="199"/>
      <c r="APQ119" s="188"/>
      <c r="APR119" s="209"/>
      <c r="APS119" s="199"/>
      <c r="APT119" s="199"/>
      <c r="APU119" s="188"/>
      <c r="APV119" s="209"/>
      <c r="APW119" s="199"/>
      <c r="APX119" s="199"/>
      <c r="APY119" s="188"/>
      <c r="APZ119" s="209"/>
      <c r="AQA119" s="199"/>
      <c r="AQB119" s="199"/>
      <c r="AQC119" s="188"/>
      <c r="AQD119" s="209"/>
      <c r="AQE119" s="199"/>
      <c r="AQF119" s="199"/>
      <c r="AQG119" s="188"/>
      <c r="AQH119" s="209"/>
      <c r="AQI119" s="199"/>
      <c r="AQJ119" s="199"/>
      <c r="AQK119" s="188"/>
      <c r="AQL119" s="209"/>
      <c r="AQM119" s="199"/>
      <c r="AQN119" s="199"/>
      <c r="AQO119" s="188"/>
      <c r="AQP119" s="209"/>
      <c r="AQQ119" s="199"/>
      <c r="AQR119" s="199"/>
      <c r="AQS119" s="188"/>
      <c r="AQT119" s="209"/>
      <c r="AQU119" s="199"/>
      <c r="AQV119" s="199"/>
      <c r="AQW119" s="188"/>
      <c r="AQX119" s="209"/>
      <c r="AQY119" s="199"/>
      <c r="AQZ119" s="199"/>
      <c r="ARA119" s="188"/>
      <c r="ARB119" s="209"/>
      <c r="ARC119" s="199"/>
      <c r="ARD119" s="199"/>
      <c r="ARE119" s="188"/>
      <c r="ARF119" s="209"/>
      <c r="ARG119" s="199"/>
      <c r="ARH119" s="199"/>
      <c r="ARI119" s="188"/>
      <c r="ARJ119" s="209"/>
      <c r="ARK119" s="199"/>
      <c r="ARL119" s="199"/>
      <c r="ARM119" s="188"/>
      <c r="ARN119" s="209"/>
      <c r="ARO119" s="199"/>
      <c r="ARP119" s="199"/>
      <c r="ARQ119" s="188"/>
      <c r="ARR119" s="209"/>
      <c r="ARS119" s="199"/>
      <c r="ART119" s="199"/>
      <c r="ARU119" s="188"/>
      <c r="ARV119" s="209"/>
      <c r="ARW119" s="199"/>
      <c r="ARX119" s="199"/>
      <c r="ARY119" s="188"/>
      <c r="ARZ119" s="209"/>
      <c r="ASA119" s="199"/>
      <c r="ASB119" s="199"/>
      <c r="ASC119" s="188"/>
      <c r="ASD119" s="209"/>
      <c r="ASE119" s="199"/>
      <c r="ASF119" s="199"/>
      <c r="ASG119" s="188"/>
      <c r="ASH119" s="209"/>
      <c r="ASI119" s="199"/>
      <c r="ASJ119" s="199"/>
      <c r="ASK119" s="188"/>
      <c r="ASL119" s="209"/>
      <c r="ASM119" s="199"/>
      <c r="ASN119" s="199"/>
      <c r="ASO119" s="188"/>
      <c r="ASP119" s="209"/>
      <c r="ASQ119" s="199"/>
      <c r="ASR119" s="199"/>
      <c r="ASS119" s="188"/>
      <c r="AST119" s="209"/>
      <c r="ASU119" s="199"/>
      <c r="ASV119" s="199"/>
      <c r="ASW119" s="188"/>
      <c r="ASX119" s="209"/>
      <c r="ASY119" s="199"/>
      <c r="ASZ119" s="199"/>
      <c r="ATA119" s="188"/>
      <c r="ATB119" s="209"/>
      <c r="ATC119" s="199"/>
      <c r="ATD119" s="199"/>
      <c r="ATE119" s="188"/>
      <c r="ATF119" s="209"/>
      <c r="ATG119" s="199"/>
      <c r="ATH119" s="199"/>
      <c r="ATI119" s="188"/>
      <c r="ATJ119" s="209"/>
      <c r="ATK119" s="199"/>
      <c r="ATL119" s="199"/>
      <c r="ATM119" s="188"/>
      <c r="ATN119" s="209"/>
      <c r="ATO119" s="199"/>
      <c r="ATP119" s="199"/>
      <c r="ATQ119" s="188"/>
      <c r="ATR119" s="209"/>
      <c r="ATS119" s="199"/>
      <c r="ATT119" s="199"/>
      <c r="ATU119" s="188"/>
      <c r="ATV119" s="209"/>
      <c r="ATW119" s="199"/>
      <c r="ATX119" s="199"/>
      <c r="ATY119" s="188"/>
      <c r="ATZ119" s="209"/>
      <c r="AUA119" s="199"/>
      <c r="AUB119" s="199"/>
      <c r="AUC119" s="188"/>
      <c r="AUD119" s="209"/>
      <c r="AUE119" s="199"/>
      <c r="AUF119" s="199"/>
      <c r="AUG119" s="188"/>
      <c r="AUH119" s="209"/>
      <c r="AUI119" s="199"/>
      <c r="AUJ119" s="199"/>
      <c r="AUK119" s="188"/>
      <c r="AUL119" s="209"/>
      <c r="AUM119" s="199"/>
      <c r="AUN119" s="199"/>
      <c r="AUO119" s="188"/>
      <c r="AUP119" s="209"/>
      <c r="AUQ119" s="199"/>
      <c r="AUR119" s="199"/>
      <c r="AUS119" s="188"/>
      <c r="AUT119" s="209"/>
      <c r="AUU119" s="199"/>
      <c r="AUV119" s="199"/>
      <c r="AUW119" s="188"/>
      <c r="AUX119" s="209"/>
      <c r="AUY119" s="199"/>
      <c r="AUZ119" s="199"/>
      <c r="AVA119" s="188"/>
      <c r="AVB119" s="209"/>
      <c r="AVC119" s="199"/>
      <c r="AVD119" s="199"/>
      <c r="AVE119" s="188"/>
      <c r="AVF119" s="209"/>
      <c r="AVG119" s="199"/>
      <c r="AVH119" s="199"/>
      <c r="AVI119" s="188"/>
      <c r="AVJ119" s="209"/>
      <c r="AVK119" s="199"/>
      <c r="AVL119" s="199"/>
      <c r="AVM119" s="188"/>
      <c r="AVN119" s="209"/>
      <c r="AVO119" s="199"/>
      <c r="AVP119" s="199"/>
      <c r="AVQ119" s="188"/>
      <c r="AVR119" s="209"/>
      <c r="AVS119" s="199"/>
      <c r="AVT119" s="199"/>
      <c r="AVU119" s="188"/>
      <c r="AVV119" s="209"/>
      <c r="AVW119" s="199"/>
      <c r="AVX119" s="199"/>
      <c r="AVY119" s="188"/>
      <c r="AVZ119" s="209"/>
      <c r="AWA119" s="199"/>
      <c r="AWB119" s="199"/>
      <c r="AWC119" s="188"/>
      <c r="AWD119" s="209"/>
      <c r="AWE119" s="199"/>
      <c r="AWF119" s="199"/>
      <c r="AWG119" s="188"/>
      <c r="AWH119" s="209"/>
      <c r="AWI119" s="199"/>
      <c r="AWJ119" s="199"/>
      <c r="AWK119" s="188"/>
      <c r="AWL119" s="209"/>
      <c r="AWM119" s="199"/>
      <c r="AWN119" s="199"/>
      <c r="AWO119" s="188"/>
      <c r="AWP119" s="209"/>
      <c r="AWQ119" s="199"/>
      <c r="AWR119" s="199"/>
      <c r="AWS119" s="188"/>
      <c r="AWT119" s="209"/>
      <c r="AWU119" s="199"/>
      <c r="AWV119" s="199"/>
      <c r="AWW119" s="188"/>
      <c r="AWX119" s="209"/>
      <c r="AWY119" s="199"/>
      <c r="AWZ119" s="199"/>
      <c r="AXA119" s="188"/>
      <c r="AXB119" s="209"/>
      <c r="AXC119" s="199"/>
      <c r="AXD119" s="199"/>
      <c r="AXE119" s="188"/>
      <c r="AXF119" s="209"/>
      <c r="AXG119" s="199"/>
      <c r="AXH119" s="199"/>
      <c r="AXI119" s="188"/>
      <c r="AXJ119" s="209"/>
      <c r="AXK119" s="199"/>
      <c r="AXL119" s="199"/>
      <c r="AXM119" s="188"/>
      <c r="AXN119" s="209"/>
      <c r="AXO119" s="199"/>
      <c r="AXP119" s="199"/>
      <c r="AXQ119" s="188"/>
      <c r="AXR119" s="209"/>
      <c r="AXS119" s="199"/>
      <c r="AXT119" s="199"/>
      <c r="AXU119" s="188"/>
      <c r="AXV119" s="209"/>
      <c r="AXW119" s="199"/>
      <c r="AXX119" s="199"/>
      <c r="AXY119" s="188"/>
      <c r="AXZ119" s="209"/>
      <c r="AYA119" s="199"/>
      <c r="AYB119" s="199"/>
      <c r="AYC119" s="188"/>
      <c r="AYD119" s="209"/>
      <c r="AYE119" s="199"/>
      <c r="AYF119" s="199"/>
      <c r="AYG119" s="188"/>
      <c r="AYH119" s="209"/>
      <c r="AYI119" s="199"/>
      <c r="AYJ119" s="199"/>
      <c r="AYK119" s="188"/>
      <c r="AYL119" s="209"/>
      <c r="AYM119" s="199"/>
      <c r="AYN119" s="199"/>
      <c r="AYO119" s="188"/>
      <c r="AYP119" s="209"/>
      <c r="AYQ119" s="199"/>
      <c r="AYR119" s="199"/>
      <c r="AYS119" s="188"/>
      <c r="AYT119" s="209"/>
      <c r="AYU119" s="199"/>
      <c r="AYV119" s="199"/>
      <c r="AYW119" s="188"/>
      <c r="AYX119" s="209"/>
      <c r="AYY119" s="199"/>
      <c r="AYZ119" s="199"/>
      <c r="AZA119" s="188"/>
      <c r="AZB119" s="209"/>
      <c r="AZC119" s="199"/>
      <c r="AZD119" s="199"/>
      <c r="AZE119" s="188"/>
      <c r="AZF119" s="209"/>
      <c r="AZG119" s="199"/>
      <c r="AZH119" s="199"/>
      <c r="AZI119" s="188"/>
      <c r="AZJ119" s="209"/>
      <c r="AZK119" s="199"/>
      <c r="AZL119" s="199"/>
      <c r="AZM119" s="188"/>
      <c r="AZN119" s="209"/>
      <c r="AZO119" s="199"/>
      <c r="AZP119" s="199"/>
      <c r="AZQ119" s="188"/>
      <c r="AZR119" s="209"/>
      <c r="AZS119" s="199"/>
      <c r="AZT119" s="199"/>
      <c r="AZU119" s="188"/>
      <c r="AZV119" s="209"/>
      <c r="AZW119" s="199"/>
      <c r="AZX119" s="199"/>
      <c r="AZY119" s="188"/>
      <c r="AZZ119" s="209"/>
      <c r="BAA119" s="199"/>
      <c r="BAB119" s="199"/>
      <c r="BAC119" s="188"/>
      <c r="BAD119" s="209"/>
      <c r="BAE119" s="199"/>
      <c r="BAF119" s="199"/>
      <c r="BAG119" s="188"/>
      <c r="BAH119" s="209"/>
      <c r="BAI119" s="199"/>
      <c r="BAJ119" s="199"/>
      <c r="BAK119" s="188"/>
      <c r="BAL119" s="209"/>
      <c r="BAM119" s="199"/>
      <c r="BAN119" s="199"/>
      <c r="BAO119" s="188"/>
      <c r="BAP119" s="209"/>
      <c r="BAQ119" s="199"/>
      <c r="BAR119" s="199"/>
      <c r="BAS119" s="188"/>
      <c r="BAT119" s="209"/>
      <c r="BAU119" s="199"/>
      <c r="BAV119" s="199"/>
      <c r="BAW119" s="188"/>
      <c r="BAX119" s="209"/>
      <c r="BAY119" s="199"/>
      <c r="BAZ119" s="199"/>
      <c r="BBA119" s="188"/>
      <c r="BBB119" s="209"/>
      <c r="BBC119" s="199"/>
      <c r="BBD119" s="199"/>
      <c r="BBE119" s="188"/>
      <c r="BBF119" s="209"/>
      <c r="BBG119" s="199"/>
      <c r="BBH119" s="199"/>
      <c r="BBI119" s="188"/>
      <c r="BBJ119" s="209"/>
      <c r="BBK119" s="199"/>
      <c r="BBL119" s="199"/>
      <c r="BBM119" s="188"/>
      <c r="BBN119" s="209"/>
      <c r="BBO119" s="199"/>
      <c r="BBP119" s="199"/>
      <c r="BBQ119" s="188"/>
      <c r="BBR119" s="209"/>
      <c r="BBS119" s="199"/>
      <c r="BBT119" s="199"/>
      <c r="BBU119" s="188"/>
      <c r="BBV119" s="209"/>
      <c r="BBW119" s="199"/>
      <c r="BBX119" s="199"/>
      <c r="BBY119" s="188"/>
      <c r="BBZ119" s="209"/>
      <c r="BCA119" s="199"/>
      <c r="BCB119" s="199"/>
      <c r="BCC119" s="188"/>
      <c r="BCD119" s="209"/>
      <c r="BCE119" s="199"/>
      <c r="BCF119" s="199"/>
      <c r="BCG119" s="188"/>
      <c r="BCH119" s="209"/>
      <c r="BCI119" s="199"/>
      <c r="BCJ119" s="199"/>
      <c r="BCK119" s="188"/>
      <c r="BCL119" s="209"/>
      <c r="BCM119" s="199"/>
      <c r="BCN119" s="199"/>
      <c r="BCO119" s="188"/>
      <c r="BCP119" s="209"/>
      <c r="BCQ119" s="199"/>
      <c r="BCR119" s="199"/>
      <c r="BCS119" s="188"/>
      <c r="BCT119" s="209"/>
      <c r="BCU119" s="199"/>
      <c r="BCV119" s="199"/>
      <c r="BCW119" s="188"/>
      <c r="BCX119" s="209"/>
      <c r="BCY119" s="199"/>
      <c r="BCZ119" s="199"/>
      <c r="BDA119" s="188"/>
      <c r="BDB119" s="209"/>
      <c r="BDC119" s="199"/>
      <c r="BDD119" s="199"/>
      <c r="BDE119" s="188"/>
      <c r="BDF119" s="209"/>
      <c r="BDG119" s="199"/>
      <c r="BDH119" s="199"/>
      <c r="BDI119" s="188"/>
      <c r="BDJ119" s="209"/>
      <c r="BDK119" s="199"/>
      <c r="BDL119" s="199"/>
      <c r="BDM119" s="188"/>
      <c r="BDN119" s="209"/>
      <c r="BDO119" s="199"/>
      <c r="BDP119" s="199"/>
      <c r="BDQ119" s="188"/>
      <c r="BDR119" s="209"/>
      <c r="BDS119" s="199"/>
      <c r="BDT119" s="199"/>
      <c r="BDU119" s="188"/>
      <c r="BDV119" s="209"/>
      <c r="BDW119" s="199"/>
      <c r="BDX119" s="199"/>
      <c r="BDY119" s="188"/>
      <c r="BDZ119" s="209"/>
      <c r="BEA119" s="199"/>
      <c r="BEB119" s="199"/>
      <c r="BEC119" s="188"/>
      <c r="BED119" s="209"/>
      <c r="BEE119" s="199"/>
      <c r="BEF119" s="199"/>
      <c r="BEG119" s="188"/>
      <c r="BEH119" s="209"/>
      <c r="BEI119" s="199"/>
      <c r="BEJ119" s="199"/>
      <c r="BEK119" s="188"/>
      <c r="BEL119" s="209"/>
      <c r="BEM119" s="199"/>
      <c r="BEN119" s="199"/>
      <c r="BEO119" s="188"/>
      <c r="BEP119" s="209"/>
      <c r="BEQ119" s="199"/>
      <c r="BER119" s="199"/>
      <c r="BES119" s="188"/>
      <c r="BET119" s="209"/>
      <c r="BEU119" s="199"/>
      <c r="BEV119" s="199"/>
      <c r="BEW119" s="188"/>
      <c r="BEX119" s="209"/>
      <c r="BEY119" s="199"/>
      <c r="BEZ119" s="199"/>
      <c r="BFA119" s="188"/>
      <c r="BFB119" s="209"/>
      <c r="BFC119" s="199"/>
      <c r="BFD119" s="199"/>
      <c r="BFE119" s="188"/>
      <c r="BFF119" s="209"/>
      <c r="BFG119" s="199"/>
      <c r="BFH119" s="199"/>
      <c r="BFI119" s="188"/>
      <c r="BFJ119" s="209"/>
      <c r="BFK119" s="199"/>
      <c r="BFL119" s="199"/>
      <c r="BFM119" s="188"/>
      <c r="BFN119" s="209"/>
      <c r="BFO119" s="199"/>
      <c r="BFP119" s="199"/>
      <c r="BFQ119" s="188"/>
      <c r="BFR119" s="209"/>
      <c r="BFS119" s="199"/>
      <c r="BFT119" s="199"/>
      <c r="BFU119" s="188"/>
      <c r="BFV119" s="209"/>
      <c r="BFW119" s="199"/>
      <c r="BFX119" s="199"/>
      <c r="BFY119" s="188"/>
      <c r="BFZ119" s="209"/>
      <c r="BGA119" s="199"/>
      <c r="BGB119" s="199"/>
      <c r="BGC119" s="188"/>
      <c r="BGD119" s="209"/>
      <c r="BGE119" s="199"/>
      <c r="BGF119" s="199"/>
      <c r="BGG119" s="188"/>
      <c r="BGH119" s="209"/>
      <c r="BGI119" s="199"/>
      <c r="BGJ119" s="199"/>
      <c r="BGK119" s="188"/>
      <c r="BGL119" s="209"/>
      <c r="BGM119" s="199"/>
      <c r="BGN119" s="199"/>
      <c r="BGO119" s="188"/>
      <c r="BGP119" s="209"/>
      <c r="BGQ119" s="199"/>
      <c r="BGR119" s="199"/>
      <c r="BGS119" s="188"/>
      <c r="BGT119" s="209"/>
      <c r="BGU119" s="199"/>
      <c r="BGV119" s="199"/>
      <c r="BGW119" s="188"/>
      <c r="BGX119" s="209"/>
      <c r="BGY119" s="199"/>
      <c r="BGZ119" s="199"/>
      <c r="BHA119" s="188"/>
      <c r="BHB119" s="209"/>
      <c r="BHC119" s="199"/>
      <c r="BHD119" s="199"/>
      <c r="BHE119" s="188"/>
      <c r="BHF119" s="209"/>
      <c r="BHG119" s="199"/>
      <c r="BHH119" s="199"/>
      <c r="BHI119" s="188"/>
      <c r="BHJ119" s="209"/>
      <c r="BHK119" s="199"/>
      <c r="BHL119" s="199"/>
      <c r="BHM119" s="188"/>
      <c r="BHN119" s="209"/>
      <c r="BHO119" s="199"/>
      <c r="BHP119" s="199"/>
      <c r="BHQ119" s="188"/>
      <c r="BHR119" s="209"/>
      <c r="BHS119" s="199"/>
      <c r="BHT119" s="199"/>
      <c r="BHU119" s="188"/>
      <c r="BHV119" s="209"/>
      <c r="BHW119" s="199"/>
      <c r="BHX119" s="199"/>
      <c r="BHY119" s="188"/>
      <c r="BHZ119" s="209"/>
      <c r="BIA119" s="199"/>
      <c r="BIB119" s="199"/>
      <c r="BIC119" s="188"/>
      <c r="BID119" s="209"/>
      <c r="BIE119" s="199"/>
      <c r="BIF119" s="199"/>
      <c r="BIG119" s="188"/>
      <c r="BIH119" s="209"/>
      <c r="BII119" s="199"/>
      <c r="BIJ119" s="199"/>
      <c r="BIK119" s="188"/>
      <c r="BIL119" s="209"/>
      <c r="BIM119" s="199"/>
      <c r="BIN119" s="199"/>
      <c r="BIO119" s="188"/>
      <c r="BIP119" s="209"/>
      <c r="BIQ119" s="199"/>
      <c r="BIR119" s="199"/>
      <c r="BIS119" s="188"/>
      <c r="BIT119" s="209"/>
      <c r="BIU119" s="199"/>
      <c r="BIV119" s="199"/>
      <c r="BIW119" s="188"/>
      <c r="BIX119" s="209"/>
      <c r="BIY119" s="199"/>
      <c r="BIZ119" s="199"/>
      <c r="BJA119" s="188"/>
      <c r="BJB119" s="209"/>
      <c r="BJC119" s="199"/>
      <c r="BJD119" s="199"/>
      <c r="BJE119" s="188"/>
      <c r="BJF119" s="209"/>
      <c r="BJG119" s="199"/>
      <c r="BJH119" s="199"/>
      <c r="BJI119" s="188"/>
      <c r="BJJ119" s="209"/>
      <c r="BJK119" s="199"/>
      <c r="BJL119" s="199"/>
      <c r="BJM119" s="188"/>
      <c r="BJN119" s="209"/>
      <c r="BJO119" s="199"/>
      <c r="BJP119" s="199"/>
      <c r="BJQ119" s="188"/>
      <c r="BJR119" s="209"/>
      <c r="BJS119" s="199"/>
      <c r="BJT119" s="199"/>
      <c r="BJU119" s="188"/>
      <c r="BJV119" s="209"/>
      <c r="BJW119" s="199"/>
      <c r="BJX119" s="199"/>
      <c r="BJY119" s="188"/>
      <c r="BJZ119" s="209"/>
      <c r="BKA119" s="199"/>
      <c r="BKB119" s="199"/>
      <c r="BKC119" s="188"/>
      <c r="BKD119" s="209"/>
      <c r="BKE119" s="199"/>
      <c r="BKF119" s="199"/>
      <c r="BKG119" s="188"/>
      <c r="BKH119" s="209"/>
      <c r="BKI119" s="199"/>
      <c r="BKJ119" s="199"/>
      <c r="BKK119" s="188"/>
      <c r="BKL119" s="209"/>
      <c r="BKM119" s="199"/>
      <c r="BKN119" s="199"/>
      <c r="BKO119" s="188"/>
      <c r="BKP119" s="209"/>
      <c r="BKQ119" s="199"/>
      <c r="BKR119" s="199"/>
      <c r="BKS119" s="188"/>
      <c r="BKT119" s="209"/>
      <c r="BKU119" s="199"/>
      <c r="BKV119" s="199"/>
      <c r="BKW119" s="188"/>
      <c r="BKX119" s="209"/>
      <c r="BKY119" s="199"/>
      <c r="BKZ119" s="199"/>
      <c r="BLA119" s="188"/>
      <c r="BLB119" s="209"/>
      <c r="BLC119" s="199"/>
      <c r="BLD119" s="199"/>
      <c r="BLE119" s="188"/>
      <c r="BLF119" s="209"/>
      <c r="BLG119" s="199"/>
      <c r="BLH119" s="199"/>
      <c r="BLI119" s="188"/>
      <c r="BLJ119" s="209"/>
      <c r="BLK119" s="199"/>
      <c r="BLL119" s="199"/>
      <c r="BLM119" s="188"/>
      <c r="BLN119" s="209"/>
      <c r="BLO119" s="199"/>
      <c r="BLP119" s="199"/>
      <c r="BLQ119" s="188"/>
      <c r="BLR119" s="209"/>
      <c r="BLS119" s="199"/>
      <c r="BLT119" s="199"/>
      <c r="BLU119" s="188"/>
      <c r="BLV119" s="209"/>
      <c r="BLW119" s="199"/>
      <c r="BLX119" s="199"/>
      <c r="BLY119" s="188"/>
      <c r="BLZ119" s="209"/>
      <c r="BMA119" s="199"/>
      <c r="BMB119" s="199"/>
      <c r="BMC119" s="188"/>
      <c r="BMD119" s="209"/>
      <c r="BME119" s="199"/>
      <c r="BMF119" s="199"/>
      <c r="BMG119" s="188"/>
      <c r="BMH119" s="209"/>
      <c r="BMI119" s="199"/>
      <c r="BMJ119" s="199"/>
      <c r="BMK119" s="188"/>
      <c r="BML119" s="209"/>
      <c r="BMM119" s="199"/>
      <c r="BMN119" s="199"/>
      <c r="BMO119" s="188"/>
      <c r="BMP119" s="209"/>
      <c r="BMQ119" s="199"/>
      <c r="BMR119" s="199"/>
      <c r="BMS119" s="188"/>
      <c r="BMT119" s="209"/>
      <c r="BMU119" s="199"/>
      <c r="BMV119" s="199"/>
      <c r="BMW119" s="188"/>
      <c r="BMX119" s="209"/>
      <c r="BMY119" s="199"/>
      <c r="BMZ119" s="199"/>
      <c r="BNA119" s="188"/>
      <c r="BNB119" s="209"/>
      <c r="BNC119" s="199"/>
      <c r="BND119" s="199"/>
      <c r="BNE119" s="188"/>
      <c r="BNF119" s="209"/>
      <c r="BNG119" s="199"/>
      <c r="BNH119" s="199"/>
      <c r="BNI119" s="188"/>
      <c r="BNJ119" s="209"/>
      <c r="BNK119" s="199"/>
      <c r="BNL119" s="199"/>
      <c r="BNM119" s="188"/>
      <c r="BNN119" s="209"/>
      <c r="BNO119" s="199"/>
      <c r="BNP119" s="199"/>
      <c r="BNQ119" s="188"/>
      <c r="BNR119" s="209"/>
      <c r="BNS119" s="199"/>
      <c r="BNT119" s="199"/>
      <c r="BNU119" s="188"/>
      <c r="BNV119" s="209"/>
      <c r="BNW119" s="199"/>
      <c r="BNX119" s="199"/>
      <c r="BNY119" s="188"/>
      <c r="BNZ119" s="209"/>
      <c r="BOA119" s="199"/>
      <c r="BOB119" s="199"/>
      <c r="BOC119" s="188"/>
      <c r="BOD119" s="209"/>
      <c r="BOE119" s="199"/>
      <c r="BOF119" s="199"/>
      <c r="BOG119" s="188"/>
      <c r="BOH119" s="209"/>
      <c r="BOI119" s="199"/>
      <c r="BOJ119" s="199"/>
      <c r="BOK119" s="188"/>
      <c r="BOL119" s="209"/>
      <c r="BOM119" s="199"/>
      <c r="BON119" s="199"/>
      <c r="BOO119" s="188"/>
      <c r="BOP119" s="209"/>
      <c r="BOQ119" s="199"/>
      <c r="BOR119" s="199"/>
      <c r="BOS119" s="188"/>
      <c r="BOT119" s="209"/>
      <c r="BOU119" s="199"/>
      <c r="BOV119" s="199"/>
      <c r="BOW119" s="188"/>
      <c r="BOX119" s="209"/>
      <c r="BOY119" s="199"/>
      <c r="BOZ119" s="199"/>
      <c r="BPA119" s="188"/>
      <c r="BPB119" s="209"/>
      <c r="BPC119" s="199"/>
      <c r="BPD119" s="199"/>
      <c r="BPE119" s="188"/>
      <c r="BPF119" s="209"/>
      <c r="BPG119" s="199"/>
      <c r="BPH119" s="199"/>
      <c r="BPI119" s="188"/>
      <c r="BPJ119" s="209"/>
      <c r="BPK119" s="199"/>
      <c r="BPL119" s="199"/>
      <c r="BPM119" s="188"/>
      <c r="BPN119" s="209"/>
      <c r="BPO119" s="199"/>
      <c r="BPP119" s="199"/>
      <c r="BPQ119" s="188"/>
      <c r="BPR119" s="209"/>
      <c r="BPS119" s="199"/>
      <c r="BPT119" s="199"/>
      <c r="BPU119" s="188"/>
      <c r="BPV119" s="209"/>
      <c r="BPW119" s="199"/>
      <c r="BPX119" s="199"/>
      <c r="BPY119" s="188"/>
      <c r="BPZ119" s="209"/>
      <c r="BQA119" s="199"/>
      <c r="BQB119" s="199"/>
      <c r="BQC119" s="188"/>
      <c r="BQD119" s="209"/>
      <c r="BQE119" s="199"/>
      <c r="BQF119" s="199"/>
      <c r="BQG119" s="188"/>
      <c r="BQH119" s="209"/>
      <c r="BQI119" s="199"/>
      <c r="BQJ119" s="199"/>
      <c r="BQK119" s="188"/>
      <c r="BQL119" s="209"/>
      <c r="BQM119" s="199"/>
      <c r="BQN119" s="199"/>
      <c r="BQO119" s="188"/>
      <c r="BQP119" s="209"/>
      <c r="BQQ119" s="199"/>
      <c r="BQR119" s="199"/>
      <c r="BQS119" s="188"/>
      <c r="BQT119" s="209"/>
      <c r="BQU119" s="199"/>
      <c r="BQV119" s="199"/>
      <c r="BQW119" s="188"/>
      <c r="BQX119" s="209"/>
      <c r="BQY119" s="199"/>
      <c r="BQZ119" s="199"/>
      <c r="BRA119" s="188"/>
      <c r="BRB119" s="209"/>
      <c r="BRC119" s="199"/>
      <c r="BRD119" s="199"/>
      <c r="BRE119" s="188"/>
      <c r="BRF119" s="209"/>
      <c r="BRG119" s="199"/>
      <c r="BRH119" s="199"/>
      <c r="BRI119" s="188"/>
      <c r="BRJ119" s="209"/>
      <c r="BRK119" s="199"/>
      <c r="BRL119" s="199"/>
      <c r="BRM119" s="188"/>
      <c r="BRN119" s="209"/>
      <c r="BRO119" s="199"/>
      <c r="BRP119" s="199"/>
      <c r="BRQ119" s="188"/>
      <c r="BRR119" s="209"/>
      <c r="BRS119" s="199"/>
      <c r="BRT119" s="199"/>
      <c r="BRU119" s="188"/>
      <c r="BRV119" s="209"/>
      <c r="BRW119" s="199"/>
      <c r="BRX119" s="199"/>
      <c r="BRY119" s="188"/>
      <c r="BRZ119" s="209"/>
      <c r="BSA119" s="199"/>
      <c r="BSB119" s="199"/>
      <c r="BSC119" s="188"/>
      <c r="BSD119" s="209"/>
      <c r="BSE119" s="199"/>
      <c r="BSF119" s="199"/>
      <c r="BSG119" s="188"/>
      <c r="BSH119" s="209"/>
      <c r="BSI119" s="199"/>
      <c r="BSJ119" s="199"/>
      <c r="BSK119" s="188"/>
      <c r="BSL119" s="209"/>
      <c r="BSM119" s="199"/>
      <c r="BSN119" s="199"/>
      <c r="BSO119" s="188"/>
      <c r="BSP119" s="209"/>
      <c r="BSQ119" s="199"/>
      <c r="BSR119" s="199"/>
      <c r="BSS119" s="188"/>
      <c r="BST119" s="209"/>
      <c r="BSU119" s="199"/>
      <c r="BSV119" s="199"/>
      <c r="BSW119" s="188"/>
      <c r="BSX119" s="209"/>
      <c r="BSY119" s="199"/>
      <c r="BSZ119" s="199"/>
      <c r="BTA119" s="188"/>
      <c r="BTB119" s="209"/>
      <c r="BTC119" s="199"/>
      <c r="BTD119" s="199"/>
      <c r="BTE119" s="188"/>
      <c r="BTF119" s="209"/>
      <c r="BTG119" s="199"/>
      <c r="BTH119" s="199"/>
      <c r="BTI119" s="188"/>
      <c r="BTJ119" s="209"/>
      <c r="BTK119" s="199"/>
      <c r="BTL119" s="199"/>
      <c r="BTM119" s="188"/>
      <c r="BTN119" s="209"/>
      <c r="BTO119" s="199"/>
      <c r="BTP119" s="199"/>
      <c r="BTQ119" s="188"/>
      <c r="BTR119" s="209"/>
      <c r="BTS119" s="199"/>
      <c r="BTT119" s="199"/>
      <c r="BTU119" s="188"/>
      <c r="BTV119" s="209"/>
      <c r="BTW119" s="199"/>
      <c r="BTX119" s="199"/>
      <c r="BTY119" s="188"/>
      <c r="BTZ119" s="209"/>
      <c r="BUA119" s="199"/>
      <c r="BUB119" s="199"/>
      <c r="BUC119" s="188"/>
      <c r="BUD119" s="209"/>
      <c r="BUE119" s="199"/>
      <c r="BUF119" s="199"/>
      <c r="BUG119" s="188"/>
      <c r="BUH119" s="209"/>
      <c r="BUI119" s="199"/>
      <c r="BUJ119" s="199"/>
      <c r="BUK119" s="188"/>
      <c r="BUL119" s="209"/>
      <c r="BUM119" s="199"/>
      <c r="BUN119" s="199"/>
      <c r="BUO119" s="188"/>
      <c r="BUP119" s="209"/>
      <c r="BUQ119" s="199"/>
      <c r="BUR119" s="199"/>
      <c r="BUS119" s="188"/>
      <c r="BUT119" s="209"/>
      <c r="BUU119" s="199"/>
      <c r="BUV119" s="199"/>
      <c r="BUW119" s="188"/>
      <c r="BUX119" s="209"/>
      <c r="BUY119" s="199"/>
      <c r="BUZ119" s="199"/>
      <c r="BVA119" s="188"/>
      <c r="BVB119" s="209"/>
      <c r="BVC119" s="199"/>
      <c r="BVD119" s="199"/>
      <c r="BVE119" s="188"/>
      <c r="BVF119" s="209"/>
      <c r="BVG119" s="199"/>
      <c r="BVH119" s="199"/>
      <c r="BVI119" s="188"/>
      <c r="BVJ119" s="209"/>
      <c r="BVK119" s="199"/>
      <c r="BVL119" s="199"/>
      <c r="BVM119" s="188"/>
      <c r="BVN119" s="209"/>
      <c r="BVO119" s="199"/>
      <c r="BVP119" s="199"/>
      <c r="BVQ119" s="188"/>
      <c r="BVR119" s="209"/>
      <c r="BVS119" s="199"/>
      <c r="BVT119" s="199"/>
      <c r="BVU119" s="188"/>
      <c r="BVV119" s="209"/>
      <c r="BVW119" s="199"/>
      <c r="BVX119" s="199"/>
      <c r="BVY119" s="188"/>
      <c r="BVZ119" s="209"/>
      <c r="BWA119" s="199"/>
      <c r="BWB119" s="199"/>
      <c r="BWC119" s="188"/>
      <c r="BWD119" s="209"/>
      <c r="BWE119" s="199"/>
      <c r="BWF119" s="199"/>
      <c r="BWG119" s="188"/>
      <c r="BWH119" s="209"/>
      <c r="BWI119" s="199"/>
      <c r="BWJ119" s="199"/>
      <c r="BWK119" s="188"/>
      <c r="BWL119" s="209"/>
      <c r="BWM119" s="199"/>
      <c r="BWN119" s="199"/>
      <c r="BWO119" s="188"/>
      <c r="BWP119" s="209"/>
      <c r="BWQ119" s="199"/>
      <c r="BWR119" s="199"/>
      <c r="BWS119" s="188"/>
      <c r="BWT119" s="209"/>
      <c r="BWU119" s="199"/>
      <c r="BWV119" s="199"/>
      <c r="BWW119" s="188"/>
      <c r="BWX119" s="209"/>
      <c r="BWY119" s="199"/>
      <c r="BWZ119" s="199"/>
      <c r="BXA119" s="188"/>
      <c r="BXB119" s="209"/>
      <c r="BXC119" s="199"/>
      <c r="BXD119" s="199"/>
      <c r="BXE119" s="188"/>
      <c r="BXF119" s="209"/>
      <c r="BXG119" s="199"/>
      <c r="BXH119" s="199"/>
      <c r="BXI119" s="188"/>
      <c r="BXJ119" s="209"/>
      <c r="BXK119" s="199"/>
      <c r="BXL119" s="199"/>
      <c r="BXM119" s="188"/>
      <c r="BXN119" s="209"/>
      <c r="BXO119" s="199"/>
      <c r="BXP119" s="199"/>
      <c r="BXQ119" s="188"/>
      <c r="BXR119" s="209"/>
      <c r="BXS119" s="199"/>
      <c r="BXT119" s="199"/>
      <c r="BXU119" s="188"/>
      <c r="BXV119" s="209"/>
      <c r="BXW119" s="199"/>
      <c r="BXX119" s="199"/>
      <c r="BXY119" s="188"/>
      <c r="BXZ119" s="209"/>
      <c r="BYA119" s="199"/>
      <c r="BYB119" s="199"/>
      <c r="BYC119" s="188"/>
      <c r="BYD119" s="209"/>
      <c r="BYE119" s="199"/>
      <c r="BYF119" s="199"/>
      <c r="BYG119" s="188"/>
      <c r="BYH119" s="209"/>
      <c r="BYI119" s="199"/>
      <c r="BYJ119" s="199"/>
      <c r="BYK119" s="188"/>
      <c r="BYL119" s="209"/>
      <c r="BYM119" s="199"/>
      <c r="BYN119" s="199"/>
      <c r="BYO119" s="188"/>
      <c r="BYP119" s="209"/>
      <c r="BYQ119" s="199"/>
      <c r="BYR119" s="199"/>
      <c r="BYS119" s="188"/>
      <c r="BYT119" s="209"/>
      <c r="BYU119" s="199"/>
      <c r="BYV119" s="199"/>
      <c r="BYW119" s="188"/>
      <c r="BYX119" s="209"/>
      <c r="BYY119" s="199"/>
      <c r="BYZ119" s="199"/>
      <c r="BZA119" s="188"/>
      <c r="BZB119" s="209"/>
      <c r="BZC119" s="199"/>
      <c r="BZD119" s="199"/>
      <c r="BZE119" s="188"/>
      <c r="BZF119" s="209"/>
      <c r="BZG119" s="199"/>
      <c r="BZH119" s="199"/>
      <c r="BZI119" s="188"/>
      <c r="BZJ119" s="209"/>
      <c r="BZK119" s="199"/>
      <c r="BZL119" s="199"/>
      <c r="BZM119" s="188"/>
      <c r="BZN119" s="209"/>
      <c r="BZO119" s="199"/>
      <c r="BZP119" s="199"/>
      <c r="BZQ119" s="188"/>
      <c r="BZR119" s="209"/>
      <c r="BZS119" s="199"/>
      <c r="BZT119" s="199"/>
      <c r="BZU119" s="188"/>
      <c r="BZV119" s="209"/>
      <c r="BZW119" s="199"/>
      <c r="BZX119" s="199"/>
      <c r="BZY119" s="188"/>
      <c r="BZZ119" s="209"/>
      <c r="CAA119" s="199"/>
      <c r="CAB119" s="199"/>
      <c r="CAC119" s="188"/>
      <c r="CAD119" s="209"/>
      <c r="CAE119" s="199"/>
      <c r="CAF119" s="199"/>
      <c r="CAG119" s="188"/>
      <c r="CAH119" s="209"/>
      <c r="CAI119" s="199"/>
      <c r="CAJ119" s="199"/>
      <c r="CAK119" s="188"/>
      <c r="CAL119" s="209"/>
      <c r="CAM119" s="199"/>
      <c r="CAN119" s="199"/>
      <c r="CAO119" s="188"/>
      <c r="CAP119" s="209"/>
      <c r="CAQ119" s="199"/>
      <c r="CAR119" s="199"/>
      <c r="CAS119" s="188"/>
      <c r="CAT119" s="209"/>
      <c r="CAU119" s="199"/>
      <c r="CAV119" s="199"/>
      <c r="CAW119" s="188"/>
      <c r="CAX119" s="209"/>
      <c r="CAY119" s="199"/>
      <c r="CAZ119" s="199"/>
      <c r="CBA119" s="188"/>
      <c r="CBB119" s="209"/>
      <c r="CBC119" s="199"/>
      <c r="CBD119" s="199"/>
      <c r="CBE119" s="188"/>
      <c r="CBF119" s="209"/>
      <c r="CBG119" s="199"/>
      <c r="CBH119" s="199"/>
      <c r="CBI119" s="188"/>
      <c r="CBJ119" s="209"/>
      <c r="CBK119" s="199"/>
      <c r="CBL119" s="199"/>
      <c r="CBM119" s="188"/>
      <c r="CBN119" s="209"/>
      <c r="CBO119" s="199"/>
      <c r="CBP119" s="199"/>
      <c r="CBQ119" s="188"/>
      <c r="CBR119" s="209"/>
      <c r="CBS119" s="199"/>
      <c r="CBT119" s="199"/>
      <c r="CBU119" s="188"/>
      <c r="CBV119" s="209"/>
      <c r="CBW119" s="199"/>
      <c r="CBX119" s="199"/>
      <c r="CBY119" s="188"/>
      <c r="CBZ119" s="209"/>
      <c r="CCA119" s="199"/>
      <c r="CCB119" s="199"/>
      <c r="CCC119" s="188"/>
      <c r="CCD119" s="209"/>
      <c r="CCE119" s="199"/>
      <c r="CCF119" s="199"/>
      <c r="CCG119" s="188"/>
      <c r="CCH119" s="209"/>
      <c r="CCI119" s="199"/>
      <c r="CCJ119" s="199"/>
      <c r="CCK119" s="188"/>
      <c r="CCL119" s="209"/>
      <c r="CCM119" s="199"/>
      <c r="CCN119" s="199"/>
      <c r="CCO119" s="188"/>
      <c r="CCP119" s="209"/>
      <c r="CCQ119" s="199"/>
      <c r="CCR119" s="199"/>
      <c r="CCS119" s="188"/>
      <c r="CCT119" s="209"/>
      <c r="CCU119" s="199"/>
      <c r="CCV119" s="199"/>
      <c r="CCW119" s="188"/>
      <c r="CCX119" s="209"/>
      <c r="CCY119" s="199"/>
      <c r="CCZ119" s="199"/>
      <c r="CDA119" s="188"/>
      <c r="CDB119" s="209"/>
      <c r="CDC119" s="199"/>
      <c r="CDD119" s="199"/>
      <c r="CDE119" s="188"/>
      <c r="CDF119" s="209"/>
      <c r="CDG119" s="199"/>
      <c r="CDH119" s="199"/>
      <c r="CDI119" s="188"/>
      <c r="CDJ119" s="209"/>
      <c r="CDK119" s="199"/>
      <c r="CDL119" s="199"/>
      <c r="CDM119" s="188"/>
      <c r="CDN119" s="209"/>
      <c r="CDO119" s="199"/>
      <c r="CDP119" s="199"/>
      <c r="CDQ119" s="188"/>
      <c r="CDR119" s="209"/>
      <c r="CDS119" s="199"/>
      <c r="CDT119" s="199"/>
      <c r="CDU119" s="188"/>
      <c r="CDV119" s="209"/>
      <c r="CDW119" s="199"/>
      <c r="CDX119" s="199"/>
      <c r="CDY119" s="188"/>
      <c r="CDZ119" s="209"/>
      <c r="CEA119" s="199"/>
      <c r="CEB119" s="199"/>
      <c r="CEC119" s="188"/>
      <c r="CED119" s="209"/>
      <c r="CEE119" s="199"/>
      <c r="CEF119" s="199"/>
      <c r="CEG119" s="188"/>
      <c r="CEH119" s="209"/>
      <c r="CEI119" s="199"/>
      <c r="CEJ119" s="199"/>
      <c r="CEK119" s="188"/>
      <c r="CEL119" s="209"/>
      <c r="CEM119" s="199"/>
      <c r="CEN119" s="199"/>
      <c r="CEO119" s="188"/>
      <c r="CEP119" s="209"/>
      <c r="CEQ119" s="199"/>
      <c r="CER119" s="199"/>
      <c r="CES119" s="188"/>
      <c r="CET119" s="209"/>
      <c r="CEU119" s="199"/>
      <c r="CEV119" s="199"/>
      <c r="CEW119" s="188"/>
      <c r="CEX119" s="209"/>
      <c r="CEY119" s="199"/>
      <c r="CEZ119" s="199"/>
      <c r="CFA119" s="188"/>
      <c r="CFB119" s="209"/>
      <c r="CFC119" s="199"/>
      <c r="CFD119" s="199"/>
      <c r="CFE119" s="188"/>
      <c r="CFF119" s="209"/>
      <c r="CFG119" s="199"/>
      <c r="CFH119" s="199"/>
      <c r="CFI119" s="188"/>
      <c r="CFJ119" s="209"/>
      <c r="CFK119" s="199"/>
      <c r="CFL119" s="199"/>
      <c r="CFM119" s="188"/>
      <c r="CFN119" s="209"/>
      <c r="CFO119" s="199"/>
      <c r="CFP119" s="199"/>
      <c r="CFQ119" s="188"/>
      <c r="CFR119" s="209"/>
      <c r="CFS119" s="199"/>
      <c r="CFT119" s="199"/>
      <c r="CFU119" s="188"/>
      <c r="CFV119" s="209"/>
      <c r="CFW119" s="199"/>
      <c r="CFX119" s="199"/>
      <c r="CFY119" s="188"/>
      <c r="CFZ119" s="209"/>
      <c r="CGA119" s="199"/>
      <c r="CGB119" s="199"/>
      <c r="CGC119" s="188"/>
      <c r="CGD119" s="209"/>
      <c r="CGE119" s="199"/>
      <c r="CGF119" s="199"/>
      <c r="CGG119" s="188"/>
      <c r="CGH119" s="209"/>
      <c r="CGI119" s="199"/>
      <c r="CGJ119" s="199"/>
      <c r="CGK119" s="188"/>
      <c r="CGL119" s="209"/>
      <c r="CGM119" s="199"/>
      <c r="CGN119" s="199"/>
      <c r="CGO119" s="188"/>
      <c r="CGP119" s="209"/>
      <c r="CGQ119" s="199"/>
      <c r="CGR119" s="199"/>
      <c r="CGS119" s="188"/>
      <c r="CGT119" s="209"/>
      <c r="CGU119" s="199"/>
      <c r="CGV119" s="199"/>
      <c r="CGW119" s="188"/>
      <c r="CGX119" s="209"/>
      <c r="CGY119" s="199"/>
      <c r="CGZ119" s="199"/>
      <c r="CHA119" s="188"/>
      <c r="CHB119" s="209"/>
      <c r="CHC119" s="199"/>
      <c r="CHD119" s="199"/>
      <c r="CHE119" s="188"/>
      <c r="CHF119" s="209"/>
      <c r="CHG119" s="199"/>
      <c r="CHH119" s="199"/>
      <c r="CHI119" s="188"/>
      <c r="CHJ119" s="209"/>
      <c r="CHK119" s="199"/>
      <c r="CHL119" s="199"/>
      <c r="CHM119" s="188"/>
      <c r="CHN119" s="209"/>
      <c r="CHO119" s="199"/>
      <c r="CHP119" s="199"/>
      <c r="CHQ119" s="188"/>
      <c r="CHR119" s="209"/>
      <c r="CHS119" s="199"/>
      <c r="CHT119" s="199"/>
      <c r="CHU119" s="188"/>
      <c r="CHV119" s="209"/>
      <c r="CHW119" s="199"/>
      <c r="CHX119" s="199"/>
      <c r="CHY119" s="188"/>
      <c r="CHZ119" s="209"/>
      <c r="CIA119" s="199"/>
      <c r="CIB119" s="199"/>
      <c r="CIC119" s="188"/>
      <c r="CID119" s="209"/>
      <c r="CIE119" s="199"/>
      <c r="CIF119" s="199"/>
      <c r="CIG119" s="188"/>
      <c r="CIH119" s="209"/>
      <c r="CII119" s="199"/>
      <c r="CIJ119" s="199"/>
      <c r="CIK119" s="188"/>
      <c r="CIL119" s="209"/>
      <c r="CIM119" s="199"/>
      <c r="CIN119" s="199"/>
      <c r="CIO119" s="188"/>
      <c r="CIP119" s="209"/>
      <c r="CIQ119" s="199"/>
      <c r="CIR119" s="199"/>
      <c r="CIS119" s="188"/>
      <c r="CIT119" s="209"/>
      <c r="CIU119" s="199"/>
      <c r="CIV119" s="199"/>
      <c r="CIW119" s="188"/>
      <c r="CIX119" s="209"/>
      <c r="CIY119" s="199"/>
      <c r="CIZ119" s="199"/>
      <c r="CJA119" s="188"/>
      <c r="CJB119" s="209"/>
      <c r="CJC119" s="199"/>
      <c r="CJD119" s="199"/>
      <c r="CJE119" s="188"/>
      <c r="CJF119" s="209"/>
      <c r="CJG119" s="199"/>
      <c r="CJH119" s="199"/>
      <c r="CJI119" s="188"/>
      <c r="CJJ119" s="209"/>
      <c r="CJK119" s="199"/>
      <c r="CJL119" s="199"/>
      <c r="CJM119" s="188"/>
      <c r="CJN119" s="209"/>
      <c r="CJO119" s="199"/>
      <c r="CJP119" s="199"/>
      <c r="CJQ119" s="188"/>
      <c r="CJR119" s="209"/>
      <c r="CJS119" s="199"/>
      <c r="CJT119" s="199"/>
      <c r="CJU119" s="188"/>
      <c r="CJV119" s="209"/>
      <c r="CJW119" s="199"/>
      <c r="CJX119" s="199"/>
      <c r="CJY119" s="188"/>
      <c r="CJZ119" s="209"/>
      <c r="CKA119" s="199"/>
      <c r="CKB119" s="199"/>
      <c r="CKC119" s="188"/>
      <c r="CKD119" s="209"/>
      <c r="CKE119" s="199"/>
      <c r="CKF119" s="199"/>
      <c r="CKG119" s="188"/>
      <c r="CKH119" s="209"/>
      <c r="CKI119" s="199"/>
      <c r="CKJ119" s="199"/>
      <c r="CKK119" s="188"/>
      <c r="CKL119" s="209"/>
      <c r="CKM119" s="199"/>
      <c r="CKN119" s="199"/>
      <c r="CKO119" s="188"/>
      <c r="CKP119" s="209"/>
      <c r="CKQ119" s="199"/>
      <c r="CKR119" s="199"/>
      <c r="CKS119" s="188"/>
      <c r="CKT119" s="209"/>
      <c r="CKU119" s="199"/>
      <c r="CKV119" s="199"/>
      <c r="CKW119" s="188"/>
      <c r="CKX119" s="209"/>
      <c r="CKY119" s="199"/>
      <c r="CKZ119" s="199"/>
      <c r="CLA119" s="188"/>
      <c r="CLB119" s="209"/>
      <c r="CLC119" s="199"/>
      <c r="CLD119" s="199"/>
      <c r="CLE119" s="188"/>
      <c r="CLF119" s="209"/>
      <c r="CLG119" s="199"/>
      <c r="CLH119" s="199"/>
      <c r="CLI119" s="188"/>
      <c r="CLJ119" s="209"/>
      <c r="CLK119" s="199"/>
      <c r="CLL119" s="199"/>
      <c r="CLM119" s="188"/>
      <c r="CLN119" s="209"/>
      <c r="CLO119" s="199"/>
      <c r="CLP119" s="199"/>
      <c r="CLQ119" s="188"/>
      <c r="CLR119" s="209"/>
      <c r="CLS119" s="199"/>
      <c r="CLT119" s="199"/>
      <c r="CLU119" s="188"/>
      <c r="CLV119" s="209"/>
      <c r="CLW119" s="199"/>
      <c r="CLX119" s="199"/>
      <c r="CLY119" s="188"/>
      <c r="CLZ119" s="209"/>
      <c r="CMA119" s="199"/>
      <c r="CMB119" s="199"/>
      <c r="CMC119" s="188"/>
      <c r="CMD119" s="209"/>
      <c r="CME119" s="199"/>
      <c r="CMF119" s="199"/>
      <c r="CMG119" s="188"/>
      <c r="CMH119" s="209"/>
      <c r="CMI119" s="199"/>
      <c r="CMJ119" s="199"/>
      <c r="CMK119" s="188"/>
      <c r="CML119" s="209"/>
      <c r="CMM119" s="199"/>
      <c r="CMN119" s="199"/>
      <c r="CMO119" s="188"/>
      <c r="CMP119" s="209"/>
      <c r="CMQ119" s="199"/>
      <c r="CMR119" s="199"/>
      <c r="CMS119" s="188"/>
      <c r="CMT119" s="209"/>
      <c r="CMU119" s="199"/>
      <c r="CMV119" s="199"/>
      <c r="CMW119" s="188"/>
      <c r="CMX119" s="209"/>
      <c r="CMY119" s="199"/>
      <c r="CMZ119" s="199"/>
      <c r="CNA119" s="188"/>
      <c r="CNB119" s="209"/>
      <c r="CNC119" s="199"/>
      <c r="CND119" s="199"/>
      <c r="CNE119" s="188"/>
      <c r="CNF119" s="209"/>
      <c r="CNG119" s="199"/>
      <c r="CNH119" s="199"/>
      <c r="CNI119" s="188"/>
      <c r="CNJ119" s="209"/>
      <c r="CNK119" s="199"/>
      <c r="CNL119" s="199"/>
      <c r="CNM119" s="188"/>
      <c r="CNN119" s="209"/>
      <c r="CNO119" s="199"/>
      <c r="CNP119" s="199"/>
      <c r="CNQ119" s="188"/>
      <c r="CNR119" s="209"/>
      <c r="CNS119" s="199"/>
      <c r="CNT119" s="199"/>
      <c r="CNU119" s="188"/>
      <c r="CNV119" s="209"/>
      <c r="CNW119" s="199"/>
      <c r="CNX119" s="199"/>
      <c r="CNY119" s="188"/>
      <c r="CNZ119" s="209"/>
      <c r="COA119" s="199"/>
      <c r="COB119" s="199"/>
      <c r="COC119" s="188"/>
      <c r="COD119" s="209"/>
      <c r="COE119" s="199"/>
      <c r="COF119" s="199"/>
      <c r="COG119" s="188"/>
      <c r="COH119" s="209"/>
      <c r="COI119" s="199"/>
      <c r="COJ119" s="199"/>
      <c r="COK119" s="188"/>
      <c r="COL119" s="209"/>
      <c r="COM119" s="199"/>
      <c r="CON119" s="199"/>
      <c r="COO119" s="188"/>
      <c r="COP119" s="209"/>
      <c r="COQ119" s="199"/>
      <c r="COR119" s="199"/>
      <c r="COS119" s="188"/>
      <c r="COT119" s="209"/>
      <c r="COU119" s="199"/>
      <c r="COV119" s="199"/>
      <c r="COW119" s="188"/>
      <c r="COX119" s="209"/>
      <c r="COY119" s="199"/>
      <c r="COZ119" s="199"/>
      <c r="CPA119" s="188"/>
      <c r="CPB119" s="209"/>
      <c r="CPC119" s="199"/>
      <c r="CPD119" s="199"/>
      <c r="CPE119" s="188"/>
      <c r="CPF119" s="209"/>
      <c r="CPG119" s="199"/>
      <c r="CPH119" s="199"/>
      <c r="CPI119" s="188"/>
      <c r="CPJ119" s="209"/>
      <c r="CPK119" s="199"/>
      <c r="CPL119" s="199"/>
      <c r="CPM119" s="188"/>
      <c r="CPN119" s="209"/>
      <c r="CPO119" s="199"/>
      <c r="CPP119" s="199"/>
      <c r="CPQ119" s="188"/>
      <c r="CPR119" s="209"/>
      <c r="CPS119" s="199"/>
      <c r="CPT119" s="199"/>
      <c r="CPU119" s="188"/>
      <c r="CPV119" s="209"/>
      <c r="CPW119" s="199"/>
      <c r="CPX119" s="199"/>
      <c r="CPY119" s="188"/>
      <c r="CPZ119" s="209"/>
      <c r="CQA119" s="199"/>
      <c r="CQB119" s="199"/>
      <c r="CQC119" s="188"/>
      <c r="CQD119" s="209"/>
      <c r="CQE119" s="199"/>
      <c r="CQF119" s="199"/>
      <c r="CQG119" s="188"/>
      <c r="CQH119" s="209"/>
      <c r="CQI119" s="199"/>
      <c r="CQJ119" s="199"/>
      <c r="CQK119" s="188"/>
      <c r="CQL119" s="209"/>
      <c r="CQM119" s="199"/>
      <c r="CQN119" s="199"/>
      <c r="CQO119" s="188"/>
      <c r="CQP119" s="209"/>
      <c r="CQQ119" s="199"/>
      <c r="CQR119" s="199"/>
      <c r="CQS119" s="188"/>
      <c r="CQT119" s="209"/>
      <c r="CQU119" s="199"/>
      <c r="CQV119" s="199"/>
      <c r="CQW119" s="188"/>
      <c r="CQX119" s="209"/>
      <c r="CQY119" s="199"/>
      <c r="CQZ119" s="199"/>
      <c r="CRA119" s="188"/>
      <c r="CRB119" s="209"/>
      <c r="CRC119" s="199"/>
      <c r="CRD119" s="199"/>
      <c r="CRE119" s="188"/>
      <c r="CRF119" s="209"/>
      <c r="CRG119" s="199"/>
      <c r="CRH119" s="199"/>
      <c r="CRI119" s="188"/>
      <c r="CRJ119" s="209"/>
      <c r="CRK119" s="199"/>
      <c r="CRL119" s="199"/>
      <c r="CRM119" s="188"/>
      <c r="CRN119" s="209"/>
      <c r="CRO119" s="199"/>
      <c r="CRP119" s="199"/>
      <c r="CRQ119" s="188"/>
      <c r="CRR119" s="209"/>
      <c r="CRS119" s="199"/>
      <c r="CRT119" s="199"/>
      <c r="CRU119" s="188"/>
      <c r="CRV119" s="209"/>
      <c r="CRW119" s="199"/>
      <c r="CRX119" s="199"/>
      <c r="CRY119" s="188"/>
      <c r="CRZ119" s="209"/>
      <c r="CSA119" s="199"/>
      <c r="CSB119" s="199"/>
      <c r="CSC119" s="188"/>
      <c r="CSD119" s="209"/>
      <c r="CSE119" s="199"/>
      <c r="CSF119" s="199"/>
      <c r="CSG119" s="188"/>
      <c r="CSH119" s="209"/>
      <c r="CSI119" s="199"/>
      <c r="CSJ119" s="199"/>
      <c r="CSK119" s="188"/>
      <c r="CSL119" s="209"/>
      <c r="CSM119" s="199"/>
      <c r="CSN119" s="199"/>
      <c r="CSO119" s="188"/>
      <c r="CSP119" s="209"/>
      <c r="CSQ119" s="199"/>
      <c r="CSR119" s="199"/>
      <c r="CSS119" s="188"/>
      <c r="CST119" s="209"/>
      <c r="CSU119" s="199"/>
      <c r="CSV119" s="199"/>
      <c r="CSW119" s="188"/>
      <c r="CSX119" s="209"/>
      <c r="CSY119" s="199"/>
      <c r="CSZ119" s="199"/>
      <c r="CTA119" s="188"/>
      <c r="CTB119" s="209"/>
      <c r="CTC119" s="199"/>
      <c r="CTD119" s="199"/>
      <c r="CTE119" s="188"/>
      <c r="CTF119" s="209"/>
      <c r="CTG119" s="199"/>
      <c r="CTH119" s="199"/>
      <c r="CTI119" s="188"/>
      <c r="CTJ119" s="209"/>
      <c r="CTK119" s="199"/>
      <c r="CTL119" s="199"/>
      <c r="CTM119" s="188"/>
      <c r="CTN119" s="209"/>
      <c r="CTO119" s="199"/>
      <c r="CTP119" s="199"/>
      <c r="CTQ119" s="188"/>
      <c r="CTR119" s="209"/>
      <c r="CTS119" s="199"/>
      <c r="CTT119" s="199"/>
      <c r="CTU119" s="188"/>
      <c r="CTV119" s="209"/>
      <c r="CTW119" s="199"/>
      <c r="CTX119" s="199"/>
      <c r="CTY119" s="188"/>
      <c r="CTZ119" s="209"/>
      <c r="CUA119" s="199"/>
      <c r="CUB119" s="199"/>
      <c r="CUC119" s="188"/>
      <c r="CUD119" s="209"/>
      <c r="CUE119" s="199"/>
      <c r="CUF119" s="199"/>
      <c r="CUG119" s="188"/>
      <c r="CUH119" s="209"/>
      <c r="CUI119" s="199"/>
      <c r="CUJ119" s="199"/>
      <c r="CUK119" s="188"/>
      <c r="CUL119" s="209"/>
      <c r="CUM119" s="199"/>
      <c r="CUN119" s="199"/>
      <c r="CUO119" s="188"/>
      <c r="CUP119" s="209"/>
      <c r="CUQ119" s="199"/>
      <c r="CUR119" s="199"/>
      <c r="CUS119" s="188"/>
      <c r="CUT119" s="209"/>
      <c r="CUU119" s="199"/>
      <c r="CUV119" s="199"/>
      <c r="CUW119" s="188"/>
      <c r="CUX119" s="209"/>
      <c r="CUY119" s="199"/>
      <c r="CUZ119" s="199"/>
      <c r="CVA119" s="188"/>
      <c r="CVB119" s="209"/>
      <c r="CVC119" s="199"/>
      <c r="CVD119" s="199"/>
      <c r="CVE119" s="188"/>
      <c r="CVF119" s="209"/>
      <c r="CVG119" s="199"/>
      <c r="CVH119" s="199"/>
      <c r="CVI119" s="188"/>
      <c r="CVJ119" s="209"/>
      <c r="CVK119" s="199"/>
      <c r="CVL119" s="199"/>
      <c r="CVM119" s="188"/>
      <c r="CVN119" s="209"/>
      <c r="CVO119" s="199"/>
      <c r="CVP119" s="199"/>
      <c r="CVQ119" s="188"/>
      <c r="CVR119" s="209"/>
      <c r="CVS119" s="199"/>
      <c r="CVT119" s="199"/>
      <c r="CVU119" s="188"/>
      <c r="CVV119" s="209"/>
      <c r="CVW119" s="199"/>
      <c r="CVX119" s="199"/>
      <c r="CVY119" s="188"/>
      <c r="CVZ119" s="209"/>
      <c r="CWA119" s="199"/>
      <c r="CWB119" s="199"/>
      <c r="CWC119" s="188"/>
      <c r="CWD119" s="209"/>
      <c r="CWE119" s="199"/>
      <c r="CWF119" s="199"/>
      <c r="CWG119" s="188"/>
      <c r="CWH119" s="209"/>
      <c r="CWI119" s="199"/>
      <c r="CWJ119" s="199"/>
      <c r="CWK119" s="188"/>
      <c r="CWL119" s="209"/>
      <c r="CWM119" s="199"/>
      <c r="CWN119" s="199"/>
      <c r="CWO119" s="188"/>
      <c r="CWP119" s="209"/>
      <c r="CWQ119" s="199"/>
      <c r="CWR119" s="199"/>
      <c r="CWS119" s="188"/>
      <c r="CWT119" s="209"/>
      <c r="CWU119" s="199"/>
      <c r="CWV119" s="199"/>
      <c r="CWW119" s="188"/>
      <c r="CWX119" s="209"/>
      <c r="CWY119" s="199"/>
      <c r="CWZ119" s="199"/>
      <c r="CXA119" s="188"/>
      <c r="CXB119" s="209"/>
      <c r="CXC119" s="199"/>
      <c r="CXD119" s="199"/>
      <c r="CXE119" s="188"/>
      <c r="CXF119" s="209"/>
      <c r="CXG119" s="199"/>
      <c r="CXH119" s="199"/>
      <c r="CXI119" s="188"/>
      <c r="CXJ119" s="209"/>
      <c r="CXK119" s="199"/>
      <c r="CXL119" s="199"/>
      <c r="CXM119" s="188"/>
      <c r="CXN119" s="209"/>
      <c r="CXO119" s="199"/>
      <c r="CXP119" s="199"/>
      <c r="CXQ119" s="188"/>
      <c r="CXR119" s="209"/>
      <c r="CXS119" s="199"/>
      <c r="CXT119" s="199"/>
      <c r="CXU119" s="188"/>
      <c r="CXV119" s="209"/>
      <c r="CXW119" s="199"/>
      <c r="CXX119" s="199"/>
      <c r="CXY119" s="188"/>
      <c r="CXZ119" s="209"/>
      <c r="CYA119" s="199"/>
      <c r="CYB119" s="199"/>
      <c r="CYC119" s="188"/>
      <c r="CYD119" s="209"/>
      <c r="CYE119" s="199"/>
      <c r="CYF119" s="199"/>
      <c r="CYG119" s="188"/>
      <c r="CYH119" s="209"/>
      <c r="CYI119" s="199"/>
      <c r="CYJ119" s="199"/>
      <c r="CYK119" s="188"/>
      <c r="CYL119" s="209"/>
      <c r="CYM119" s="199"/>
      <c r="CYN119" s="199"/>
      <c r="CYO119" s="188"/>
      <c r="CYP119" s="209"/>
      <c r="CYQ119" s="199"/>
      <c r="CYR119" s="199"/>
      <c r="CYS119" s="188"/>
      <c r="CYT119" s="209"/>
      <c r="CYU119" s="199"/>
      <c r="CYV119" s="199"/>
      <c r="CYW119" s="188"/>
      <c r="CYX119" s="209"/>
      <c r="CYY119" s="199"/>
      <c r="CYZ119" s="199"/>
      <c r="CZA119" s="188"/>
      <c r="CZB119" s="209"/>
      <c r="CZC119" s="199"/>
      <c r="CZD119" s="199"/>
      <c r="CZE119" s="188"/>
      <c r="CZF119" s="209"/>
      <c r="CZG119" s="199"/>
      <c r="CZH119" s="199"/>
      <c r="CZI119" s="188"/>
      <c r="CZJ119" s="209"/>
      <c r="CZK119" s="199"/>
      <c r="CZL119" s="199"/>
      <c r="CZM119" s="188"/>
      <c r="CZN119" s="209"/>
      <c r="CZO119" s="199"/>
      <c r="CZP119" s="199"/>
      <c r="CZQ119" s="188"/>
      <c r="CZR119" s="209"/>
      <c r="CZS119" s="199"/>
      <c r="CZT119" s="199"/>
      <c r="CZU119" s="188"/>
      <c r="CZV119" s="209"/>
      <c r="CZW119" s="199"/>
      <c r="CZX119" s="199"/>
      <c r="CZY119" s="188"/>
      <c r="CZZ119" s="209"/>
      <c r="DAA119" s="199"/>
      <c r="DAB119" s="199"/>
      <c r="DAC119" s="188"/>
      <c r="DAD119" s="209"/>
      <c r="DAE119" s="199"/>
      <c r="DAF119" s="199"/>
      <c r="DAG119" s="188"/>
      <c r="DAH119" s="209"/>
      <c r="DAI119" s="199"/>
      <c r="DAJ119" s="199"/>
      <c r="DAK119" s="188"/>
      <c r="DAL119" s="209"/>
      <c r="DAM119" s="199"/>
      <c r="DAN119" s="199"/>
      <c r="DAO119" s="188"/>
      <c r="DAP119" s="209"/>
      <c r="DAQ119" s="199"/>
      <c r="DAR119" s="199"/>
      <c r="DAS119" s="188"/>
      <c r="DAT119" s="209"/>
      <c r="DAU119" s="199"/>
      <c r="DAV119" s="199"/>
      <c r="DAW119" s="188"/>
      <c r="DAX119" s="209"/>
      <c r="DAY119" s="199"/>
      <c r="DAZ119" s="199"/>
      <c r="DBA119" s="188"/>
      <c r="DBB119" s="209"/>
      <c r="DBC119" s="199"/>
      <c r="DBD119" s="199"/>
      <c r="DBE119" s="188"/>
      <c r="DBF119" s="209"/>
      <c r="DBG119" s="199"/>
      <c r="DBH119" s="199"/>
      <c r="DBI119" s="188"/>
      <c r="DBJ119" s="209"/>
      <c r="DBK119" s="199"/>
      <c r="DBL119" s="199"/>
      <c r="DBM119" s="188"/>
      <c r="DBN119" s="209"/>
      <c r="DBO119" s="199"/>
      <c r="DBP119" s="199"/>
      <c r="DBQ119" s="188"/>
      <c r="DBR119" s="209"/>
      <c r="DBS119" s="199"/>
      <c r="DBT119" s="199"/>
      <c r="DBU119" s="188"/>
      <c r="DBV119" s="209"/>
      <c r="DBW119" s="199"/>
      <c r="DBX119" s="199"/>
      <c r="DBY119" s="188"/>
      <c r="DBZ119" s="209"/>
      <c r="DCA119" s="199"/>
      <c r="DCB119" s="199"/>
      <c r="DCC119" s="188"/>
      <c r="DCD119" s="209"/>
      <c r="DCE119" s="199"/>
      <c r="DCF119" s="199"/>
      <c r="DCG119" s="188"/>
      <c r="DCH119" s="209"/>
      <c r="DCI119" s="199"/>
      <c r="DCJ119" s="199"/>
      <c r="DCK119" s="188"/>
      <c r="DCL119" s="209"/>
      <c r="DCM119" s="199"/>
      <c r="DCN119" s="199"/>
      <c r="DCO119" s="188"/>
      <c r="DCP119" s="209"/>
      <c r="DCQ119" s="199"/>
      <c r="DCR119" s="199"/>
      <c r="DCS119" s="188"/>
      <c r="DCT119" s="209"/>
      <c r="DCU119" s="199"/>
      <c r="DCV119" s="199"/>
      <c r="DCW119" s="188"/>
      <c r="DCX119" s="209"/>
      <c r="DCY119" s="199"/>
      <c r="DCZ119" s="199"/>
      <c r="DDA119" s="188"/>
      <c r="DDB119" s="209"/>
      <c r="DDC119" s="199"/>
      <c r="DDD119" s="199"/>
      <c r="DDE119" s="188"/>
      <c r="DDF119" s="209"/>
      <c r="DDG119" s="199"/>
      <c r="DDH119" s="199"/>
      <c r="DDI119" s="188"/>
      <c r="DDJ119" s="209"/>
      <c r="DDK119" s="199"/>
      <c r="DDL119" s="199"/>
      <c r="DDM119" s="188"/>
      <c r="DDN119" s="209"/>
      <c r="DDO119" s="199"/>
      <c r="DDP119" s="199"/>
      <c r="DDQ119" s="188"/>
      <c r="DDR119" s="209"/>
      <c r="DDS119" s="199"/>
      <c r="DDT119" s="199"/>
      <c r="DDU119" s="188"/>
      <c r="DDV119" s="209"/>
      <c r="DDW119" s="199"/>
      <c r="DDX119" s="199"/>
      <c r="DDY119" s="188"/>
      <c r="DDZ119" s="209"/>
      <c r="DEA119" s="199"/>
      <c r="DEB119" s="199"/>
      <c r="DEC119" s="188"/>
      <c r="DED119" s="209"/>
      <c r="DEE119" s="199"/>
      <c r="DEF119" s="199"/>
      <c r="DEG119" s="188"/>
      <c r="DEH119" s="209"/>
      <c r="DEI119" s="199"/>
      <c r="DEJ119" s="199"/>
      <c r="DEK119" s="188"/>
      <c r="DEL119" s="209"/>
      <c r="DEM119" s="199"/>
      <c r="DEN119" s="199"/>
      <c r="DEO119" s="188"/>
      <c r="DEP119" s="209"/>
      <c r="DEQ119" s="199"/>
      <c r="DER119" s="199"/>
      <c r="DES119" s="188"/>
      <c r="DET119" s="209"/>
      <c r="DEU119" s="199"/>
      <c r="DEV119" s="199"/>
      <c r="DEW119" s="188"/>
      <c r="DEX119" s="209"/>
      <c r="DEY119" s="199"/>
      <c r="DEZ119" s="199"/>
      <c r="DFA119" s="188"/>
      <c r="DFB119" s="209"/>
      <c r="DFC119" s="199"/>
      <c r="DFD119" s="199"/>
      <c r="DFE119" s="188"/>
      <c r="DFF119" s="209"/>
      <c r="DFG119" s="199"/>
      <c r="DFH119" s="199"/>
      <c r="DFI119" s="188"/>
      <c r="DFJ119" s="209"/>
      <c r="DFK119" s="199"/>
      <c r="DFL119" s="199"/>
      <c r="DFM119" s="188"/>
      <c r="DFN119" s="209"/>
      <c r="DFO119" s="199"/>
      <c r="DFP119" s="199"/>
      <c r="DFQ119" s="188"/>
      <c r="DFR119" s="209"/>
      <c r="DFS119" s="199"/>
      <c r="DFT119" s="199"/>
      <c r="DFU119" s="188"/>
      <c r="DFV119" s="209"/>
      <c r="DFW119" s="199"/>
      <c r="DFX119" s="199"/>
      <c r="DFY119" s="188"/>
      <c r="DFZ119" s="209"/>
      <c r="DGA119" s="199"/>
      <c r="DGB119" s="199"/>
      <c r="DGC119" s="188"/>
      <c r="DGD119" s="209"/>
      <c r="DGE119" s="199"/>
      <c r="DGF119" s="199"/>
      <c r="DGG119" s="188"/>
      <c r="DGH119" s="209"/>
      <c r="DGI119" s="199"/>
      <c r="DGJ119" s="199"/>
      <c r="DGK119" s="188"/>
      <c r="DGL119" s="209"/>
      <c r="DGM119" s="199"/>
      <c r="DGN119" s="199"/>
      <c r="DGO119" s="188"/>
      <c r="DGP119" s="209"/>
      <c r="DGQ119" s="199"/>
      <c r="DGR119" s="199"/>
      <c r="DGS119" s="188"/>
      <c r="DGT119" s="209"/>
      <c r="DGU119" s="199"/>
      <c r="DGV119" s="199"/>
      <c r="DGW119" s="188"/>
      <c r="DGX119" s="209"/>
      <c r="DGY119" s="199"/>
      <c r="DGZ119" s="199"/>
      <c r="DHA119" s="188"/>
      <c r="DHB119" s="209"/>
      <c r="DHC119" s="199"/>
      <c r="DHD119" s="199"/>
      <c r="DHE119" s="188"/>
      <c r="DHF119" s="209"/>
      <c r="DHG119" s="199"/>
      <c r="DHH119" s="199"/>
      <c r="DHI119" s="188"/>
      <c r="DHJ119" s="209"/>
      <c r="DHK119" s="199"/>
      <c r="DHL119" s="199"/>
      <c r="DHM119" s="188"/>
      <c r="DHN119" s="209"/>
      <c r="DHO119" s="199"/>
      <c r="DHP119" s="199"/>
      <c r="DHQ119" s="188"/>
      <c r="DHR119" s="209"/>
      <c r="DHS119" s="199"/>
      <c r="DHT119" s="199"/>
      <c r="DHU119" s="188"/>
      <c r="DHV119" s="209"/>
      <c r="DHW119" s="199"/>
      <c r="DHX119" s="199"/>
      <c r="DHY119" s="188"/>
      <c r="DHZ119" s="209"/>
      <c r="DIA119" s="199"/>
      <c r="DIB119" s="199"/>
      <c r="DIC119" s="188"/>
      <c r="DID119" s="209"/>
      <c r="DIE119" s="199"/>
      <c r="DIF119" s="199"/>
      <c r="DIG119" s="188"/>
      <c r="DIH119" s="209"/>
      <c r="DII119" s="199"/>
      <c r="DIJ119" s="199"/>
      <c r="DIK119" s="188"/>
      <c r="DIL119" s="209"/>
      <c r="DIM119" s="199"/>
      <c r="DIN119" s="199"/>
      <c r="DIO119" s="188"/>
      <c r="DIP119" s="209"/>
      <c r="DIQ119" s="199"/>
      <c r="DIR119" s="199"/>
      <c r="DIS119" s="188"/>
      <c r="DIT119" s="209"/>
      <c r="DIU119" s="199"/>
      <c r="DIV119" s="199"/>
      <c r="DIW119" s="188"/>
      <c r="DIX119" s="209"/>
      <c r="DIY119" s="199"/>
      <c r="DIZ119" s="199"/>
      <c r="DJA119" s="188"/>
      <c r="DJB119" s="209"/>
      <c r="DJC119" s="199"/>
      <c r="DJD119" s="199"/>
      <c r="DJE119" s="188"/>
      <c r="DJF119" s="209"/>
      <c r="DJG119" s="199"/>
      <c r="DJH119" s="199"/>
      <c r="DJI119" s="188"/>
      <c r="DJJ119" s="209"/>
      <c r="DJK119" s="199"/>
      <c r="DJL119" s="199"/>
      <c r="DJM119" s="188"/>
      <c r="DJN119" s="209"/>
      <c r="DJO119" s="199"/>
      <c r="DJP119" s="199"/>
      <c r="DJQ119" s="188"/>
      <c r="DJR119" s="209"/>
      <c r="DJS119" s="199"/>
      <c r="DJT119" s="199"/>
      <c r="DJU119" s="188"/>
      <c r="DJV119" s="209"/>
      <c r="DJW119" s="199"/>
      <c r="DJX119" s="199"/>
      <c r="DJY119" s="188"/>
      <c r="DJZ119" s="209"/>
      <c r="DKA119" s="199"/>
      <c r="DKB119" s="199"/>
      <c r="DKC119" s="188"/>
      <c r="DKD119" s="209"/>
      <c r="DKE119" s="199"/>
      <c r="DKF119" s="199"/>
      <c r="DKG119" s="188"/>
      <c r="DKH119" s="209"/>
      <c r="DKI119" s="199"/>
      <c r="DKJ119" s="199"/>
      <c r="DKK119" s="188"/>
      <c r="DKL119" s="209"/>
      <c r="DKM119" s="199"/>
      <c r="DKN119" s="199"/>
      <c r="DKO119" s="188"/>
      <c r="DKP119" s="209"/>
      <c r="DKQ119" s="199"/>
      <c r="DKR119" s="199"/>
      <c r="DKS119" s="188"/>
      <c r="DKT119" s="209"/>
      <c r="DKU119" s="199"/>
      <c r="DKV119" s="199"/>
      <c r="DKW119" s="188"/>
      <c r="DKX119" s="209"/>
      <c r="DKY119" s="199"/>
      <c r="DKZ119" s="199"/>
      <c r="DLA119" s="188"/>
      <c r="DLB119" s="209"/>
      <c r="DLC119" s="199"/>
      <c r="DLD119" s="199"/>
      <c r="DLE119" s="188"/>
      <c r="DLF119" s="209"/>
      <c r="DLG119" s="199"/>
      <c r="DLH119" s="199"/>
      <c r="DLI119" s="188"/>
      <c r="DLJ119" s="209"/>
      <c r="DLK119" s="199"/>
      <c r="DLL119" s="199"/>
      <c r="DLM119" s="188"/>
      <c r="DLN119" s="209"/>
      <c r="DLO119" s="199"/>
      <c r="DLP119" s="199"/>
      <c r="DLQ119" s="188"/>
      <c r="DLR119" s="209"/>
      <c r="DLS119" s="199"/>
      <c r="DLT119" s="199"/>
      <c r="DLU119" s="188"/>
      <c r="DLV119" s="209"/>
      <c r="DLW119" s="199"/>
      <c r="DLX119" s="199"/>
      <c r="DLY119" s="188"/>
      <c r="DLZ119" s="209"/>
      <c r="DMA119" s="199"/>
      <c r="DMB119" s="199"/>
      <c r="DMC119" s="188"/>
      <c r="DMD119" s="209"/>
      <c r="DME119" s="199"/>
      <c r="DMF119" s="199"/>
      <c r="DMG119" s="188"/>
      <c r="DMH119" s="209"/>
      <c r="DMI119" s="199"/>
      <c r="DMJ119" s="199"/>
      <c r="DMK119" s="188"/>
      <c r="DML119" s="209"/>
      <c r="DMM119" s="199"/>
      <c r="DMN119" s="199"/>
      <c r="DMO119" s="188"/>
      <c r="DMP119" s="209"/>
      <c r="DMQ119" s="199"/>
      <c r="DMR119" s="199"/>
      <c r="DMS119" s="188"/>
      <c r="DMT119" s="209"/>
      <c r="DMU119" s="199"/>
      <c r="DMV119" s="199"/>
      <c r="DMW119" s="188"/>
      <c r="DMX119" s="209"/>
      <c r="DMY119" s="199"/>
      <c r="DMZ119" s="199"/>
      <c r="DNA119" s="188"/>
      <c r="DNB119" s="209"/>
      <c r="DNC119" s="199"/>
      <c r="DND119" s="199"/>
      <c r="DNE119" s="188"/>
      <c r="DNF119" s="209"/>
      <c r="DNG119" s="199"/>
      <c r="DNH119" s="199"/>
      <c r="DNI119" s="188"/>
      <c r="DNJ119" s="209"/>
      <c r="DNK119" s="199"/>
      <c r="DNL119" s="199"/>
      <c r="DNM119" s="188"/>
      <c r="DNN119" s="209"/>
      <c r="DNO119" s="199"/>
      <c r="DNP119" s="199"/>
      <c r="DNQ119" s="188"/>
      <c r="DNR119" s="209"/>
      <c r="DNS119" s="199"/>
      <c r="DNT119" s="199"/>
      <c r="DNU119" s="188"/>
      <c r="DNV119" s="209"/>
      <c r="DNW119" s="199"/>
      <c r="DNX119" s="199"/>
      <c r="DNY119" s="188"/>
      <c r="DNZ119" s="209"/>
      <c r="DOA119" s="199"/>
      <c r="DOB119" s="199"/>
      <c r="DOC119" s="188"/>
      <c r="DOD119" s="209"/>
      <c r="DOE119" s="199"/>
      <c r="DOF119" s="199"/>
      <c r="DOG119" s="188"/>
      <c r="DOH119" s="209"/>
      <c r="DOI119" s="199"/>
      <c r="DOJ119" s="199"/>
      <c r="DOK119" s="188"/>
      <c r="DOL119" s="209"/>
      <c r="DOM119" s="199"/>
      <c r="DON119" s="199"/>
      <c r="DOO119" s="188"/>
      <c r="DOP119" s="209"/>
      <c r="DOQ119" s="199"/>
      <c r="DOR119" s="199"/>
      <c r="DOS119" s="188"/>
      <c r="DOT119" s="209"/>
      <c r="DOU119" s="199"/>
      <c r="DOV119" s="199"/>
      <c r="DOW119" s="188"/>
      <c r="DOX119" s="209"/>
      <c r="DOY119" s="199"/>
      <c r="DOZ119" s="199"/>
      <c r="DPA119" s="188"/>
      <c r="DPB119" s="209"/>
      <c r="DPC119" s="199"/>
      <c r="DPD119" s="199"/>
      <c r="DPE119" s="188"/>
      <c r="DPF119" s="209"/>
      <c r="DPG119" s="199"/>
      <c r="DPH119" s="199"/>
      <c r="DPI119" s="188"/>
      <c r="DPJ119" s="209"/>
      <c r="DPK119" s="199"/>
      <c r="DPL119" s="199"/>
      <c r="DPM119" s="188"/>
      <c r="DPN119" s="209"/>
      <c r="DPO119" s="199"/>
      <c r="DPP119" s="199"/>
      <c r="DPQ119" s="188"/>
      <c r="DPR119" s="209"/>
      <c r="DPS119" s="199"/>
      <c r="DPT119" s="199"/>
      <c r="DPU119" s="188"/>
      <c r="DPV119" s="209"/>
      <c r="DPW119" s="199"/>
      <c r="DPX119" s="199"/>
      <c r="DPY119" s="188"/>
      <c r="DPZ119" s="209"/>
      <c r="DQA119" s="199"/>
      <c r="DQB119" s="199"/>
      <c r="DQC119" s="188"/>
      <c r="DQD119" s="209"/>
      <c r="DQE119" s="199"/>
      <c r="DQF119" s="199"/>
      <c r="DQG119" s="188"/>
      <c r="DQH119" s="209"/>
      <c r="DQI119" s="199"/>
      <c r="DQJ119" s="199"/>
      <c r="DQK119" s="188"/>
      <c r="DQL119" s="209"/>
      <c r="DQM119" s="199"/>
      <c r="DQN119" s="199"/>
      <c r="DQO119" s="188"/>
      <c r="DQP119" s="209"/>
      <c r="DQQ119" s="199"/>
      <c r="DQR119" s="199"/>
      <c r="DQS119" s="188"/>
      <c r="DQT119" s="209"/>
      <c r="DQU119" s="199"/>
      <c r="DQV119" s="199"/>
      <c r="DQW119" s="188"/>
      <c r="DQX119" s="209"/>
      <c r="DQY119" s="199"/>
      <c r="DQZ119" s="199"/>
      <c r="DRA119" s="188"/>
      <c r="DRB119" s="209"/>
      <c r="DRC119" s="199"/>
      <c r="DRD119" s="199"/>
      <c r="DRE119" s="188"/>
      <c r="DRF119" s="209"/>
      <c r="DRG119" s="199"/>
      <c r="DRH119" s="199"/>
      <c r="DRI119" s="188"/>
      <c r="DRJ119" s="209"/>
      <c r="DRK119" s="199"/>
      <c r="DRL119" s="199"/>
      <c r="DRM119" s="188"/>
      <c r="DRN119" s="209"/>
      <c r="DRO119" s="199"/>
      <c r="DRP119" s="199"/>
      <c r="DRQ119" s="188"/>
      <c r="DRR119" s="209"/>
      <c r="DRS119" s="199"/>
      <c r="DRT119" s="199"/>
      <c r="DRU119" s="188"/>
      <c r="DRV119" s="209"/>
      <c r="DRW119" s="199"/>
      <c r="DRX119" s="199"/>
      <c r="DRY119" s="188"/>
      <c r="DRZ119" s="209"/>
      <c r="DSA119" s="199"/>
      <c r="DSB119" s="199"/>
      <c r="DSC119" s="188"/>
      <c r="DSD119" s="209"/>
      <c r="DSE119" s="199"/>
      <c r="DSF119" s="199"/>
      <c r="DSG119" s="188"/>
      <c r="DSH119" s="209"/>
      <c r="DSI119" s="199"/>
      <c r="DSJ119" s="199"/>
      <c r="DSK119" s="188"/>
      <c r="DSL119" s="209"/>
      <c r="DSM119" s="199"/>
      <c r="DSN119" s="199"/>
      <c r="DSO119" s="188"/>
      <c r="DSP119" s="209"/>
      <c r="DSQ119" s="199"/>
      <c r="DSR119" s="199"/>
      <c r="DSS119" s="188"/>
      <c r="DST119" s="209"/>
      <c r="DSU119" s="199"/>
      <c r="DSV119" s="199"/>
      <c r="DSW119" s="188"/>
      <c r="DSX119" s="209"/>
      <c r="DSY119" s="199"/>
      <c r="DSZ119" s="199"/>
      <c r="DTA119" s="188"/>
      <c r="DTB119" s="209"/>
      <c r="DTC119" s="199"/>
      <c r="DTD119" s="199"/>
      <c r="DTE119" s="188"/>
      <c r="DTF119" s="209"/>
      <c r="DTG119" s="199"/>
      <c r="DTH119" s="199"/>
      <c r="DTI119" s="188"/>
      <c r="DTJ119" s="209"/>
      <c r="DTK119" s="199"/>
      <c r="DTL119" s="199"/>
      <c r="DTM119" s="188"/>
      <c r="DTN119" s="209"/>
      <c r="DTO119" s="199"/>
      <c r="DTP119" s="199"/>
      <c r="DTQ119" s="188"/>
      <c r="DTR119" s="209"/>
      <c r="DTS119" s="199"/>
      <c r="DTT119" s="199"/>
      <c r="DTU119" s="188"/>
      <c r="DTV119" s="209"/>
      <c r="DTW119" s="199"/>
      <c r="DTX119" s="199"/>
      <c r="DTY119" s="188"/>
      <c r="DTZ119" s="209"/>
      <c r="DUA119" s="199"/>
      <c r="DUB119" s="199"/>
      <c r="DUC119" s="188"/>
      <c r="DUD119" s="209"/>
      <c r="DUE119" s="199"/>
      <c r="DUF119" s="199"/>
      <c r="DUG119" s="188"/>
      <c r="DUH119" s="209"/>
      <c r="DUI119" s="199"/>
      <c r="DUJ119" s="199"/>
      <c r="DUK119" s="188"/>
      <c r="DUL119" s="209"/>
      <c r="DUM119" s="199"/>
      <c r="DUN119" s="199"/>
      <c r="DUO119" s="188"/>
      <c r="DUP119" s="209"/>
      <c r="DUQ119" s="199"/>
      <c r="DUR119" s="199"/>
      <c r="DUS119" s="188"/>
      <c r="DUT119" s="209"/>
      <c r="DUU119" s="199"/>
      <c r="DUV119" s="199"/>
      <c r="DUW119" s="188"/>
      <c r="DUX119" s="209"/>
      <c r="DUY119" s="199"/>
      <c r="DUZ119" s="199"/>
      <c r="DVA119" s="188"/>
      <c r="DVB119" s="209"/>
      <c r="DVC119" s="199"/>
      <c r="DVD119" s="199"/>
      <c r="DVE119" s="188"/>
      <c r="DVF119" s="209"/>
      <c r="DVG119" s="199"/>
      <c r="DVH119" s="199"/>
      <c r="DVI119" s="188"/>
      <c r="DVJ119" s="209"/>
      <c r="DVK119" s="199"/>
      <c r="DVL119" s="199"/>
      <c r="DVM119" s="188"/>
      <c r="DVN119" s="209"/>
      <c r="DVO119" s="199"/>
      <c r="DVP119" s="199"/>
      <c r="DVQ119" s="188"/>
      <c r="DVR119" s="209"/>
      <c r="DVS119" s="199"/>
      <c r="DVT119" s="199"/>
      <c r="DVU119" s="188"/>
      <c r="DVV119" s="209"/>
      <c r="DVW119" s="199"/>
      <c r="DVX119" s="199"/>
      <c r="DVY119" s="188"/>
      <c r="DVZ119" s="209"/>
      <c r="DWA119" s="199"/>
      <c r="DWB119" s="199"/>
      <c r="DWC119" s="188"/>
      <c r="DWD119" s="209"/>
      <c r="DWE119" s="199"/>
      <c r="DWF119" s="199"/>
      <c r="DWG119" s="188"/>
      <c r="DWH119" s="209"/>
      <c r="DWI119" s="199"/>
      <c r="DWJ119" s="199"/>
      <c r="DWK119" s="188"/>
      <c r="DWL119" s="209"/>
      <c r="DWM119" s="199"/>
      <c r="DWN119" s="199"/>
      <c r="DWO119" s="188"/>
      <c r="DWP119" s="209"/>
      <c r="DWQ119" s="199"/>
      <c r="DWR119" s="199"/>
      <c r="DWS119" s="188"/>
      <c r="DWT119" s="209"/>
      <c r="DWU119" s="199"/>
      <c r="DWV119" s="199"/>
      <c r="DWW119" s="188"/>
      <c r="DWX119" s="209"/>
      <c r="DWY119" s="199"/>
      <c r="DWZ119" s="199"/>
      <c r="DXA119" s="188"/>
      <c r="DXB119" s="209"/>
      <c r="DXC119" s="199"/>
      <c r="DXD119" s="199"/>
      <c r="DXE119" s="188"/>
      <c r="DXF119" s="209"/>
      <c r="DXG119" s="199"/>
      <c r="DXH119" s="199"/>
      <c r="DXI119" s="188"/>
      <c r="DXJ119" s="209"/>
      <c r="DXK119" s="199"/>
      <c r="DXL119" s="199"/>
      <c r="DXM119" s="188"/>
      <c r="DXN119" s="209"/>
      <c r="DXO119" s="199"/>
      <c r="DXP119" s="199"/>
      <c r="DXQ119" s="188"/>
      <c r="DXR119" s="209"/>
      <c r="DXS119" s="199"/>
      <c r="DXT119" s="199"/>
      <c r="DXU119" s="188"/>
      <c r="DXV119" s="209"/>
      <c r="DXW119" s="199"/>
      <c r="DXX119" s="199"/>
      <c r="DXY119" s="188"/>
      <c r="DXZ119" s="209"/>
      <c r="DYA119" s="199"/>
      <c r="DYB119" s="199"/>
      <c r="DYC119" s="188"/>
      <c r="DYD119" s="209"/>
      <c r="DYE119" s="199"/>
      <c r="DYF119" s="199"/>
      <c r="DYG119" s="188"/>
      <c r="DYH119" s="209"/>
      <c r="DYI119" s="199"/>
      <c r="DYJ119" s="199"/>
      <c r="DYK119" s="188"/>
      <c r="DYL119" s="209"/>
      <c r="DYM119" s="199"/>
      <c r="DYN119" s="199"/>
      <c r="DYO119" s="188"/>
      <c r="DYP119" s="209"/>
      <c r="DYQ119" s="199"/>
      <c r="DYR119" s="199"/>
      <c r="DYS119" s="188"/>
      <c r="DYT119" s="209"/>
      <c r="DYU119" s="199"/>
      <c r="DYV119" s="199"/>
      <c r="DYW119" s="188"/>
      <c r="DYX119" s="209"/>
      <c r="DYY119" s="199"/>
      <c r="DYZ119" s="199"/>
      <c r="DZA119" s="188"/>
      <c r="DZB119" s="209"/>
      <c r="DZC119" s="199"/>
      <c r="DZD119" s="199"/>
      <c r="DZE119" s="188"/>
      <c r="DZF119" s="209"/>
      <c r="DZG119" s="199"/>
      <c r="DZH119" s="199"/>
      <c r="DZI119" s="188"/>
      <c r="DZJ119" s="209"/>
      <c r="DZK119" s="199"/>
      <c r="DZL119" s="199"/>
      <c r="DZM119" s="188"/>
      <c r="DZN119" s="209"/>
      <c r="DZO119" s="199"/>
      <c r="DZP119" s="199"/>
      <c r="DZQ119" s="188"/>
      <c r="DZR119" s="209"/>
      <c r="DZS119" s="199"/>
      <c r="DZT119" s="199"/>
      <c r="DZU119" s="188"/>
      <c r="DZV119" s="209"/>
      <c r="DZW119" s="199"/>
      <c r="DZX119" s="199"/>
      <c r="DZY119" s="188"/>
      <c r="DZZ119" s="209"/>
      <c r="EAA119" s="199"/>
      <c r="EAB119" s="199"/>
      <c r="EAC119" s="188"/>
      <c r="EAD119" s="209"/>
      <c r="EAE119" s="199"/>
      <c r="EAF119" s="199"/>
      <c r="EAG119" s="188"/>
      <c r="EAH119" s="209"/>
      <c r="EAI119" s="199"/>
      <c r="EAJ119" s="199"/>
      <c r="EAK119" s="188"/>
      <c r="EAL119" s="209"/>
      <c r="EAM119" s="199"/>
      <c r="EAN119" s="199"/>
      <c r="EAO119" s="188"/>
      <c r="EAP119" s="209"/>
      <c r="EAQ119" s="199"/>
      <c r="EAR119" s="199"/>
      <c r="EAS119" s="188"/>
      <c r="EAT119" s="209"/>
      <c r="EAU119" s="199"/>
      <c r="EAV119" s="199"/>
      <c r="EAW119" s="188"/>
      <c r="EAX119" s="209"/>
      <c r="EAY119" s="199"/>
      <c r="EAZ119" s="199"/>
      <c r="EBA119" s="188"/>
      <c r="EBB119" s="209"/>
      <c r="EBC119" s="199"/>
      <c r="EBD119" s="199"/>
      <c r="EBE119" s="188"/>
      <c r="EBF119" s="209"/>
      <c r="EBG119" s="199"/>
      <c r="EBH119" s="199"/>
      <c r="EBI119" s="188"/>
      <c r="EBJ119" s="209"/>
      <c r="EBK119" s="199"/>
      <c r="EBL119" s="199"/>
      <c r="EBM119" s="188"/>
      <c r="EBN119" s="209"/>
      <c r="EBO119" s="199"/>
      <c r="EBP119" s="199"/>
      <c r="EBQ119" s="188"/>
      <c r="EBR119" s="209"/>
      <c r="EBS119" s="199"/>
      <c r="EBT119" s="199"/>
      <c r="EBU119" s="188"/>
      <c r="EBV119" s="209"/>
      <c r="EBW119" s="199"/>
      <c r="EBX119" s="199"/>
      <c r="EBY119" s="188"/>
      <c r="EBZ119" s="209"/>
      <c r="ECA119" s="199"/>
      <c r="ECB119" s="199"/>
      <c r="ECC119" s="188"/>
      <c r="ECD119" s="209"/>
      <c r="ECE119" s="199"/>
      <c r="ECF119" s="199"/>
      <c r="ECG119" s="188"/>
      <c r="ECH119" s="209"/>
      <c r="ECI119" s="199"/>
      <c r="ECJ119" s="199"/>
      <c r="ECK119" s="188"/>
      <c r="ECL119" s="209"/>
      <c r="ECM119" s="199"/>
      <c r="ECN119" s="199"/>
      <c r="ECO119" s="188"/>
      <c r="ECP119" s="209"/>
      <c r="ECQ119" s="199"/>
      <c r="ECR119" s="199"/>
      <c r="ECS119" s="188"/>
      <c r="ECT119" s="209"/>
      <c r="ECU119" s="199"/>
      <c r="ECV119" s="199"/>
      <c r="ECW119" s="188"/>
      <c r="ECX119" s="209"/>
      <c r="ECY119" s="199"/>
      <c r="ECZ119" s="199"/>
      <c r="EDA119" s="188"/>
      <c r="EDB119" s="209"/>
      <c r="EDC119" s="199"/>
      <c r="EDD119" s="199"/>
      <c r="EDE119" s="188"/>
      <c r="EDF119" s="209"/>
      <c r="EDG119" s="199"/>
      <c r="EDH119" s="199"/>
      <c r="EDI119" s="188"/>
      <c r="EDJ119" s="209"/>
      <c r="EDK119" s="199"/>
      <c r="EDL119" s="199"/>
      <c r="EDM119" s="188"/>
      <c r="EDN119" s="209"/>
      <c r="EDO119" s="199"/>
      <c r="EDP119" s="199"/>
      <c r="EDQ119" s="188"/>
      <c r="EDR119" s="209"/>
      <c r="EDS119" s="199"/>
      <c r="EDT119" s="199"/>
      <c r="EDU119" s="188"/>
      <c r="EDV119" s="209"/>
      <c r="EDW119" s="199"/>
      <c r="EDX119" s="199"/>
      <c r="EDY119" s="188"/>
      <c r="EDZ119" s="209"/>
      <c r="EEA119" s="199"/>
      <c r="EEB119" s="199"/>
      <c r="EEC119" s="188"/>
      <c r="EED119" s="209"/>
      <c r="EEE119" s="199"/>
      <c r="EEF119" s="199"/>
      <c r="EEG119" s="188"/>
      <c r="EEH119" s="209"/>
      <c r="EEI119" s="199"/>
      <c r="EEJ119" s="199"/>
      <c r="EEK119" s="188"/>
      <c r="EEL119" s="209"/>
      <c r="EEM119" s="199"/>
      <c r="EEN119" s="199"/>
      <c r="EEO119" s="188"/>
      <c r="EEP119" s="209"/>
      <c r="EEQ119" s="199"/>
      <c r="EER119" s="199"/>
      <c r="EES119" s="188"/>
      <c r="EET119" s="209"/>
      <c r="EEU119" s="199"/>
      <c r="EEV119" s="199"/>
      <c r="EEW119" s="188"/>
      <c r="EEX119" s="209"/>
      <c r="EEY119" s="199"/>
      <c r="EEZ119" s="199"/>
      <c r="EFA119" s="188"/>
      <c r="EFB119" s="209"/>
      <c r="EFC119" s="199"/>
      <c r="EFD119" s="199"/>
      <c r="EFE119" s="188"/>
      <c r="EFF119" s="209"/>
      <c r="EFG119" s="199"/>
      <c r="EFH119" s="199"/>
      <c r="EFI119" s="188"/>
      <c r="EFJ119" s="209"/>
      <c r="EFK119" s="199"/>
      <c r="EFL119" s="199"/>
      <c r="EFM119" s="188"/>
      <c r="EFN119" s="209"/>
      <c r="EFO119" s="199"/>
      <c r="EFP119" s="199"/>
      <c r="EFQ119" s="188"/>
      <c r="EFR119" s="209"/>
      <c r="EFS119" s="199"/>
      <c r="EFT119" s="199"/>
      <c r="EFU119" s="188"/>
      <c r="EFV119" s="209"/>
      <c r="EFW119" s="199"/>
      <c r="EFX119" s="199"/>
      <c r="EFY119" s="188"/>
      <c r="EFZ119" s="209"/>
      <c r="EGA119" s="199"/>
      <c r="EGB119" s="199"/>
      <c r="EGC119" s="188"/>
      <c r="EGD119" s="209"/>
      <c r="EGE119" s="199"/>
      <c r="EGF119" s="199"/>
      <c r="EGG119" s="188"/>
      <c r="EGH119" s="209"/>
      <c r="EGI119" s="199"/>
      <c r="EGJ119" s="199"/>
      <c r="EGK119" s="188"/>
      <c r="EGL119" s="209"/>
      <c r="EGM119" s="199"/>
      <c r="EGN119" s="199"/>
      <c r="EGO119" s="188"/>
      <c r="EGP119" s="209"/>
      <c r="EGQ119" s="199"/>
      <c r="EGR119" s="199"/>
      <c r="EGS119" s="188"/>
      <c r="EGT119" s="209"/>
      <c r="EGU119" s="199"/>
      <c r="EGV119" s="199"/>
      <c r="EGW119" s="188"/>
      <c r="EGX119" s="209"/>
      <c r="EGY119" s="199"/>
      <c r="EGZ119" s="199"/>
      <c r="EHA119" s="188"/>
      <c r="EHB119" s="209"/>
      <c r="EHC119" s="199"/>
      <c r="EHD119" s="199"/>
      <c r="EHE119" s="188"/>
      <c r="EHF119" s="209"/>
      <c r="EHG119" s="199"/>
      <c r="EHH119" s="199"/>
      <c r="EHI119" s="188"/>
      <c r="EHJ119" s="209"/>
      <c r="EHK119" s="199"/>
      <c r="EHL119" s="199"/>
      <c r="EHM119" s="188"/>
      <c r="EHN119" s="209"/>
      <c r="EHO119" s="199"/>
      <c r="EHP119" s="199"/>
      <c r="EHQ119" s="188"/>
      <c r="EHR119" s="209"/>
      <c r="EHS119" s="199"/>
      <c r="EHT119" s="199"/>
      <c r="EHU119" s="188"/>
      <c r="EHV119" s="209"/>
      <c r="EHW119" s="199"/>
      <c r="EHX119" s="199"/>
      <c r="EHY119" s="188"/>
      <c r="EHZ119" s="209"/>
      <c r="EIA119" s="199"/>
      <c r="EIB119" s="199"/>
      <c r="EIC119" s="188"/>
      <c r="EID119" s="209"/>
      <c r="EIE119" s="199"/>
      <c r="EIF119" s="199"/>
      <c r="EIG119" s="188"/>
      <c r="EIH119" s="209"/>
      <c r="EII119" s="199"/>
      <c r="EIJ119" s="199"/>
      <c r="EIK119" s="188"/>
      <c r="EIL119" s="209"/>
      <c r="EIM119" s="199"/>
      <c r="EIN119" s="199"/>
      <c r="EIO119" s="188"/>
      <c r="EIP119" s="209"/>
      <c r="EIQ119" s="199"/>
      <c r="EIR119" s="199"/>
      <c r="EIS119" s="188"/>
      <c r="EIT119" s="209"/>
      <c r="EIU119" s="199"/>
      <c r="EIV119" s="199"/>
      <c r="EIW119" s="188"/>
      <c r="EIX119" s="209"/>
      <c r="EIY119" s="199"/>
      <c r="EIZ119" s="199"/>
      <c r="EJA119" s="188"/>
      <c r="EJB119" s="209"/>
      <c r="EJC119" s="199"/>
      <c r="EJD119" s="199"/>
      <c r="EJE119" s="188"/>
      <c r="EJF119" s="209"/>
      <c r="EJG119" s="199"/>
      <c r="EJH119" s="199"/>
      <c r="EJI119" s="188"/>
      <c r="EJJ119" s="209"/>
      <c r="EJK119" s="199"/>
      <c r="EJL119" s="199"/>
      <c r="EJM119" s="188"/>
      <c r="EJN119" s="209"/>
      <c r="EJO119" s="199"/>
      <c r="EJP119" s="199"/>
      <c r="EJQ119" s="188"/>
      <c r="EJR119" s="209"/>
      <c r="EJS119" s="199"/>
      <c r="EJT119" s="199"/>
      <c r="EJU119" s="188"/>
      <c r="EJV119" s="209"/>
      <c r="EJW119" s="199"/>
      <c r="EJX119" s="199"/>
      <c r="EJY119" s="188"/>
      <c r="EJZ119" s="209"/>
      <c r="EKA119" s="199"/>
      <c r="EKB119" s="199"/>
      <c r="EKC119" s="188"/>
      <c r="EKD119" s="209"/>
      <c r="EKE119" s="199"/>
      <c r="EKF119" s="199"/>
      <c r="EKG119" s="188"/>
      <c r="EKH119" s="209"/>
      <c r="EKI119" s="199"/>
      <c r="EKJ119" s="199"/>
      <c r="EKK119" s="188"/>
      <c r="EKL119" s="209"/>
      <c r="EKM119" s="199"/>
      <c r="EKN119" s="199"/>
      <c r="EKO119" s="188"/>
      <c r="EKP119" s="209"/>
      <c r="EKQ119" s="199"/>
      <c r="EKR119" s="199"/>
      <c r="EKS119" s="188"/>
      <c r="EKT119" s="209"/>
      <c r="EKU119" s="199"/>
      <c r="EKV119" s="199"/>
      <c r="EKW119" s="188"/>
      <c r="EKX119" s="209"/>
      <c r="EKY119" s="199"/>
      <c r="EKZ119" s="199"/>
      <c r="ELA119" s="188"/>
      <c r="ELB119" s="209"/>
      <c r="ELC119" s="199"/>
      <c r="ELD119" s="199"/>
      <c r="ELE119" s="188"/>
      <c r="ELF119" s="209"/>
      <c r="ELG119" s="199"/>
      <c r="ELH119" s="199"/>
      <c r="ELI119" s="188"/>
      <c r="ELJ119" s="209"/>
      <c r="ELK119" s="199"/>
      <c r="ELL119" s="199"/>
      <c r="ELM119" s="188"/>
      <c r="ELN119" s="209"/>
      <c r="ELO119" s="199"/>
      <c r="ELP119" s="199"/>
      <c r="ELQ119" s="188"/>
      <c r="ELR119" s="209"/>
      <c r="ELS119" s="199"/>
      <c r="ELT119" s="199"/>
      <c r="ELU119" s="188"/>
      <c r="ELV119" s="209"/>
      <c r="ELW119" s="199"/>
      <c r="ELX119" s="199"/>
      <c r="ELY119" s="188"/>
      <c r="ELZ119" s="209"/>
      <c r="EMA119" s="199"/>
      <c r="EMB119" s="199"/>
      <c r="EMC119" s="188"/>
      <c r="EMD119" s="209"/>
      <c r="EME119" s="199"/>
      <c r="EMF119" s="199"/>
      <c r="EMG119" s="188"/>
      <c r="EMH119" s="209"/>
      <c r="EMI119" s="199"/>
      <c r="EMJ119" s="199"/>
      <c r="EMK119" s="188"/>
      <c r="EML119" s="209"/>
      <c r="EMM119" s="199"/>
      <c r="EMN119" s="199"/>
      <c r="EMO119" s="188"/>
      <c r="EMP119" s="209"/>
      <c r="EMQ119" s="199"/>
      <c r="EMR119" s="199"/>
      <c r="EMS119" s="188"/>
      <c r="EMT119" s="209"/>
      <c r="EMU119" s="199"/>
      <c r="EMV119" s="199"/>
      <c r="EMW119" s="188"/>
      <c r="EMX119" s="209"/>
      <c r="EMY119" s="199"/>
      <c r="EMZ119" s="199"/>
      <c r="ENA119" s="188"/>
      <c r="ENB119" s="209"/>
      <c r="ENC119" s="199"/>
      <c r="END119" s="199"/>
      <c r="ENE119" s="188"/>
      <c r="ENF119" s="209"/>
      <c r="ENG119" s="199"/>
      <c r="ENH119" s="199"/>
      <c r="ENI119" s="188"/>
      <c r="ENJ119" s="209"/>
      <c r="ENK119" s="199"/>
      <c r="ENL119" s="199"/>
      <c r="ENM119" s="188"/>
      <c r="ENN119" s="209"/>
      <c r="ENO119" s="199"/>
      <c r="ENP119" s="199"/>
      <c r="ENQ119" s="188"/>
      <c r="ENR119" s="209"/>
      <c r="ENS119" s="199"/>
      <c r="ENT119" s="199"/>
      <c r="ENU119" s="188"/>
      <c r="ENV119" s="209"/>
      <c r="ENW119" s="199"/>
      <c r="ENX119" s="199"/>
      <c r="ENY119" s="188"/>
      <c r="ENZ119" s="209"/>
      <c r="EOA119" s="199"/>
      <c r="EOB119" s="199"/>
      <c r="EOC119" s="188"/>
      <c r="EOD119" s="209"/>
      <c r="EOE119" s="199"/>
      <c r="EOF119" s="199"/>
      <c r="EOG119" s="188"/>
      <c r="EOH119" s="209"/>
      <c r="EOI119" s="199"/>
      <c r="EOJ119" s="199"/>
      <c r="EOK119" s="188"/>
      <c r="EOL119" s="209"/>
      <c r="EOM119" s="199"/>
      <c r="EON119" s="199"/>
      <c r="EOO119" s="188"/>
      <c r="EOP119" s="209"/>
      <c r="EOQ119" s="199"/>
      <c r="EOR119" s="199"/>
      <c r="EOS119" s="188"/>
      <c r="EOT119" s="209"/>
      <c r="EOU119" s="199"/>
      <c r="EOV119" s="199"/>
      <c r="EOW119" s="188"/>
      <c r="EOX119" s="209"/>
      <c r="EOY119" s="199"/>
      <c r="EOZ119" s="199"/>
      <c r="EPA119" s="188"/>
      <c r="EPB119" s="209"/>
      <c r="EPC119" s="199"/>
      <c r="EPD119" s="199"/>
      <c r="EPE119" s="188"/>
      <c r="EPF119" s="209"/>
      <c r="EPG119" s="199"/>
      <c r="EPH119" s="199"/>
      <c r="EPI119" s="188"/>
      <c r="EPJ119" s="209"/>
      <c r="EPK119" s="199"/>
      <c r="EPL119" s="199"/>
      <c r="EPM119" s="188"/>
      <c r="EPN119" s="209"/>
      <c r="EPO119" s="199"/>
      <c r="EPP119" s="199"/>
      <c r="EPQ119" s="188"/>
      <c r="EPR119" s="209"/>
      <c r="EPS119" s="199"/>
      <c r="EPT119" s="199"/>
      <c r="EPU119" s="188"/>
      <c r="EPV119" s="209"/>
      <c r="EPW119" s="199"/>
      <c r="EPX119" s="199"/>
      <c r="EPY119" s="188"/>
      <c r="EPZ119" s="209"/>
      <c r="EQA119" s="199"/>
      <c r="EQB119" s="199"/>
      <c r="EQC119" s="188"/>
      <c r="EQD119" s="209"/>
      <c r="EQE119" s="199"/>
      <c r="EQF119" s="199"/>
      <c r="EQG119" s="188"/>
      <c r="EQH119" s="209"/>
      <c r="EQI119" s="199"/>
      <c r="EQJ119" s="199"/>
      <c r="EQK119" s="188"/>
      <c r="EQL119" s="209"/>
      <c r="EQM119" s="199"/>
      <c r="EQN119" s="199"/>
      <c r="EQO119" s="188"/>
      <c r="EQP119" s="209"/>
      <c r="EQQ119" s="199"/>
      <c r="EQR119" s="199"/>
      <c r="EQS119" s="188"/>
      <c r="EQT119" s="209"/>
      <c r="EQU119" s="199"/>
      <c r="EQV119" s="199"/>
      <c r="EQW119" s="188"/>
      <c r="EQX119" s="209"/>
      <c r="EQY119" s="199"/>
      <c r="EQZ119" s="199"/>
      <c r="ERA119" s="188"/>
      <c r="ERB119" s="209"/>
      <c r="ERC119" s="199"/>
      <c r="ERD119" s="199"/>
      <c r="ERE119" s="188"/>
      <c r="ERF119" s="209"/>
      <c r="ERG119" s="199"/>
      <c r="ERH119" s="199"/>
      <c r="ERI119" s="188"/>
      <c r="ERJ119" s="209"/>
      <c r="ERK119" s="199"/>
      <c r="ERL119" s="199"/>
      <c r="ERM119" s="188"/>
      <c r="ERN119" s="209"/>
      <c r="ERO119" s="199"/>
      <c r="ERP119" s="199"/>
      <c r="ERQ119" s="188"/>
      <c r="ERR119" s="209"/>
      <c r="ERS119" s="199"/>
      <c r="ERT119" s="199"/>
      <c r="ERU119" s="188"/>
      <c r="ERV119" s="209"/>
      <c r="ERW119" s="199"/>
      <c r="ERX119" s="199"/>
      <c r="ERY119" s="188"/>
      <c r="ERZ119" s="209"/>
      <c r="ESA119" s="199"/>
      <c r="ESB119" s="199"/>
      <c r="ESC119" s="188"/>
      <c r="ESD119" s="209"/>
      <c r="ESE119" s="199"/>
      <c r="ESF119" s="199"/>
      <c r="ESG119" s="188"/>
      <c r="ESH119" s="209"/>
      <c r="ESI119" s="199"/>
      <c r="ESJ119" s="199"/>
      <c r="ESK119" s="188"/>
      <c r="ESL119" s="209"/>
      <c r="ESM119" s="199"/>
      <c r="ESN119" s="199"/>
      <c r="ESO119" s="188"/>
      <c r="ESP119" s="209"/>
      <c r="ESQ119" s="199"/>
      <c r="ESR119" s="199"/>
      <c r="ESS119" s="188"/>
      <c r="EST119" s="209"/>
      <c r="ESU119" s="199"/>
      <c r="ESV119" s="199"/>
      <c r="ESW119" s="188"/>
      <c r="ESX119" s="209"/>
      <c r="ESY119" s="199"/>
      <c r="ESZ119" s="199"/>
      <c r="ETA119" s="188"/>
      <c r="ETB119" s="209"/>
      <c r="ETC119" s="199"/>
      <c r="ETD119" s="199"/>
      <c r="ETE119" s="188"/>
      <c r="ETF119" s="209"/>
      <c r="ETG119" s="199"/>
      <c r="ETH119" s="199"/>
      <c r="ETI119" s="188"/>
      <c r="ETJ119" s="209"/>
      <c r="ETK119" s="199"/>
      <c r="ETL119" s="199"/>
      <c r="ETM119" s="188"/>
      <c r="ETN119" s="209"/>
      <c r="ETO119" s="199"/>
      <c r="ETP119" s="199"/>
      <c r="ETQ119" s="188"/>
      <c r="ETR119" s="209"/>
      <c r="ETS119" s="199"/>
      <c r="ETT119" s="199"/>
      <c r="ETU119" s="188"/>
      <c r="ETV119" s="209"/>
      <c r="ETW119" s="199"/>
      <c r="ETX119" s="199"/>
      <c r="ETY119" s="188"/>
      <c r="ETZ119" s="209"/>
      <c r="EUA119" s="199"/>
      <c r="EUB119" s="199"/>
      <c r="EUC119" s="188"/>
      <c r="EUD119" s="209"/>
      <c r="EUE119" s="199"/>
      <c r="EUF119" s="199"/>
      <c r="EUG119" s="188"/>
      <c r="EUH119" s="209"/>
      <c r="EUI119" s="199"/>
      <c r="EUJ119" s="199"/>
      <c r="EUK119" s="188"/>
      <c r="EUL119" s="209"/>
      <c r="EUM119" s="199"/>
      <c r="EUN119" s="199"/>
      <c r="EUO119" s="188"/>
      <c r="EUP119" s="209"/>
      <c r="EUQ119" s="199"/>
      <c r="EUR119" s="199"/>
      <c r="EUS119" s="188"/>
      <c r="EUT119" s="209"/>
      <c r="EUU119" s="199"/>
      <c r="EUV119" s="199"/>
      <c r="EUW119" s="188"/>
      <c r="EUX119" s="209"/>
      <c r="EUY119" s="199"/>
      <c r="EUZ119" s="199"/>
      <c r="EVA119" s="188"/>
      <c r="EVB119" s="209"/>
      <c r="EVC119" s="199"/>
      <c r="EVD119" s="199"/>
      <c r="EVE119" s="188"/>
      <c r="EVF119" s="209"/>
      <c r="EVG119" s="199"/>
      <c r="EVH119" s="199"/>
      <c r="EVI119" s="188"/>
      <c r="EVJ119" s="209"/>
      <c r="EVK119" s="199"/>
      <c r="EVL119" s="199"/>
      <c r="EVM119" s="188"/>
      <c r="EVN119" s="209"/>
      <c r="EVO119" s="199"/>
      <c r="EVP119" s="199"/>
      <c r="EVQ119" s="188"/>
      <c r="EVR119" s="209"/>
      <c r="EVS119" s="199"/>
      <c r="EVT119" s="199"/>
      <c r="EVU119" s="188"/>
      <c r="EVV119" s="209"/>
      <c r="EVW119" s="199"/>
      <c r="EVX119" s="199"/>
      <c r="EVY119" s="188"/>
      <c r="EVZ119" s="209"/>
      <c r="EWA119" s="199"/>
      <c r="EWB119" s="199"/>
      <c r="EWC119" s="188"/>
      <c r="EWD119" s="209"/>
      <c r="EWE119" s="199"/>
      <c r="EWF119" s="199"/>
      <c r="EWG119" s="188"/>
      <c r="EWH119" s="209"/>
      <c r="EWI119" s="199"/>
      <c r="EWJ119" s="199"/>
      <c r="EWK119" s="188"/>
      <c r="EWL119" s="209"/>
      <c r="EWM119" s="199"/>
      <c r="EWN119" s="199"/>
      <c r="EWO119" s="188"/>
      <c r="EWP119" s="209"/>
      <c r="EWQ119" s="199"/>
      <c r="EWR119" s="199"/>
      <c r="EWS119" s="188"/>
      <c r="EWT119" s="209"/>
      <c r="EWU119" s="199"/>
      <c r="EWV119" s="199"/>
      <c r="EWW119" s="188"/>
      <c r="EWX119" s="209"/>
      <c r="EWY119" s="199"/>
      <c r="EWZ119" s="199"/>
      <c r="EXA119" s="188"/>
      <c r="EXB119" s="209"/>
      <c r="EXC119" s="199"/>
      <c r="EXD119" s="199"/>
      <c r="EXE119" s="188"/>
      <c r="EXF119" s="209"/>
      <c r="EXG119" s="199"/>
      <c r="EXH119" s="199"/>
      <c r="EXI119" s="188"/>
      <c r="EXJ119" s="209"/>
      <c r="EXK119" s="199"/>
      <c r="EXL119" s="199"/>
      <c r="EXM119" s="188"/>
      <c r="EXN119" s="209"/>
      <c r="EXO119" s="199"/>
      <c r="EXP119" s="199"/>
      <c r="EXQ119" s="188"/>
      <c r="EXR119" s="209"/>
      <c r="EXS119" s="199"/>
      <c r="EXT119" s="199"/>
      <c r="EXU119" s="188"/>
      <c r="EXV119" s="209"/>
      <c r="EXW119" s="199"/>
      <c r="EXX119" s="199"/>
      <c r="EXY119" s="188"/>
      <c r="EXZ119" s="209"/>
      <c r="EYA119" s="199"/>
      <c r="EYB119" s="199"/>
      <c r="EYC119" s="188"/>
      <c r="EYD119" s="209"/>
      <c r="EYE119" s="199"/>
      <c r="EYF119" s="199"/>
      <c r="EYG119" s="188"/>
      <c r="EYH119" s="209"/>
      <c r="EYI119" s="199"/>
      <c r="EYJ119" s="199"/>
      <c r="EYK119" s="188"/>
      <c r="EYL119" s="209"/>
      <c r="EYM119" s="199"/>
      <c r="EYN119" s="199"/>
      <c r="EYO119" s="188"/>
      <c r="EYP119" s="209"/>
      <c r="EYQ119" s="199"/>
      <c r="EYR119" s="199"/>
      <c r="EYS119" s="188"/>
      <c r="EYT119" s="209"/>
      <c r="EYU119" s="199"/>
      <c r="EYV119" s="199"/>
      <c r="EYW119" s="188"/>
      <c r="EYX119" s="209"/>
      <c r="EYY119" s="199"/>
      <c r="EYZ119" s="199"/>
      <c r="EZA119" s="188"/>
      <c r="EZB119" s="209"/>
      <c r="EZC119" s="199"/>
      <c r="EZD119" s="199"/>
      <c r="EZE119" s="188"/>
      <c r="EZF119" s="209"/>
      <c r="EZG119" s="199"/>
      <c r="EZH119" s="199"/>
      <c r="EZI119" s="188"/>
      <c r="EZJ119" s="209"/>
      <c r="EZK119" s="199"/>
      <c r="EZL119" s="199"/>
      <c r="EZM119" s="188"/>
      <c r="EZN119" s="209"/>
      <c r="EZO119" s="199"/>
      <c r="EZP119" s="199"/>
      <c r="EZQ119" s="188"/>
      <c r="EZR119" s="209"/>
      <c r="EZS119" s="199"/>
      <c r="EZT119" s="199"/>
      <c r="EZU119" s="188"/>
      <c r="EZV119" s="209"/>
      <c r="EZW119" s="199"/>
      <c r="EZX119" s="199"/>
      <c r="EZY119" s="188"/>
      <c r="EZZ119" s="209"/>
      <c r="FAA119" s="199"/>
      <c r="FAB119" s="199"/>
      <c r="FAC119" s="188"/>
      <c r="FAD119" s="209"/>
      <c r="FAE119" s="199"/>
      <c r="FAF119" s="199"/>
      <c r="FAG119" s="188"/>
      <c r="FAH119" s="209"/>
      <c r="FAI119" s="199"/>
      <c r="FAJ119" s="199"/>
      <c r="FAK119" s="188"/>
      <c r="FAL119" s="209"/>
      <c r="FAM119" s="199"/>
      <c r="FAN119" s="199"/>
      <c r="FAO119" s="188"/>
      <c r="FAP119" s="209"/>
      <c r="FAQ119" s="199"/>
      <c r="FAR119" s="199"/>
      <c r="FAS119" s="188"/>
      <c r="FAT119" s="209"/>
      <c r="FAU119" s="199"/>
      <c r="FAV119" s="199"/>
      <c r="FAW119" s="188"/>
      <c r="FAX119" s="209"/>
      <c r="FAY119" s="199"/>
      <c r="FAZ119" s="199"/>
      <c r="FBA119" s="188"/>
      <c r="FBB119" s="209"/>
      <c r="FBC119" s="199"/>
      <c r="FBD119" s="199"/>
      <c r="FBE119" s="188"/>
      <c r="FBF119" s="209"/>
      <c r="FBG119" s="199"/>
      <c r="FBH119" s="199"/>
      <c r="FBI119" s="188"/>
      <c r="FBJ119" s="209"/>
      <c r="FBK119" s="199"/>
      <c r="FBL119" s="199"/>
      <c r="FBM119" s="188"/>
      <c r="FBN119" s="209"/>
      <c r="FBO119" s="199"/>
      <c r="FBP119" s="199"/>
      <c r="FBQ119" s="188"/>
      <c r="FBR119" s="209"/>
      <c r="FBS119" s="199"/>
      <c r="FBT119" s="199"/>
      <c r="FBU119" s="188"/>
      <c r="FBV119" s="209"/>
      <c r="FBW119" s="199"/>
      <c r="FBX119" s="199"/>
      <c r="FBY119" s="188"/>
      <c r="FBZ119" s="209"/>
      <c r="FCA119" s="199"/>
      <c r="FCB119" s="199"/>
      <c r="FCC119" s="188"/>
      <c r="FCD119" s="209"/>
      <c r="FCE119" s="199"/>
      <c r="FCF119" s="199"/>
      <c r="FCG119" s="188"/>
      <c r="FCH119" s="209"/>
      <c r="FCI119" s="199"/>
      <c r="FCJ119" s="199"/>
      <c r="FCK119" s="188"/>
      <c r="FCL119" s="209"/>
      <c r="FCM119" s="199"/>
      <c r="FCN119" s="199"/>
      <c r="FCO119" s="188"/>
      <c r="FCP119" s="209"/>
      <c r="FCQ119" s="199"/>
      <c r="FCR119" s="199"/>
      <c r="FCS119" s="188"/>
      <c r="FCT119" s="209"/>
      <c r="FCU119" s="199"/>
      <c r="FCV119" s="199"/>
      <c r="FCW119" s="188"/>
      <c r="FCX119" s="209"/>
      <c r="FCY119" s="199"/>
      <c r="FCZ119" s="199"/>
      <c r="FDA119" s="188"/>
      <c r="FDB119" s="209"/>
      <c r="FDC119" s="199"/>
      <c r="FDD119" s="199"/>
      <c r="FDE119" s="188"/>
      <c r="FDF119" s="209"/>
      <c r="FDG119" s="199"/>
      <c r="FDH119" s="199"/>
      <c r="FDI119" s="188"/>
      <c r="FDJ119" s="209"/>
      <c r="FDK119" s="199"/>
      <c r="FDL119" s="199"/>
      <c r="FDM119" s="188"/>
      <c r="FDN119" s="209"/>
      <c r="FDO119" s="199"/>
      <c r="FDP119" s="199"/>
      <c r="FDQ119" s="188"/>
      <c r="FDR119" s="209"/>
      <c r="FDS119" s="199"/>
      <c r="FDT119" s="199"/>
      <c r="FDU119" s="188"/>
      <c r="FDV119" s="209"/>
      <c r="FDW119" s="199"/>
      <c r="FDX119" s="199"/>
      <c r="FDY119" s="188"/>
      <c r="FDZ119" s="209"/>
      <c r="FEA119" s="199"/>
      <c r="FEB119" s="199"/>
      <c r="FEC119" s="188"/>
      <c r="FED119" s="209"/>
      <c r="FEE119" s="199"/>
      <c r="FEF119" s="199"/>
      <c r="FEG119" s="188"/>
      <c r="FEH119" s="209"/>
      <c r="FEI119" s="199"/>
      <c r="FEJ119" s="199"/>
      <c r="FEK119" s="188"/>
      <c r="FEL119" s="209"/>
      <c r="FEM119" s="199"/>
      <c r="FEN119" s="199"/>
      <c r="FEO119" s="188"/>
      <c r="FEP119" s="209"/>
      <c r="FEQ119" s="199"/>
      <c r="FER119" s="199"/>
      <c r="FES119" s="188"/>
      <c r="FET119" s="209"/>
      <c r="FEU119" s="199"/>
      <c r="FEV119" s="199"/>
      <c r="FEW119" s="188"/>
      <c r="FEX119" s="209"/>
      <c r="FEY119" s="199"/>
      <c r="FEZ119" s="199"/>
      <c r="FFA119" s="188"/>
      <c r="FFB119" s="209"/>
      <c r="FFC119" s="199"/>
      <c r="FFD119" s="199"/>
      <c r="FFE119" s="188"/>
      <c r="FFF119" s="209"/>
      <c r="FFG119" s="199"/>
      <c r="FFH119" s="199"/>
      <c r="FFI119" s="188"/>
      <c r="FFJ119" s="209"/>
      <c r="FFK119" s="199"/>
      <c r="FFL119" s="199"/>
      <c r="FFM119" s="188"/>
      <c r="FFN119" s="209"/>
      <c r="FFO119" s="199"/>
      <c r="FFP119" s="199"/>
      <c r="FFQ119" s="188"/>
      <c r="FFR119" s="209"/>
      <c r="FFS119" s="199"/>
      <c r="FFT119" s="199"/>
      <c r="FFU119" s="188"/>
      <c r="FFV119" s="209"/>
      <c r="FFW119" s="199"/>
      <c r="FFX119" s="199"/>
      <c r="FFY119" s="188"/>
      <c r="FFZ119" s="209"/>
      <c r="FGA119" s="199"/>
      <c r="FGB119" s="199"/>
      <c r="FGC119" s="188"/>
      <c r="FGD119" s="209"/>
      <c r="FGE119" s="199"/>
      <c r="FGF119" s="199"/>
      <c r="FGG119" s="188"/>
      <c r="FGH119" s="209"/>
      <c r="FGI119" s="199"/>
      <c r="FGJ119" s="199"/>
      <c r="FGK119" s="188"/>
      <c r="FGL119" s="209"/>
      <c r="FGM119" s="199"/>
      <c r="FGN119" s="199"/>
      <c r="FGO119" s="188"/>
      <c r="FGP119" s="209"/>
      <c r="FGQ119" s="199"/>
      <c r="FGR119" s="199"/>
      <c r="FGS119" s="188"/>
      <c r="FGT119" s="209"/>
      <c r="FGU119" s="199"/>
      <c r="FGV119" s="199"/>
      <c r="FGW119" s="188"/>
      <c r="FGX119" s="209"/>
      <c r="FGY119" s="199"/>
      <c r="FGZ119" s="199"/>
      <c r="FHA119" s="188"/>
      <c r="FHB119" s="209"/>
      <c r="FHC119" s="199"/>
      <c r="FHD119" s="199"/>
      <c r="FHE119" s="188"/>
      <c r="FHF119" s="209"/>
      <c r="FHG119" s="199"/>
      <c r="FHH119" s="199"/>
      <c r="FHI119" s="188"/>
      <c r="FHJ119" s="209"/>
      <c r="FHK119" s="199"/>
      <c r="FHL119" s="199"/>
      <c r="FHM119" s="188"/>
      <c r="FHN119" s="209"/>
      <c r="FHO119" s="199"/>
      <c r="FHP119" s="199"/>
      <c r="FHQ119" s="188"/>
      <c r="FHR119" s="209"/>
      <c r="FHS119" s="199"/>
      <c r="FHT119" s="199"/>
      <c r="FHU119" s="188"/>
      <c r="FHV119" s="209"/>
      <c r="FHW119" s="199"/>
      <c r="FHX119" s="199"/>
      <c r="FHY119" s="188"/>
      <c r="FHZ119" s="209"/>
      <c r="FIA119" s="199"/>
      <c r="FIB119" s="199"/>
      <c r="FIC119" s="188"/>
      <c r="FID119" s="209"/>
      <c r="FIE119" s="199"/>
      <c r="FIF119" s="199"/>
      <c r="FIG119" s="188"/>
      <c r="FIH119" s="209"/>
      <c r="FII119" s="199"/>
      <c r="FIJ119" s="199"/>
      <c r="FIK119" s="188"/>
      <c r="FIL119" s="209"/>
      <c r="FIM119" s="199"/>
      <c r="FIN119" s="199"/>
      <c r="FIO119" s="188"/>
      <c r="FIP119" s="209"/>
      <c r="FIQ119" s="199"/>
      <c r="FIR119" s="199"/>
      <c r="FIS119" s="188"/>
      <c r="FIT119" s="209"/>
      <c r="FIU119" s="199"/>
      <c r="FIV119" s="199"/>
      <c r="FIW119" s="188"/>
      <c r="FIX119" s="209"/>
      <c r="FIY119" s="199"/>
      <c r="FIZ119" s="199"/>
      <c r="FJA119" s="188"/>
      <c r="FJB119" s="209"/>
      <c r="FJC119" s="199"/>
      <c r="FJD119" s="199"/>
      <c r="FJE119" s="188"/>
      <c r="FJF119" s="209"/>
      <c r="FJG119" s="199"/>
      <c r="FJH119" s="199"/>
      <c r="FJI119" s="188"/>
      <c r="FJJ119" s="209"/>
      <c r="FJK119" s="199"/>
      <c r="FJL119" s="199"/>
      <c r="FJM119" s="188"/>
      <c r="FJN119" s="209"/>
      <c r="FJO119" s="199"/>
      <c r="FJP119" s="199"/>
      <c r="FJQ119" s="188"/>
      <c r="FJR119" s="209"/>
      <c r="FJS119" s="199"/>
      <c r="FJT119" s="199"/>
      <c r="FJU119" s="188"/>
      <c r="FJV119" s="209"/>
      <c r="FJW119" s="199"/>
      <c r="FJX119" s="199"/>
      <c r="FJY119" s="188"/>
      <c r="FJZ119" s="209"/>
      <c r="FKA119" s="199"/>
      <c r="FKB119" s="199"/>
      <c r="FKC119" s="188"/>
      <c r="FKD119" s="209"/>
      <c r="FKE119" s="199"/>
      <c r="FKF119" s="199"/>
      <c r="FKG119" s="188"/>
      <c r="FKH119" s="209"/>
      <c r="FKI119" s="199"/>
      <c r="FKJ119" s="199"/>
      <c r="FKK119" s="188"/>
      <c r="FKL119" s="209"/>
      <c r="FKM119" s="199"/>
      <c r="FKN119" s="199"/>
      <c r="FKO119" s="188"/>
      <c r="FKP119" s="209"/>
      <c r="FKQ119" s="199"/>
      <c r="FKR119" s="199"/>
      <c r="FKS119" s="188"/>
      <c r="FKT119" s="209"/>
      <c r="FKU119" s="199"/>
      <c r="FKV119" s="199"/>
      <c r="FKW119" s="188"/>
      <c r="FKX119" s="209"/>
      <c r="FKY119" s="199"/>
      <c r="FKZ119" s="199"/>
      <c r="FLA119" s="188"/>
      <c r="FLB119" s="209"/>
      <c r="FLC119" s="199"/>
      <c r="FLD119" s="199"/>
      <c r="FLE119" s="188"/>
      <c r="FLF119" s="209"/>
      <c r="FLG119" s="199"/>
      <c r="FLH119" s="199"/>
      <c r="FLI119" s="188"/>
      <c r="FLJ119" s="209"/>
      <c r="FLK119" s="199"/>
      <c r="FLL119" s="199"/>
      <c r="FLM119" s="188"/>
      <c r="FLN119" s="209"/>
      <c r="FLO119" s="199"/>
      <c r="FLP119" s="199"/>
      <c r="FLQ119" s="188"/>
      <c r="FLR119" s="209"/>
      <c r="FLS119" s="199"/>
      <c r="FLT119" s="199"/>
      <c r="FLU119" s="188"/>
      <c r="FLV119" s="209"/>
      <c r="FLW119" s="199"/>
      <c r="FLX119" s="199"/>
      <c r="FLY119" s="188"/>
      <c r="FLZ119" s="209"/>
      <c r="FMA119" s="199"/>
      <c r="FMB119" s="199"/>
      <c r="FMC119" s="188"/>
      <c r="FMD119" s="209"/>
      <c r="FME119" s="199"/>
      <c r="FMF119" s="199"/>
      <c r="FMG119" s="188"/>
      <c r="FMH119" s="209"/>
      <c r="FMI119" s="199"/>
      <c r="FMJ119" s="199"/>
      <c r="FMK119" s="188"/>
      <c r="FML119" s="209"/>
      <c r="FMM119" s="199"/>
      <c r="FMN119" s="199"/>
      <c r="FMO119" s="188"/>
      <c r="FMP119" s="209"/>
      <c r="FMQ119" s="199"/>
      <c r="FMR119" s="199"/>
      <c r="FMS119" s="188"/>
      <c r="FMT119" s="209"/>
      <c r="FMU119" s="199"/>
      <c r="FMV119" s="199"/>
      <c r="FMW119" s="188"/>
      <c r="FMX119" s="209"/>
      <c r="FMY119" s="199"/>
      <c r="FMZ119" s="199"/>
      <c r="FNA119" s="188"/>
      <c r="FNB119" s="209"/>
      <c r="FNC119" s="199"/>
      <c r="FND119" s="199"/>
      <c r="FNE119" s="188"/>
      <c r="FNF119" s="209"/>
      <c r="FNG119" s="199"/>
      <c r="FNH119" s="199"/>
      <c r="FNI119" s="188"/>
      <c r="FNJ119" s="209"/>
      <c r="FNK119" s="199"/>
      <c r="FNL119" s="199"/>
      <c r="FNM119" s="188"/>
      <c r="FNN119" s="209"/>
      <c r="FNO119" s="199"/>
      <c r="FNP119" s="199"/>
      <c r="FNQ119" s="188"/>
      <c r="FNR119" s="209"/>
      <c r="FNS119" s="199"/>
      <c r="FNT119" s="199"/>
      <c r="FNU119" s="188"/>
      <c r="FNV119" s="209"/>
      <c r="FNW119" s="199"/>
      <c r="FNX119" s="199"/>
      <c r="FNY119" s="188"/>
      <c r="FNZ119" s="209"/>
      <c r="FOA119" s="199"/>
      <c r="FOB119" s="199"/>
      <c r="FOC119" s="188"/>
      <c r="FOD119" s="209"/>
      <c r="FOE119" s="199"/>
      <c r="FOF119" s="199"/>
      <c r="FOG119" s="188"/>
      <c r="FOH119" s="209"/>
      <c r="FOI119" s="199"/>
      <c r="FOJ119" s="199"/>
      <c r="FOK119" s="188"/>
      <c r="FOL119" s="209"/>
      <c r="FOM119" s="199"/>
      <c r="FON119" s="199"/>
      <c r="FOO119" s="188"/>
      <c r="FOP119" s="209"/>
      <c r="FOQ119" s="199"/>
      <c r="FOR119" s="199"/>
      <c r="FOS119" s="188"/>
      <c r="FOT119" s="209"/>
      <c r="FOU119" s="199"/>
      <c r="FOV119" s="199"/>
      <c r="FOW119" s="188"/>
      <c r="FOX119" s="209"/>
      <c r="FOY119" s="199"/>
      <c r="FOZ119" s="199"/>
      <c r="FPA119" s="188"/>
      <c r="FPB119" s="209"/>
      <c r="FPC119" s="199"/>
      <c r="FPD119" s="199"/>
      <c r="FPE119" s="188"/>
      <c r="FPF119" s="209"/>
      <c r="FPG119" s="199"/>
      <c r="FPH119" s="199"/>
      <c r="FPI119" s="188"/>
      <c r="FPJ119" s="209"/>
      <c r="FPK119" s="199"/>
      <c r="FPL119" s="199"/>
      <c r="FPM119" s="188"/>
      <c r="FPN119" s="209"/>
      <c r="FPO119" s="199"/>
      <c r="FPP119" s="199"/>
      <c r="FPQ119" s="188"/>
      <c r="FPR119" s="209"/>
      <c r="FPS119" s="199"/>
      <c r="FPT119" s="199"/>
      <c r="FPU119" s="188"/>
      <c r="FPV119" s="209"/>
      <c r="FPW119" s="199"/>
      <c r="FPX119" s="199"/>
      <c r="FPY119" s="188"/>
      <c r="FPZ119" s="209"/>
      <c r="FQA119" s="199"/>
      <c r="FQB119" s="199"/>
      <c r="FQC119" s="188"/>
      <c r="FQD119" s="209"/>
      <c r="FQE119" s="199"/>
      <c r="FQF119" s="199"/>
      <c r="FQG119" s="188"/>
      <c r="FQH119" s="209"/>
      <c r="FQI119" s="199"/>
      <c r="FQJ119" s="199"/>
      <c r="FQK119" s="188"/>
      <c r="FQL119" s="209"/>
      <c r="FQM119" s="199"/>
      <c r="FQN119" s="199"/>
      <c r="FQO119" s="188"/>
      <c r="FQP119" s="209"/>
      <c r="FQQ119" s="199"/>
      <c r="FQR119" s="199"/>
      <c r="FQS119" s="188"/>
      <c r="FQT119" s="209"/>
      <c r="FQU119" s="199"/>
      <c r="FQV119" s="199"/>
      <c r="FQW119" s="188"/>
      <c r="FQX119" s="209"/>
      <c r="FQY119" s="199"/>
      <c r="FQZ119" s="199"/>
      <c r="FRA119" s="188"/>
      <c r="FRB119" s="209"/>
      <c r="FRC119" s="199"/>
      <c r="FRD119" s="199"/>
      <c r="FRE119" s="188"/>
      <c r="FRF119" s="209"/>
      <c r="FRG119" s="199"/>
      <c r="FRH119" s="199"/>
      <c r="FRI119" s="188"/>
      <c r="FRJ119" s="209"/>
      <c r="FRK119" s="199"/>
      <c r="FRL119" s="199"/>
      <c r="FRM119" s="188"/>
      <c r="FRN119" s="209"/>
      <c r="FRO119" s="199"/>
      <c r="FRP119" s="199"/>
      <c r="FRQ119" s="188"/>
      <c r="FRR119" s="209"/>
      <c r="FRS119" s="199"/>
      <c r="FRT119" s="199"/>
      <c r="FRU119" s="188"/>
      <c r="FRV119" s="209"/>
      <c r="FRW119" s="199"/>
      <c r="FRX119" s="199"/>
      <c r="FRY119" s="188"/>
      <c r="FRZ119" s="209"/>
      <c r="FSA119" s="199"/>
      <c r="FSB119" s="199"/>
      <c r="FSC119" s="188"/>
      <c r="FSD119" s="209"/>
      <c r="FSE119" s="199"/>
      <c r="FSF119" s="199"/>
      <c r="FSG119" s="188"/>
      <c r="FSH119" s="209"/>
      <c r="FSI119" s="199"/>
      <c r="FSJ119" s="199"/>
      <c r="FSK119" s="188"/>
      <c r="FSL119" s="209"/>
      <c r="FSM119" s="199"/>
      <c r="FSN119" s="199"/>
      <c r="FSO119" s="188"/>
      <c r="FSP119" s="209"/>
      <c r="FSQ119" s="199"/>
      <c r="FSR119" s="199"/>
      <c r="FSS119" s="188"/>
      <c r="FST119" s="209"/>
      <c r="FSU119" s="199"/>
      <c r="FSV119" s="199"/>
      <c r="FSW119" s="188"/>
      <c r="FSX119" s="209"/>
      <c r="FSY119" s="199"/>
      <c r="FSZ119" s="199"/>
      <c r="FTA119" s="188"/>
      <c r="FTB119" s="209"/>
      <c r="FTC119" s="199"/>
      <c r="FTD119" s="199"/>
      <c r="FTE119" s="188"/>
      <c r="FTF119" s="209"/>
      <c r="FTG119" s="199"/>
      <c r="FTH119" s="199"/>
      <c r="FTI119" s="188"/>
      <c r="FTJ119" s="209"/>
      <c r="FTK119" s="199"/>
      <c r="FTL119" s="199"/>
      <c r="FTM119" s="188"/>
      <c r="FTN119" s="209"/>
      <c r="FTO119" s="199"/>
      <c r="FTP119" s="199"/>
      <c r="FTQ119" s="188"/>
      <c r="FTR119" s="209"/>
      <c r="FTS119" s="199"/>
      <c r="FTT119" s="199"/>
      <c r="FTU119" s="188"/>
      <c r="FTV119" s="209"/>
      <c r="FTW119" s="199"/>
      <c r="FTX119" s="199"/>
      <c r="FTY119" s="188"/>
      <c r="FTZ119" s="209"/>
      <c r="FUA119" s="199"/>
      <c r="FUB119" s="199"/>
      <c r="FUC119" s="188"/>
      <c r="FUD119" s="209"/>
      <c r="FUE119" s="199"/>
      <c r="FUF119" s="199"/>
      <c r="FUG119" s="188"/>
      <c r="FUH119" s="209"/>
      <c r="FUI119" s="199"/>
      <c r="FUJ119" s="199"/>
      <c r="FUK119" s="188"/>
      <c r="FUL119" s="209"/>
      <c r="FUM119" s="199"/>
      <c r="FUN119" s="199"/>
      <c r="FUO119" s="188"/>
      <c r="FUP119" s="209"/>
      <c r="FUQ119" s="199"/>
      <c r="FUR119" s="199"/>
      <c r="FUS119" s="188"/>
      <c r="FUT119" s="209"/>
      <c r="FUU119" s="199"/>
      <c r="FUV119" s="199"/>
      <c r="FUW119" s="188"/>
      <c r="FUX119" s="209"/>
      <c r="FUY119" s="199"/>
      <c r="FUZ119" s="199"/>
      <c r="FVA119" s="188"/>
      <c r="FVB119" s="209"/>
      <c r="FVC119" s="199"/>
      <c r="FVD119" s="199"/>
      <c r="FVE119" s="188"/>
      <c r="FVF119" s="209"/>
      <c r="FVG119" s="199"/>
      <c r="FVH119" s="199"/>
      <c r="FVI119" s="188"/>
      <c r="FVJ119" s="209"/>
      <c r="FVK119" s="199"/>
      <c r="FVL119" s="199"/>
      <c r="FVM119" s="188"/>
      <c r="FVN119" s="209"/>
      <c r="FVO119" s="199"/>
      <c r="FVP119" s="199"/>
      <c r="FVQ119" s="188"/>
      <c r="FVR119" s="209"/>
      <c r="FVS119" s="199"/>
      <c r="FVT119" s="199"/>
      <c r="FVU119" s="188"/>
      <c r="FVV119" s="209"/>
      <c r="FVW119" s="199"/>
      <c r="FVX119" s="199"/>
      <c r="FVY119" s="188"/>
      <c r="FVZ119" s="209"/>
      <c r="FWA119" s="199"/>
      <c r="FWB119" s="199"/>
      <c r="FWC119" s="188"/>
      <c r="FWD119" s="209"/>
      <c r="FWE119" s="199"/>
      <c r="FWF119" s="199"/>
      <c r="FWG119" s="188"/>
      <c r="FWH119" s="209"/>
      <c r="FWI119" s="199"/>
      <c r="FWJ119" s="199"/>
      <c r="FWK119" s="188"/>
      <c r="FWL119" s="209"/>
      <c r="FWM119" s="199"/>
      <c r="FWN119" s="199"/>
      <c r="FWO119" s="188"/>
      <c r="FWP119" s="209"/>
      <c r="FWQ119" s="199"/>
      <c r="FWR119" s="199"/>
      <c r="FWS119" s="188"/>
      <c r="FWT119" s="209"/>
      <c r="FWU119" s="199"/>
      <c r="FWV119" s="199"/>
      <c r="FWW119" s="188"/>
      <c r="FWX119" s="209"/>
      <c r="FWY119" s="199"/>
      <c r="FWZ119" s="199"/>
      <c r="FXA119" s="188"/>
      <c r="FXB119" s="209"/>
      <c r="FXC119" s="199"/>
      <c r="FXD119" s="199"/>
      <c r="FXE119" s="188"/>
      <c r="FXF119" s="209"/>
      <c r="FXG119" s="199"/>
      <c r="FXH119" s="199"/>
      <c r="FXI119" s="188"/>
      <c r="FXJ119" s="209"/>
      <c r="FXK119" s="199"/>
      <c r="FXL119" s="199"/>
      <c r="FXM119" s="188"/>
      <c r="FXN119" s="209"/>
      <c r="FXO119" s="199"/>
      <c r="FXP119" s="199"/>
      <c r="FXQ119" s="188"/>
      <c r="FXR119" s="209"/>
      <c r="FXS119" s="199"/>
      <c r="FXT119" s="199"/>
      <c r="FXU119" s="188"/>
      <c r="FXV119" s="209"/>
      <c r="FXW119" s="199"/>
      <c r="FXX119" s="199"/>
      <c r="FXY119" s="188"/>
      <c r="FXZ119" s="209"/>
      <c r="FYA119" s="199"/>
      <c r="FYB119" s="199"/>
      <c r="FYC119" s="188"/>
      <c r="FYD119" s="209"/>
      <c r="FYE119" s="199"/>
      <c r="FYF119" s="199"/>
      <c r="FYG119" s="188"/>
      <c r="FYH119" s="209"/>
      <c r="FYI119" s="199"/>
      <c r="FYJ119" s="199"/>
      <c r="FYK119" s="188"/>
      <c r="FYL119" s="209"/>
      <c r="FYM119" s="199"/>
      <c r="FYN119" s="199"/>
      <c r="FYO119" s="188"/>
      <c r="FYP119" s="209"/>
      <c r="FYQ119" s="199"/>
      <c r="FYR119" s="199"/>
      <c r="FYS119" s="188"/>
      <c r="FYT119" s="209"/>
      <c r="FYU119" s="199"/>
      <c r="FYV119" s="199"/>
      <c r="FYW119" s="188"/>
      <c r="FYX119" s="209"/>
      <c r="FYY119" s="199"/>
      <c r="FYZ119" s="199"/>
      <c r="FZA119" s="188"/>
      <c r="FZB119" s="209"/>
      <c r="FZC119" s="199"/>
      <c r="FZD119" s="199"/>
      <c r="FZE119" s="188"/>
      <c r="FZF119" s="209"/>
      <c r="FZG119" s="199"/>
      <c r="FZH119" s="199"/>
      <c r="FZI119" s="188"/>
      <c r="FZJ119" s="209"/>
      <c r="FZK119" s="199"/>
      <c r="FZL119" s="199"/>
      <c r="FZM119" s="188"/>
      <c r="FZN119" s="209"/>
      <c r="FZO119" s="199"/>
      <c r="FZP119" s="199"/>
      <c r="FZQ119" s="188"/>
      <c r="FZR119" s="209"/>
      <c r="FZS119" s="199"/>
      <c r="FZT119" s="199"/>
      <c r="FZU119" s="188"/>
      <c r="FZV119" s="209"/>
      <c r="FZW119" s="199"/>
      <c r="FZX119" s="199"/>
      <c r="FZY119" s="188"/>
      <c r="FZZ119" s="209"/>
      <c r="GAA119" s="199"/>
      <c r="GAB119" s="199"/>
      <c r="GAC119" s="188"/>
      <c r="GAD119" s="209"/>
      <c r="GAE119" s="199"/>
      <c r="GAF119" s="199"/>
      <c r="GAG119" s="188"/>
      <c r="GAH119" s="209"/>
      <c r="GAI119" s="199"/>
      <c r="GAJ119" s="199"/>
      <c r="GAK119" s="188"/>
      <c r="GAL119" s="209"/>
      <c r="GAM119" s="199"/>
      <c r="GAN119" s="199"/>
      <c r="GAO119" s="188"/>
      <c r="GAP119" s="209"/>
      <c r="GAQ119" s="199"/>
      <c r="GAR119" s="199"/>
      <c r="GAS119" s="188"/>
      <c r="GAT119" s="209"/>
      <c r="GAU119" s="199"/>
      <c r="GAV119" s="199"/>
      <c r="GAW119" s="188"/>
      <c r="GAX119" s="209"/>
      <c r="GAY119" s="199"/>
      <c r="GAZ119" s="199"/>
      <c r="GBA119" s="188"/>
      <c r="GBB119" s="209"/>
      <c r="GBC119" s="199"/>
      <c r="GBD119" s="199"/>
      <c r="GBE119" s="188"/>
      <c r="GBF119" s="209"/>
      <c r="GBG119" s="199"/>
      <c r="GBH119" s="199"/>
      <c r="GBI119" s="188"/>
      <c r="GBJ119" s="209"/>
      <c r="GBK119" s="199"/>
      <c r="GBL119" s="199"/>
      <c r="GBM119" s="188"/>
      <c r="GBN119" s="209"/>
      <c r="GBO119" s="199"/>
      <c r="GBP119" s="199"/>
      <c r="GBQ119" s="188"/>
      <c r="GBR119" s="209"/>
      <c r="GBS119" s="199"/>
      <c r="GBT119" s="199"/>
      <c r="GBU119" s="188"/>
      <c r="GBV119" s="209"/>
      <c r="GBW119" s="199"/>
      <c r="GBX119" s="199"/>
      <c r="GBY119" s="188"/>
      <c r="GBZ119" s="209"/>
      <c r="GCA119" s="199"/>
      <c r="GCB119" s="199"/>
      <c r="GCC119" s="188"/>
      <c r="GCD119" s="209"/>
      <c r="GCE119" s="199"/>
      <c r="GCF119" s="199"/>
      <c r="GCG119" s="188"/>
      <c r="GCH119" s="209"/>
      <c r="GCI119" s="199"/>
      <c r="GCJ119" s="199"/>
      <c r="GCK119" s="188"/>
      <c r="GCL119" s="209"/>
      <c r="GCM119" s="199"/>
      <c r="GCN119" s="199"/>
      <c r="GCO119" s="188"/>
      <c r="GCP119" s="209"/>
      <c r="GCQ119" s="199"/>
      <c r="GCR119" s="199"/>
      <c r="GCS119" s="188"/>
      <c r="GCT119" s="209"/>
      <c r="GCU119" s="199"/>
      <c r="GCV119" s="199"/>
      <c r="GCW119" s="188"/>
      <c r="GCX119" s="209"/>
      <c r="GCY119" s="199"/>
      <c r="GCZ119" s="199"/>
      <c r="GDA119" s="188"/>
      <c r="GDB119" s="209"/>
      <c r="GDC119" s="199"/>
      <c r="GDD119" s="199"/>
      <c r="GDE119" s="188"/>
      <c r="GDF119" s="209"/>
      <c r="GDG119" s="199"/>
      <c r="GDH119" s="199"/>
      <c r="GDI119" s="188"/>
      <c r="GDJ119" s="209"/>
      <c r="GDK119" s="199"/>
      <c r="GDL119" s="199"/>
      <c r="GDM119" s="188"/>
      <c r="GDN119" s="209"/>
      <c r="GDO119" s="199"/>
      <c r="GDP119" s="199"/>
      <c r="GDQ119" s="188"/>
      <c r="GDR119" s="209"/>
      <c r="GDS119" s="199"/>
      <c r="GDT119" s="199"/>
      <c r="GDU119" s="188"/>
      <c r="GDV119" s="209"/>
      <c r="GDW119" s="199"/>
      <c r="GDX119" s="199"/>
      <c r="GDY119" s="188"/>
      <c r="GDZ119" s="209"/>
      <c r="GEA119" s="199"/>
      <c r="GEB119" s="199"/>
      <c r="GEC119" s="188"/>
      <c r="GED119" s="209"/>
      <c r="GEE119" s="199"/>
      <c r="GEF119" s="199"/>
      <c r="GEG119" s="188"/>
      <c r="GEH119" s="209"/>
      <c r="GEI119" s="199"/>
      <c r="GEJ119" s="199"/>
      <c r="GEK119" s="188"/>
      <c r="GEL119" s="209"/>
      <c r="GEM119" s="199"/>
      <c r="GEN119" s="199"/>
      <c r="GEO119" s="188"/>
      <c r="GEP119" s="209"/>
      <c r="GEQ119" s="199"/>
      <c r="GER119" s="199"/>
      <c r="GES119" s="188"/>
      <c r="GET119" s="209"/>
      <c r="GEU119" s="199"/>
      <c r="GEV119" s="199"/>
      <c r="GEW119" s="188"/>
      <c r="GEX119" s="209"/>
      <c r="GEY119" s="199"/>
      <c r="GEZ119" s="199"/>
      <c r="GFA119" s="188"/>
      <c r="GFB119" s="209"/>
      <c r="GFC119" s="199"/>
      <c r="GFD119" s="199"/>
      <c r="GFE119" s="188"/>
      <c r="GFF119" s="209"/>
      <c r="GFG119" s="199"/>
      <c r="GFH119" s="199"/>
      <c r="GFI119" s="188"/>
      <c r="GFJ119" s="209"/>
      <c r="GFK119" s="199"/>
      <c r="GFL119" s="199"/>
      <c r="GFM119" s="188"/>
      <c r="GFN119" s="209"/>
      <c r="GFO119" s="199"/>
      <c r="GFP119" s="199"/>
      <c r="GFQ119" s="188"/>
      <c r="GFR119" s="209"/>
      <c r="GFS119" s="199"/>
      <c r="GFT119" s="199"/>
      <c r="GFU119" s="188"/>
      <c r="GFV119" s="209"/>
      <c r="GFW119" s="199"/>
      <c r="GFX119" s="199"/>
      <c r="GFY119" s="188"/>
      <c r="GFZ119" s="209"/>
      <c r="GGA119" s="199"/>
      <c r="GGB119" s="199"/>
      <c r="GGC119" s="188"/>
      <c r="GGD119" s="209"/>
      <c r="GGE119" s="199"/>
      <c r="GGF119" s="199"/>
      <c r="GGG119" s="188"/>
      <c r="GGH119" s="209"/>
      <c r="GGI119" s="199"/>
      <c r="GGJ119" s="199"/>
      <c r="GGK119" s="188"/>
      <c r="GGL119" s="209"/>
      <c r="GGM119" s="199"/>
      <c r="GGN119" s="199"/>
      <c r="GGO119" s="188"/>
      <c r="GGP119" s="209"/>
      <c r="GGQ119" s="199"/>
      <c r="GGR119" s="199"/>
      <c r="GGS119" s="188"/>
      <c r="GGT119" s="209"/>
      <c r="GGU119" s="199"/>
      <c r="GGV119" s="199"/>
      <c r="GGW119" s="188"/>
      <c r="GGX119" s="209"/>
      <c r="GGY119" s="199"/>
      <c r="GGZ119" s="199"/>
      <c r="GHA119" s="188"/>
      <c r="GHB119" s="209"/>
      <c r="GHC119" s="199"/>
      <c r="GHD119" s="199"/>
      <c r="GHE119" s="188"/>
      <c r="GHF119" s="209"/>
      <c r="GHG119" s="199"/>
      <c r="GHH119" s="199"/>
      <c r="GHI119" s="188"/>
      <c r="GHJ119" s="209"/>
      <c r="GHK119" s="199"/>
      <c r="GHL119" s="199"/>
      <c r="GHM119" s="188"/>
      <c r="GHN119" s="209"/>
      <c r="GHO119" s="199"/>
      <c r="GHP119" s="199"/>
      <c r="GHQ119" s="188"/>
      <c r="GHR119" s="209"/>
      <c r="GHS119" s="199"/>
      <c r="GHT119" s="199"/>
      <c r="GHU119" s="188"/>
      <c r="GHV119" s="209"/>
      <c r="GHW119" s="199"/>
      <c r="GHX119" s="199"/>
      <c r="GHY119" s="188"/>
      <c r="GHZ119" s="209"/>
      <c r="GIA119" s="199"/>
      <c r="GIB119" s="199"/>
      <c r="GIC119" s="188"/>
      <c r="GID119" s="209"/>
      <c r="GIE119" s="199"/>
      <c r="GIF119" s="199"/>
      <c r="GIG119" s="188"/>
      <c r="GIH119" s="209"/>
      <c r="GII119" s="199"/>
      <c r="GIJ119" s="199"/>
      <c r="GIK119" s="188"/>
      <c r="GIL119" s="209"/>
      <c r="GIM119" s="199"/>
      <c r="GIN119" s="199"/>
      <c r="GIO119" s="188"/>
      <c r="GIP119" s="209"/>
      <c r="GIQ119" s="199"/>
      <c r="GIR119" s="199"/>
      <c r="GIS119" s="188"/>
      <c r="GIT119" s="209"/>
      <c r="GIU119" s="199"/>
      <c r="GIV119" s="199"/>
      <c r="GIW119" s="188"/>
      <c r="GIX119" s="209"/>
      <c r="GIY119" s="199"/>
      <c r="GIZ119" s="199"/>
      <c r="GJA119" s="188"/>
      <c r="GJB119" s="209"/>
      <c r="GJC119" s="199"/>
      <c r="GJD119" s="199"/>
      <c r="GJE119" s="188"/>
      <c r="GJF119" s="209"/>
      <c r="GJG119" s="199"/>
      <c r="GJH119" s="199"/>
      <c r="GJI119" s="188"/>
      <c r="GJJ119" s="209"/>
      <c r="GJK119" s="199"/>
      <c r="GJL119" s="199"/>
      <c r="GJM119" s="188"/>
      <c r="GJN119" s="209"/>
      <c r="GJO119" s="199"/>
      <c r="GJP119" s="199"/>
      <c r="GJQ119" s="188"/>
      <c r="GJR119" s="209"/>
      <c r="GJS119" s="199"/>
      <c r="GJT119" s="199"/>
      <c r="GJU119" s="188"/>
      <c r="GJV119" s="209"/>
      <c r="GJW119" s="199"/>
      <c r="GJX119" s="199"/>
      <c r="GJY119" s="188"/>
      <c r="GJZ119" s="209"/>
      <c r="GKA119" s="199"/>
      <c r="GKB119" s="199"/>
      <c r="GKC119" s="188"/>
      <c r="GKD119" s="209"/>
      <c r="GKE119" s="199"/>
      <c r="GKF119" s="199"/>
      <c r="GKG119" s="188"/>
      <c r="GKH119" s="209"/>
      <c r="GKI119" s="199"/>
      <c r="GKJ119" s="199"/>
      <c r="GKK119" s="188"/>
      <c r="GKL119" s="209"/>
      <c r="GKM119" s="199"/>
      <c r="GKN119" s="199"/>
      <c r="GKO119" s="188"/>
      <c r="GKP119" s="209"/>
      <c r="GKQ119" s="199"/>
      <c r="GKR119" s="199"/>
      <c r="GKS119" s="188"/>
      <c r="GKT119" s="209"/>
      <c r="GKU119" s="199"/>
      <c r="GKV119" s="199"/>
      <c r="GKW119" s="188"/>
      <c r="GKX119" s="209"/>
      <c r="GKY119" s="199"/>
      <c r="GKZ119" s="199"/>
      <c r="GLA119" s="188"/>
      <c r="GLB119" s="209"/>
      <c r="GLC119" s="199"/>
      <c r="GLD119" s="199"/>
      <c r="GLE119" s="188"/>
      <c r="GLF119" s="209"/>
      <c r="GLG119" s="199"/>
      <c r="GLH119" s="199"/>
      <c r="GLI119" s="188"/>
      <c r="GLJ119" s="209"/>
      <c r="GLK119" s="199"/>
      <c r="GLL119" s="199"/>
      <c r="GLM119" s="188"/>
      <c r="GLN119" s="209"/>
      <c r="GLO119" s="199"/>
      <c r="GLP119" s="199"/>
      <c r="GLQ119" s="188"/>
      <c r="GLR119" s="209"/>
      <c r="GLS119" s="199"/>
      <c r="GLT119" s="199"/>
      <c r="GLU119" s="188"/>
      <c r="GLV119" s="209"/>
      <c r="GLW119" s="199"/>
      <c r="GLX119" s="199"/>
      <c r="GLY119" s="188"/>
      <c r="GLZ119" s="209"/>
      <c r="GMA119" s="199"/>
      <c r="GMB119" s="199"/>
      <c r="GMC119" s="188"/>
      <c r="GMD119" s="209"/>
      <c r="GME119" s="199"/>
      <c r="GMF119" s="199"/>
      <c r="GMG119" s="188"/>
      <c r="GMH119" s="209"/>
      <c r="GMI119" s="199"/>
      <c r="GMJ119" s="199"/>
      <c r="GMK119" s="188"/>
      <c r="GML119" s="209"/>
      <c r="GMM119" s="199"/>
      <c r="GMN119" s="199"/>
      <c r="GMO119" s="188"/>
      <c r="GMP119" s="209"/>
      <c r="GMQ119" s="199"/>
      <c r="GMR119" s="199"/>
      <c r="GMS119" s="188"/>
      <c r="GMT119" s="209"/>
      <c r="GMU119" s="199"/>
      <c r="GMV119" s="199"/>
      <c r="GMW119" s="188"/>
      <c r="GMX119" s="209"/>
      <c r="GMY119" s="199"/>
      <c r="GMZ119" s="199"/>
      <c r="GNA119" s="188"/>
      <c r="GNB119" s="209"/>
      <c r="GNC119" s="199"/>
      <c r="GND119" s="199"/>
      <c r="GNE119" s="188"/>
      <c r="GNF119" s="209"/>
      <c r="GNG119" s="199"/>
      <c r="GNH119" s="199"/>
      <c r="GNI119" s="188"/>
      <c r="GNJ119" s="209"/>
      <c r="GNK119" s="199"/>
      <c r="GNL119" s="199"/>
      <c r="GNM119" s="188"/>
      <c r="GNN119" s="209"/>
      <c r="GNO119" s="199"/>
      <c r="GNP119" s="199"/>
      <c r="GNQ119" s="188"/>
      <c r="GNR119" s="209"/>
      <c r="GNS119" s="199"/>
      <c r="GNT119" s="199"/>
      <c r="GNU119" s="188"/>
      <c r="GNV119" s="209"/>
      <c r="GNW119" s="199"/>
      <c r="GNX119" s="199"/>
      <c r="GNY119" s="188"/>
      <c r="GNZ119" s="209"/>
      <c r="GOA119" s="199"/>
      <c r="GOB119" s="199"/>
      <c r="GOC119" s="188"/>
      <c r="GOD119" s="209"/>
      <c r="GOE119" s="199"/>
      <c r="GOF119" s="199"/>
      <c r="GOG119" s="188"/>
      <c r="GOH119" s="209"/>
      <c r="GOI119" s="199"/>
      <c r="GOJ119" s="199"/>
      <c r="GOK119" s="188"/>
      <c r="GOL119" s="209"/>
      <c r="GOM119" s="199"/>
      <c r="GON119" s="199"/>
      <c r="GOO119" s="188"/>
      <c r="GOP119" s="209"/>
      <c r="GOQ119" s="199"/>
      <c r="GOR119" s="199"/>
      <c r="GOS119" s="188"/>
      <c r="GOT119" s="209"/>
      <c r="GOU119" s="199"/>
      <c r="GOV119" s="199"/>
      <c r="GOW119" s="188"/>
      <c r="GOX119" s="209"/>
      <c r="GOY119" s="199"/>
      <c r="GOZ119" s="199"/>
      <c r="GPA119" s="188"/>
      <c r="GPB119" s="209"/>
      <c r="GPC119" s="199"/>
      <c r="GPD119" s="199"/>
      <c r="GPE119" s="188"/>
      <c r="GPF119" s="209"/>
      <c r="GPG119" s="199"/>
      <c r="GPH119" s="199"/>
      <c r="GPI119" s="188"/>
      <c r="GPJ119" s="209"/>
      <c r="GPK119" s="199"/>
      <c r="GPL119" s="199"/>
      <c r="GPM119" s="188"/>
      <c r="GPN119" s="209"/>
      <c r="GPO119" s="199"/>
      <c r="GPP119" s="199"/>
      <c r="GPQ119" s="188"/>
      <c r="GPR119" s="209"/>
      <c r="GPS119" s="199"/>
      <c r="GPT119" s="199"/>
      <c r="GPU119" s="188"/>
      <c r="GPV119" s="209"/>
      <c r="GPW119" s="199"/>
      <c r="GPX119" s="199"/>
      <c r="GPY119" s="188"/>
      <c r="GPZ119" s="209"/>
      <c r="GQA119" s="199"/>
      <c r="GQB119" s="199"/>
      <c r="GQC119" s="188"/>
      <c r="GQD119" s="209"/>
      <c r="GQE119" s="199"/>
      <c r="GQF119" s="199"/>
      <c r="GQG119" s="188"/>
      <c r="GQH119" s="209"/>
      <c r="GQI119" s="199"/>
      <c r="GQJ119" s="199"/>
      <c r="GQK119" s="188"/>
      <c r="GQL119" s="209"/>
      <c r="GQM119" s="199"/>
      <c r="GQN119" s="199"/>
      <c r="GQO119" s="188"/>
      <c r="GQP119" s="209"/>
      <c r="GQQ119" s="199"/>
      <c r="GQR119" s="199"/>
      <c r="GQS119" s="188"/>
      <c r="GQT119" s="209"/>
      <c r="GQU119" s="199"/>
      <c r="GQV119" s="199"/>
      <c r="GQW119" s="188"/>
      <c r="GQX119" s="209"/>
      <c r="GQY119" s="199"/>
      <c r="GQZ119" s="199"/>
      <c r="GRA119" s="188"/>
      <c r="GRB119" s="209"/>
      <c r="GRC119" s="199"/>
      <c r="GRD119" s="199"/>
      <c r="GRE119" s="188"/>
      <c r="GRF119" s="209"/>
      <c r="GRG119" s="199"/>
      <c r="GRH119" s="199"/>
      <c r="GRI119" s="188"/>
      <c r="GRJ119" s="209"/>
      <c r="GRK119" s="199"/>
      <c r="GRL119" s="199"/>
      <c r="GRM119" s="188"/>
      <c r="GRN119" s="209"/>
      <c r="GRO119" s="199"/>
      <c r="GRP119" s="199"/>
      <c r="GRQ119" s="188"/>
      <c r="GRR119" s="209"/>
      <c r="GRS119" s="199"/>
      <c r="GRT119" s="199"/>
      <c r="GRU119" s="188"/>
      <c r="GRV119" s="209"/>
      <c r="GRW119" s="199"/>
      <c r="GRX119" s="199"/>
      <c r="GRY119" s="188"/>
      <c r="GRZ119" s="209"/>
      <c r="GSA119" s="199"/>
      <c r="GSB119" s="199"/>
      <c r="GSC119" s="188"/>
      <c r="GSD119" s="209"/>
      <c r="GSE119" s="199"/>
      <c r="GSF119" s="199"/>
      <c r="GSG119" s="188"/>
      <c r="GSH119" s="209"/>
      <c r="GSI119" s="199"/>
      <c r="GSJ119" s="199"/>
      <c r="GSK119" s="188"/>
      <c r="GSL119" s="209"/>
      <c r="GSM119" s="199"/>
      <c r="GSN119" s="199"/>
      <c r="GSO119" s="188"/>
      <c r="GSP119" s="209"/>
      <c r="GSQ119" s="199"/>
      <c r="GSR119" s="199"/>
      <c r="GSS119" s="188"/>
      <c r="GST119" s="209"/>
      <c r="GSU119" s="199"/>
      <c r="GSV119" s="199"/>
      <c r="GSW119" s="188"/>
      <c r="GSX119" s="209"/>
      <c r="GSY119" s="199"/>
      <c r="GSZ119" s="199"/>
      <c r="GTA119" s="188"/>
      <c r="GTB119" s="209"/>
      <c r="GTC119" s="199"/>
      <c r="GTD119" s="199"/>
      <c r="GTE119" s="188"/>
      <c r="GTF119" s="209"/>
      <c r="GTG119" s="199"/>
      <c r="GTH119" s="199"/>
      <c r="GTI119" s="188"/>
      <c r="GTJ119" s="209"/>
      <c r="GTK119" s="199"/>
      <c r="GTL119" s="199"/>
      <c r="GTM119" s="188"/>
      <c r="GTN119" s="209"/>
      <c r="GTO119" s="199"/>
      <c r="GTP119" s="199"/>
      <c r="GTQ119" s="188"/>
      <c r="GTR119" s="209"/>
      <c r="GTS119" s="199"/>
      <c r="GTT119" s="199"/>
      <c r="GTU119" s="188"/>
      <c r="GTV119" s="209"/>
      <c r="GTW119" s="199"/>
      <c r="GTX119" s="199"/>
      <c r="GTY119" s="188"/>
      <c r="GTZ119" s="209"/>
      <c r="GUA119" s="199"/>
      <c r="GUB119" s="199"/>
      <c r="GUC119" s="188"/>
      <c r="GUD119" s="209"/>
      <c r="GUE119" s="199"/>
      <c r="GUF119" s="199"/>
      <c r="GUG119" s="188"/>
      <c r="GUH119" s="209"/>
      <c r="GUI119" s="199"/>
      <c r="GUJ119" s="199"/>
      <c r="GUK119" s="188"/>
      <c r="GUL119" s="209"/>
      <c r="GUM119" s="199"/>
      <c r="GUN119" s="199"/>
      <c r="GUO119" s="188"/>
      <c r="GUP119" s="209"/>
      <c r="GUQ119" s="199"/>
      <c r="GUR119" s="199"/>
      <c r="GUS119" s="188"/>
      <c r="GUT119" s="209"/>
      <c r="GUU119" s="199"/>
      <c r="GUV119" s="199"/>
      <c r="GUW119" s="188"/>
      <c r="GUX119" s="209"/>
      <c r="GUY119" s="199"/>
      <c r="GUZ119" s="199"/>
      <c r="GVA119" s="188"/>
      <c r="GVB119" s="209"/>
      <c r="GVC119" s="199"/>
      <c r="GVD119" s="199"/>
      <c r="GVE119" s="188"/>
      <c r="GVF119" s="209"/>
      <c r="GVG119" s="199"/>
      <c r="GVH119" s="199"/>
      <c r="GVI119" s="188"/>
      <c r="GVJ119" s="209"/>
      <c r="GVK119" s="199"/>
      <c r="GVL119" s="199"/>
      <c r="GVM119" s="188"/>
      <c r="GVN119" s="209"/>
      <c r="GVO119" s="199"/>
      <c r="GVP119" s="199"/>
      <c r="GVQ119" s="188"/>
      <c r="GVR119" s="209"/>
      <c r="GVS119" s="199"/>
      <c r="GVT119" s="199"/>
      <c r="GVU119" s="188"/>
      <c r="GVV119" s="209"/>
      <c r="GVW119" s="199"/>
      <c r="GVX119" s="199"/>
      <c r="GVY119" s="188"/>
      <c r="GVZ119" s="209"/>
      <c r="GWA119" s="199"/>
      <c r="GWB119" s="199"/>
      <c r="GWC119" s="188"/>
      <c r="GWD119" s="209"/>
      <c r="GWE119" s="199"/>
      <c r="GWF119" s="199"/>
      <c r="GWG119" s="188"/>
      <c r="GWH119" s="209"/>
      <c r="GWI119" s="199"/>
      <c r="GWJ119" s="199"/>
      <c r="GWK119" s="188"/>
      <c r="GWL119" s="209"/>
      <c r="GWM119" s="199"/>
      <c r="GWN119" s="199"/>
      <c r="GWO119" s="188"/>
      <c r="GWP119" s="209"/>
      <c r="GWQ119" s="199"/>
      <c r="GWR119" s="199"/>
      <c r="GWS119" s="188"/>
      <c r="GWT119" s="209"/>
      <c r="GWU119" s="199"/>
      <c r="GWV119" s="199"/>
      <c r="GWW119" s="188"/>
      <c r="GWX119" s="209"/>
      <c r="GWY119" s="199"/>
      <c r="GWZ119" s="199"/>
      <c r="GXA119" s="188"/>
      <c r="GXB119" s="209"/>
      <c r="GXC119" s="199"/>
      <c r="GXD119" s="199"/>
      <c r="GXE119" s="188"/>
      <c r="GXF119" s="209"/>
      <c r="GXG119" s="199"/>
      <c r="GXH119" s="199"/>
      <c r="GXI119" s="188"/>
      <c r="GXJ119" s="209"/>
      <c r="GXK119" s="199"/>
      <c r="GXL119" s="199"/>
      <c r="GXM119" s="188"/>
      <c r="GXN119" s="209"/>
      <c r="GXO119" s="199"/>
      <c r="GXP119" s="199"/>
      <c r="GXQ119" s="188"/>
      <c r="GXR119" s="209"/>
      <c r="GXS119" s="199"/>
      <c r="GXT119" s="199"/>
      <c r="GXU119" s="188"/>
      <c r="GXV119" s="209"/>
      <c r="GXW119" s="199"/>
      <c r="GXX119" s="199"/>
      <c r="GXY119" s="188"/>
      <c r="GXZ119" s="209"/>
      <c r="GYA119" s="199"/>
      <c r="GYB119" s="199"/>
      <c r="GYC119" s="188"/>
      <c r="GYD119" s="209"/>
      <c r="GYE119" s="199"/>
      <c r="GYF119" s="199"/>
      <c r="GYG119" s="188"/>
      <c r="GYH119" s="209"/>
      <c r="GYI119" s="199"/>
      <c r="GYJ119" s="199"/>
      <c r="GYK119" s="188"/>
      <c r="GYL119" s="209"/>
      <c r="GYM119" s="199"/>
      <c r="GYN119" s="199"/>
      <c r="GYO119" s="188"/>
      <c r="GYP119" s="209"/>
      <c r="GYQ119" s="199"/>
      <c r="GYR119" s="199"/>
      <c r="GYS119" s="188"/>
      <c r="GYT119" s="209"/>
      <c r="GYU119" s="199"/>
      <c r="GYV119" s="199"/>
      <c r="GYW119" s="188"/>
      <c r="GYX119" s="209"/>
      <c r="GYY119" s="199"/>
      <c r="GYZ119" s="199"/>
      <c r="GZA119" s="188"/>
      <c r="GZB119" s="209"/>
      <c r="GZC119" s="199"/>
      <c r="GZD119" s="199"/>
      <c r="GZE119" s="188"/>
      <c r="GZF119" s="209"/>
      <c r="GZG119" s="199"/>
      <c r="GZH119" s="199"/>
      <c r="GZI119" s="188"/>
      <c r="GZJ119" s="209"/>
      <c r="GZK119" s="199"/>
      <c r="GZL119" s="199"/>
      <c r="GZM119" s="188"/>
      <c r="GZN119" s="209"/>
      <c r="GZO119" s="199"/>
      <c r="GZP119" s="199"/>
      <c r="GZQ119" s="188"/>
      <c r="GZR119" s="209"/>
      <c r="GZS119" s="199"/>
      <c r="GZT119" s="199"/>
      <c r="GZU119" s="188"/>
      <c r="GZV119" s="209"/>
      <c r="GZW119" s="199"/>
      <c r="GZX119" s="199"/>
      <c r="GZY119" s="188"/>
      <c r="GZZ119" s="209"/>
      <c r="HAA119" s="199"/>
      <c r="HAB119" s="199"/>
      <c r="HAC119" s="188"/>
      <c r="HAD119" s="209"/>
      <c r="HAE119" s="199"/>
      <c r="HAF119" s="199"/>
      <c r="HAG119" s="188"/>
      <c r="HAH119" s="209"/>
      <c r="HAI119" s="199"/>
      <c r="HAJ119" s="199"/>
      <c r="HAK119" s="188"/>
      <c r="HAL119" s="209"/>
      <c r="HAM119" s="199"/>
      <c r="HAN119" s="199"/>
      <c r="HAO119" s="188"/>
      <c r="HAP119" s="209"/>
      <c r="HAQ119" s="199"/>
      <c r="HAR119" s="199"/>
      <c r="HAS119" s="188"/>
      <c r="HAT119" s="209"/>
      <c r="HAU119" s="199"/>
      <c r="HAV119" s="199"/>
      <c r="HAW119" s="188"/>
      <c r="HAX119" s="209"/>
      <c r="HAY119" s="199"/>
      <c r="HAZ119" s="199"/>
      <c r="HBA119" s="188"/>
      <c r="HBB119" s="209"/>
      <c r="HBC119" s="199"/>
      <c r="HBD119" s="199"/>
      <c r="HBE119" s="188"/>
      <c r="HBF119" s="209"/>
      <c r="HBG119" s="199"/>
      <c r="HBH119" s="199"/>
      <c r="HBI119" s="188"/>
      <c r="HBJ119" s="209"/>
      <c r="HBK119" s="199"/>
      <c r="HBL119" s="199"/>
      <c r="HBM119" s="188"/>
      <c r="HBN119" s="209"/>
      <c r="HBO119" s="199"/>
      <c r="HBP119" s="199"/>
      <c r="HBQ119" s="188"/>
      <c r="HBR119" s="209"/>
      <c r="HBS119" s="199"/>
      <c r="HBT119" s="199"/>
      <c r="HBU119" s="188"/>
      <c r="HBV119" s="209"/>
      <c r="HBW119" s="199"/>
      <c r="HBX119" s="199"/>
      <c r="HBY119" s="188"/>
      <c r="HBZ119" s="209"/>
      <c r="HCA119" s="199"/>
      <c r="HCB119" s="199"/>
      <c r="HCC119" s="188"/>
      <c r="HCD119" s="209"/>
      <c r="HCE119" s="199"/>
      <c r="HCF119" s="199"/>
      <c r="HCG119" s="188"/>
      <c r="HCH119" s="209"/>
      <c r="HCI119" s="199"/>
      <c r="HCJ119" s="199"/>
      <c r="HCK119" s="188"/>
      <c r="HCL119" s="209"/>
      <c r="HCM119" s="199"/>
      <c r="HCN119" s="199"/>
      <c r="HCO119" s="188"/>
      <c r="HCP119" s="209"/>
      <c r="HCQ119" s="199"/>
      <c r="HCR119" s="199"/>
      <c r="HCS119" s="188"/>
      <c r="HCT119" s="209"/>
      <c r="HCU119" s="199"/>
      <c r="HCV119" s="199"/>
      <c r="HCW119" s="188"/>
      <c r="HCX119" s="209"/>
      <c r="HCY119" s="199"/>
      <c r="HCZ119" s="199"/>
      <c r="HDA119" s="188"/>
      <c r="HDB119" s="209"/>
      <c r="HDC119" s="199"/>
      <c r="HDD119" s="199"/>
      <c r="HDE119" s="188"/>
      <c r="HDF119" s="209"/>
      <c r="HDG119" s="199"/>
      <c r="HDH119" s="199"/>
      <c r="HDI119" s="188"/>
      <c r="HDJ119" s="209"/>
      <c r="HDK119" s="199"/>
      <c r="HDL119" s="199"/>
      <c r="HDM119" s="188"/>
      <c r="HDN119" s="209"/>
      <c r="HDO119" s="199"/>
      <c r="HDP119" s="199"/>
      <c r="HDQ119" s="188"/>
      <c r="HDR119" s="209"/>
      <c r="HDS119" s="199"/>
      <c r="HDT119" s="199"/>
      <c r="HDU119" s="188"/>
      <c r="HDV119" s="209"/>
      <c r="HDW119" s="199"/>
      <c r="HDX119" s="199"/>
      <c r="HDY119" s="188"/>
      <c r="HDZ119" s="209"/>
      <c r="HEA119" s="199"/>
      <c r="HEB119" s="199"/>
      <c r="HEC119" s="188"/>
      <c r="HED119" s="209"/>
      <c r="HEE119" s="199"/>
      <c r="HEF119" s="199"/>
      <c r="HEG119" s="188"/>
      <c r="HEH119" s="209"/>
      <c r="HEI119" s="199"/>
      <c r="HEJ119" s="199"/>
      <c r="HEK119" s="188"/>
      <c r="HEL119" s="209"/>
      <c r="HEM119" s="199"/>
      <c r="HEN119" s="199"/>
      <c r="HEO119" s="188"/>
      <c r="HEP119" s="209"/>
      <c r="HEQ119" s="199"/>
      <c r="HER119" s="199"/>
      <c r="HES119" s="188"/>
      <c r="HET119" s="209"/>
      <c r="HEU119" s="199"/>
      <c r="HEV119" s="199"/>
      <c r="HEW119" s="188"/>
      <c r="HEX119" s="209"/>
      <c r="HEY119" s="199"/>
      <c r="HEZ119" s="199"/>
      <c r="HFA119" s="188"/>
      <c r="HFB119" s="209"/>
      <c r="HFC119" s="199"/>
      <c r="HFD119" s="199"/>
      <c r="HFE119" s="188"/>
      <c r="HFF119" s="209"/>
      <c r="HFG119" s="199"/>
      <c r="HFH119" s="199"/>
      <c r="HFI119" s="188"/>
      <c r="HFJ119" s="209"/>
      <c r="HFK119" s="199"/>
      <c r="HFL119" s="199"/>
      <c r="HFM119" s="188"/>
      <c r="HFN119" s="209"/>
      <c r="HFO119" s="199"/>
      <c r="HFP119" s="199"/>
      <c r="HFQ119" s="188"/>
      <c r="HFR119" s="209"/>
      <c r="HFS119" s="199"/>
      <c r="HFT119" s="199"/>
      <c r="HFU119" s="188"/>
      <c r="HFV119" s="209"/>
      <c r="HFW119" s="199"/>
      <c r="HFX119" s="199"/>
      <c r="HFY119" s="188"/>
      <c r="HFZ119" s="209"/>
      <c r="HGA119" s="199"/>
      <c r="HGB119" s="199"/>
      <c r="HGC119" s="188"/>
      <c r="HGD119" s="209"/>
      <c r="HGE119" s="199"/>
      <c r="HGF119" s="199"/>
      <c r="HGG119" s="188"/>
      <c r="HGH119" s="209"/>
      <c r="HGI119" s="199"/>
      <c r="HGJ119" s="199"/>
      <c r="HGK119" s="188"/>
      <c r="HGL119" s="209"/>
      <c r="HGM119" s="199"/>
      <c r="HGN119" s="199"/>
      <c r="HGO119" s="188"/>
      <c r="HGP119" s="209"/>
      <c r="HGQ119" s="199"/>
      <c r="HGR119" s="199"/>
      <c r="HGS119" s="188"/>
      <c r="HGT119" s="209"/>
      <c r="HGU119" s="199"/>
      <c r="HGV119" s="199"/>
      <c r="HGW119" s="188"/>
      <c r="HGX119" s="209"/>
      <c r="HGY119" s="199"/>
      <c r="HGZ119" s="199"/>
      <c r="HHA119" s="188"/>
      <c r="HHB119" s="209"/>
      <c r="HHC119" s="199"/>
      <c r="HHD119" s="199"/>
      <c r="HHE119" s="188"/>
      <c r="HHF119" s="209"/>
      <c r="HHG119" s="199"/>
      <c r="HHH119" s="199"/>
      <c r="HHI119" s="188"/>
      <c r="HHJ119" s="209"/>
      <c r="HHK119" s="199"/>
      <c r="HHL119" s="199"/>
      <c r="HHM119" s="188"/>
      <c r="HHN119" s="209"/>
      <c r="HHO119" s="199"/>
      <c r="HHP119" s="199"/>
      <c r="HHQ119" s="188"/>
      <c r="HHR119" s="209"/>
      <c r="HHS119" s="199"/>
      <c r="HHT119" s="199"/>
      <c r="HHU119" s="188"/>
      <c r="HHV119" s="209"/>
      <c r="HHW119" s="199"/>
      <c r="HHX119" s="199"/>
      <c r="HHY119" s="188"/>
      <c r="HHZ119" s="209"/>
      <c r="HIA119" s="199"/>
      <c r="HIB119" s="199"/>
      <c r="HIC119" s="188"/>
      <c r="HID119" s="209"/>
      <c r="HIE119" s="199"/>
      <c r="HIF119" s="199"/>
      <c r="HIG119" s="188"/>
      <c r="HIH119" s="209"/>
      <c r="HII119" s="199"/>
      <c r="HIJ119" s="199"/>
      <c r="HIK119" s="188"/>
      <c r="HIL119" s="209"/>
      <c r="HIM119" s="199"/>
      <c r="HIN119" s="199"/>
      <c r="HIO119" s="188"/>
      <c r="HIP119" s="209"/>
      <c r="HIQ119" s="199"/>
      <c r="HIR119" s="199"/>
      <c r="HIS119" s="188"/>
      <c r="HIT119" s="209"/>
      <c r="HIU119" s="199"/>
      <c r="HIV119" s="199"/>
      <c r="HIW119" s="188"/>
      <c r="HIX119" s="209"/>
      <c r="HIY119" s="199"/>
      <c r="HIZ119" s="199"/>
      <c r="HJA119" s="188"/>
      <c r="HJB119" s="209"/>
      <c r="HJC119" s="199"/>
      <c r="HJD119" s="199"/>
      <c r="HJE119" s="188"/>
      <c r="HJF119" s="209"/>
      <c r="HJG119" s="199"/>
      <c r="HJH119" s="199"/>
      <c r="HJI119" s="188"/>
      <c r="HJJ119" s="209"/>
      <c r="HJK119" s="199"/>
      <c r="HJL119" s="199"/>
      <c r="HJM119" s="188"/>
      <c r="HJN119" s="209"/>
      <c r="HJO119" s="199"/>
      <c r="HJP119" s="199"/>
      <c r="HJQ119" s="188"/>
      <c r="HJR119" s="209"/>
      <c r="HJS119" s="199"/>
      <c r="HJT119" s="199"/>
      <c r="HJU119" s="188"/>
      <c r="HJV119" s="209"/>
      <c r="HJW119" s="199"/>
      <c r="HJX119" s="199"/>
      <c r="HJY119" s="188"/>
      <c r="HJZ119" s="209"/>
      <c r="HKA119" s="199"/>
      <c r="HKB119" s="199"/>
      <c r="HKC119" s="188"/>
      <c r="HKD119" s="209"/>
      <c r="HKE119" s="199"/>
      <c r="HKF119" s="199"/>
      <c r="HKG119" s="188"/>
      <c r="HKH119" s="209"/>
      <c r="HKI119" s="199"/>
      <c r="HKJ119" s="199"/>
      <c r="HKK119" s="188"/>
      <c r="HKL119" s="209"/>
      <c r="HKM119" s="199"/>
      <c r="HKN119" s="199"/>
      <c r="HKO119" s="188"/>
      <c r="HKP119" s="209"/>
      <c r="HKQ119" s="199"/>
      <c r="HKR119" s="199"/>
      <c r="HKS119" s="188"/>
      <c r="HKT119" s="209"/>
      <c r="HKU119" s="199"/>
      <c r="HKV119" s="199"/>
      <c r="HKW119" s="188"/>
      <c r="HKX119" s="209"/>
      <c r="HKY119" s="199"/>
      <c r="HKZ119" s="199"/>
      <c r="HLA119" s="188"/>
      <c r="HLB119" s="209"/>
      <c r="HLC119" s="199"/>
      <c r="HLD119" s="199"/>
      <c r="HLE119" s="188"/>
      <c r="HLF119" s="209"/>
      <c r="HLG119" s="199"/>
      <c r="HLH119" s="199"/>
      <c r="HLI119" s="188"/>
      <c r="HLJ119" s="209"/>
      <c r="HLK119" s="199"/>
      <c r="HLL119" s="199"/>
      <c r="HLM119" s="188"/>
      <c r="HLN119" s="209"/>
      <c r="HLO119" s="199"/>
      <c r="HLP119" s="199"/>
      <c r="HLQ119" s="188"/>
      <c r="HLR119" s="209"/>
      <c r="HLS119" s="199"/>
      <c r="HLT119" s="199"/>
      <c r="HLU119" s="188"/>
      <c r="HLV119" s="209"/>
      <c r="HLW119" s="199"/>
      <c r="HLX119" s="199"/>
      <c r="HLY119" s="188"/>
      <c r="HLZ119" s="209"/>
      <c r="HMA119" s="199"/>
      <c r="HMB119" s="199"/>
      <c r="HMC119" s="188"/>
      <c r="HMD119" s="209"/>
      <c r="HME119" s="199"/>
      <c r="HMF119" s="199"/>
      <c r="HMG119" s="188"/>
      <c r="HMH119" s="209"/>
      <c r="HMI119" s="199"/>
      <c r="HMJ119" s="199"/>
      <c r="HMK119" s="188"/>
      <c r="HML119" s="209"/>
      <c r="HMM119" s="199"/>
      <c r="HMN119" s="199"/>
      <c r="HMO119" s="188"/>
      <c r="HMP119" s="209"/>
      <c r="HMQ119" s="199"/>
      <c r="HMR119" s="199"/>
      <c r="HMS119" s="188"/>
      <c r="HMT119" s="209"/>
      <c r="HMU119" s="199"/>
      <c r="HMV119" s="199"/>
      <c r="HMW119" s="188"/>
      <c r="HMX119" s="209"/>
      <c r="HMY119" s="199"/>
      <c r="HMZ119" s="199"/>
      <c r="HNA119" s="188"/>
      <c r="HNB119" s="209"/>
      <c r="HNC119" s="199"/>
      <c r="HND119" s="199"/>
      <c r="HNE119" s="188"/>
      <c r="HNF119" s="209"/>
      <c r="HNG119" s="199"/>
      <c r="HNH119" s="199"/>
      <c r="HNI119" s="188"/>
      <c r="HNJ119" s="209"/>
      <c r="HNK119" s="199"/>
      <c r="HNL119" s="199"/>
      <c r="HNM119" s="188"/>
      <c r="HNN119" s="209"/>
      <c r="HNO119" s="199"/>
      <c r="HNP119" s="199"/>
      <c r="HNQ119" s="188"/>
      <c r="HNR119" s="209"/>
      <c r="HNS119" s="199"/>
      <c r="HNT119" s="199"/>
      <c r="HNU119" s="188"/>
      <c r="HNV119" s="209"/>
      <c r="HNW119" s="199"/>
      <c r="HNX119" s="199"/>
      <c r="HNY119" s="188"/>
      <c r="HNZ119" s="209"/>
      <c r="HOA119" s="199"/>
      <c r="HOB119" s="199"/>
      <c r="HOC119" s="188"/>
      <c r="HOD119" s="209"/>
      <c r="HOE119" s="199"/>
      <c r="HOF119" s="199"/>
      <c r="HOG119" s="188"/>
      <c r="HOH119" s="209"/>
      <c r="HOI119" s="199"/>
      <c r="HOJ119" s="199"/>
      <c r="HOK119" s="188"/>
      <c r="HOL119" s="209"/>
      <c r="HOM119" s="199"/>
      <c r="HON119" s="199"/>
      <c r="HOO119" s="188"/>
      <c r="HOP119" s="209"/>
      <c r="HOQ119" s="199"/>
      <c r="HOR119" s="199"/>
      <c r="HOS119" s="188"/>
      <c r="HOT119" s="209"/>
      <c r="HOU119" s="199"/>
      <c r="HOV119" s="199"/>
      <c r="HOW119" s="188"/>
      <c r="HOX119" s="209"/>
      <c r="HOY119" s="199"/>
      <c r="HOZ119" s="199"/>
      <c r="HPA119" s="188"/>
      <c r="HPB119" s="209"/>
      <c r="HPC119" s="199"/>
      <c r="HPD119" s="199"/>
      <c r="HPE119" s="188"/>
      <c r="HPF119" s="209"/>
      <c r="HPG119" s="199"/>
      <c r="HPH119" s="199"/>
      <c r="HPI119" s="188"/>
      <c r="HPJ119" s="209"/>
      <c r="HPK119" s="199"/>
      <c r="HPL119" s="199"/>
      <c r="HPM119" s="188"/>
      <c r="HPN119" s="209"/>
      <c r="HPO119" s="199"/>
      <c r="HPP119" s="199"/>
      <c r="HPQ119" s="188"/>
      <c r="HPR119" s="209"/>
      <c r="HPS119" s="199"/>
      <c r="HPT119" s="199"/>
      <c r="HPU119" s="188"/>
      <c r="HPV119" s="209"/>
      <c r="HPW119" s="199"/>
      <c r="HPX119" s="199"/>
      <c r="HPY119" s="188"/>
      <c r="HPZ119" s="209"/>
      <c r="HQA119" s="199"/>
      <c r="HQB119" s="199"/>
      <c r="HQC119" s="188"/>
      <c r="HQD119" s="209"/>
      <c r="HQE119" s="199"/>
      <c r="HQF119" s="199"/>
      <c r="HQG119" s="188"/>
      <c r="HQH119" s="209"/>
      <c r="HQI119" s="199"/>
      <c r="HQJ119" s="199"/>
      <c r="HQK119" s="188"/>
      <c r="HQL119" s="209"/>
      <c r="HQM119" s="199"/>
      <c r="HQN119" s="199"/>
      <c r="HQO119" s="188"/>
      <c r="HQP119" s="209"/>
      <c r="HQQ119" s="199"/>
      <c r="HQR119" s="199"/>
      <c r="HQS119" s="188"/>
      <c r="HQT119" s="209"/>
      <c r="HQU119" s="199"/>
      <c r="HQV119" s="199"/>
      <c r="HQW119" s="188"/>
      <c r="HQX119" s="209"/>
      <c r="HQY119" s="199"/>
      <c r="HQZ119" s="199"/>
      <c r="HRA119" s="188"/>
      <c r="HRB119" s="209"/>
      <c r="HRC119" s="199"/>
      <c r="HRD119" s="199"/>
      <c r="HRE119" s="188"/>
      <c r="HRF119" s="209"/>
      <c r="HRG119" s="199"/>
      <c r="HRH119" s="199"/>
      <c r="HRI119" s="188"/>
      <c r="HRJ119" s="209"/>
      <c r="HRK119" s="199"/>
      <c r="HRL119" s="199"/>
      <c r="HRM119" s="188"/>
      <c r="HRN119" s="209"/>
      <c r="HRO119" s="199"/>
      <c r="HRP119" s="199"/>
      <c r="HRQ119" s="188"/>
      <c r="HRR119" s="209"/>
      <c r="HRS119" s="199"/>
      <c r="HRT119" s="199"/>
      <c r="HRU119" s="188"/>
      <c r="HRV119" s="209"/>
      <c r="HRW119" s="199"/>
      <c r="HRX119" s="199"/>
      <c r="HRY119" s="188"/>
      <c r="HRZ119" s="209"/>
      <c r="HSA119" s="199"/>
      <c r="HSB119" s="199"/>
      <c r="HSC119" s="188"/>
      <c r="HSD119" s="209"/>
      <c r="HSE119" s="199"/>
      <c r="HSF119" s="199"/>
      <c r="HSG119" s="188"/>
      <c r="HSH119" s="209"/>
      <c r="HSI119" s="199"/>
      <c r="HSJ119" s="199"/>
      <c r="HSK119" s="188"/>
      <c r="HSL119" s="209"/>
      <c r="HSM119" s="199"/>
      <c r="HSN119" s="199"/>
      <c r="HSO119" s="188"/>
      <c r="HSP119" s="209"/>
      <c r="HSQ119" s="199"/>
      <c r="HSR119" s="199"/>
      <c r="HSS119" s="188"/>
      <c r="HST119" s="209"/>
      <c r="HSU119" s="199"/>
      <c r="HSV119" s="199"/>
      <c r="HSW119" s="188"/>
      <c r="HSX119" s="209"/>
      <c r="HSY119" s="199"/>
      <c r="HSZ119" s="199"/>
      <c r="HTA119" s="188"/>
      <c r="HTB119" s="209"/>
      <c r="HTC119" s="199"/>
      <c r="HTD119" s="199"/>
      <c r="HTE119" s="188"/>
      <c r="HTF119" s="209"/>
      <c r="HTG119" s="199"/>
      <c r="HTH119" s="199"/>
      <c r="HTI119" s="188"/>
      <c r="HTJ119" s="209"/>
      <c r="HTK119" s="199"/>
      <c r="HTL119" s="199"/>
      <c r="HTM119" s="188"/>
      <c r="HTN119" s="209"/>
      <c r="HTO119" s="199"/>
      <c r="HTP119" s="199"/>
      <c r="HTQ119" s="188"/>
      <c r="HTR119" s="209"/>
      <c r="HTS119" s="199"/>
      <c r="HTT119" s="199"/>
      <c r="HTU119" s="188"/>
      <c r="HTV119" s="209"/>
      <c r="HTW119" s="199"/>
      <c r="HTX119" s="199"/>
      <c r="HTY119" s="188"/>
      <c r="HTZ119" s="209"/>
      <c r="HUA119" s="199"/>
      <c r="HUB119" s="199"/>
      <c r="HUC119" s="188"/>
      <c r="HUD119" s="209"/>
      <c r="HUE119" s="199"/>
      <c r="HUF119" s="199"/>
      <c r="HUG119" s="188"/>
      <c r="HUH119" s="209"/>
      <c r="HUI119" s="199"/>
      <c r="HUJ119" s="199"/>
      <c r="HUK119" s="188"/>
      <c r="HUL119" s="209"/>
      <c r="HUM119" s="199"/>
      <c r="HUN119" s="199"/>
      <c r="HUO119" s="188"/>
      <c r="HUP119" s="209"/>
      <c r="HUQ119" s="199"/>
      <c r="HUR119" s="199"/>
      <c r="HUS119" s="188"/>
      <c r="HUT119" s="209"/>
      <c r="HUU119" s="199"/>
      <c r="HUV119" s="199"/>
      <c r="HUW119" s="188"/>
      <c r="HUX119" s="209"/>
      <c r="HUY119" s="199"/>
      <c r="HUZ119" s="199"/>
      <c r="HVA119" s="188"/>
      <c r="HVB119" s="209"/>
      <c r="HVC119" s="199"/>
      <c r="HVD119" s="199"/>
      <c r="HVE119" s="188"/>
      <c r="HVF119" s="209"/>
      <c r="HVG119" s="199"/>
      <c r="HVH119" s="199"/>
      <c r="HVI119" s="188"/>
      <c r="HVJ119" s="209"/>
      <c r="HVK119" s="199"/>
      <c r="HVL119" s="199"/>
      <c r="HVM119" s="188"/>
      <c r="HVN119" s="209"/>
      <c r="HVO119" s="199"/>
      <c r="HVP119" s="199"/>
      <c r="HVQ119" s="188"/>
      <c r="HVR119" s="209"/>
      <c r="HVS119" s="199"/>
      <c r="HVT119" s="199"/>
      <c r="HVU119" s="188"/>
      <c r="HVV119" s="209"/>
      <c r="HVW119" s="199"/>
      <c r="HVX119" s="199"/>
      <c r="HVY119" s="188"/>
      <c r="HVZ119" s="209"/>
      <c r="HWA119" s="199"/>
      <c r="HWB119" s="199"/>
      <c r="HWC119" s="188"/>
      <c r="HWD119" s="209"/>
      <c r="HWE119" s="199"/>
      <c r="HWF119" s="199"/>
      <c r="HWG119" s="188"/>
      <c r="HWH119" s="209"/>
      <c r="HWI119" s="199"/>
      <c r="HWJ119" s="199"/>
      <c r="HWK119" s="188"/>
      <c r="HWL119" s="209"/>
      <c r="HWM119" s="199"/>
      <c r="HWN119" s="199"/>
      <c r="HWO119" s="188"/>
      <c r="HWP119" s="209"/>
      <c r="HWQ119" s="199"/>
      <c r="HWR119" s="199"/>
      <c r="HWS119" s="188"/>
      <c r="HWT119" s="209"/>
      <c r="HWU119" s="199"/>
      <c r="HWV119" s="199"/>
      <c r="HWW119" s="188"/>
      <c r="HWX119" s="209"/>
      <c r="HWY119" s="199"/>
      <c r="HWZ119" s="199"/>
      <c r="HXA119" s="188"/>
      <c r="HXB119" s="209"/>
      <c r="HXC119" s="199"/>
      <c r="HXD119" s="199"/>
      <c r="HXE119" s="188"/>
      <c r="HXF119" s="209"/>
      <c r="HXG119" s="199"/>
      <c r="HXH119" s="199"/>
      <c r="HXI119" s="188"/>
      <c r="HXJ119" s="209"/>
      <c r="HXK119" s="199"/>
      <c r="HXL119" s="199"/>
      <c r="HXM119" s="188"/>
      <c r="HXN119" s="209"/>
      <c r="HXO119" s="199"/>
      <c r="HXP119" s="199"/>
      <c r="HXQ119" s="188"/>
      <c r="HXR119" s="209"/>
      <c r="HXS119" s="199"/>
      <c r="HXT119" s="199"/>
      <c r="HXU119" s="188"/>
      <c r="HXV119" s="209"/>
      <c r="HXW119" s="199"/>
      <c r="HXX119" s="199"/>
      <c r="HXY119" s="188"/>
      <c r="HXZ119" s="209"/>
      <c r="HYA119" s="199"/>
      <c r="HYB119" s="199"/>
      <c r="HYC119" s="188"/>
      <c r="HYD119" s="209"/>
      <c r="HYE119" s="199"/>
      <c r="HYF119" s="199"/>
      <c r="HYG119" s="188"/>
      <c r="HYH119" s="209"/>
      <c r="HYI119" s="199"/>
      <c r="HYJ119" s="199"/>
      <c r="HYK119" s="188"/>
      <c r="HYL119" s="209"/>
      <c r="HYM119" s="199"/>
      <c r="HYN119" s="199"/>
      <c r="HYO119" s="188"/>
      <c r="HYP119" s="209"/>
      <c r="HYQ119" s="199"/>
      <c r="HYR119" s="199"/>
      <c r="HYS119" s="188"/>
      <c r="HYT119" s="209"/>
      <c r="HYU119" s="199"/>
      <c r="HYV119" s="199"/>
      <c r="HYW119" s="188"/>
      <c r="HYX119" s="209"/>
      <c r="HYY119" s="199"/>
      <c r="HYZ119" s="199"/>
      <c r="HZA119" s="188"/>
      <c r="HZB119" s="209"/>
      <c r="HZC119" s="199"/>
      <c r="HZD119" s="199"/>
      <c r="HZE119" s="188"/>
      <c r="HZF119" s="209"/>
      <c r="HZG119" s="199"/>
      <c r="HZH119" s="199"/>
      <c r="HZI119" s="188"/>
      <c r="HZJ119" s="209"/>
      <c r="HZK119" s="199"/>
      <c r="HZL119" s="199"/>
      <c r="HZM119" s="188"/>
      <c r="HZN119" s="209"/>
      <c r="HZO119" s="199"/>
      <c r="HZP119" s="199"/>
      <c r="HZQ119" s="188"/>
      <c r="HZR119" s="209"/>
      <c r="HZS119" s="199"/>
      <c r="HZT119" s="199"/>
      <c r="HZU119" s="188"/>
      <c r="HZV119" s="209"/>
      <c r="HZW119" s="199"/>
      <c r="HZX119" s="199"/>
      <c r="HZY119" s="188"/>
      <c r="HZZ119" s="209"/>
      <c r="IAA119" s="199"/>
      <c r="IAB119" s="199"/>
      <c r="IAC119" s="188"/>
      <c r="IAD119" s="209"/>
      <c r="IAE119" s="199"/>
      <c r="IAF119" s="199"/>
      <c r="IAG119" s="188"/>
      <c r="IAH119" s="209"/>
      <c r="IAI119" s="199"/>
      <c r="IAJ119" s="199"/>
      <c r="IAK119" s="188"/>
      <c r="IAL119" s="209"/>
      <c r="IAM119" s="199"/>
      <c r="IAN119" s="199"/>
      <c r="IAO119" s="188"/>
      <c r="IAP119" s="209"/>
      <c r="IAQ119" s="199"/>
      <c r="IAR119" s="199"/>
      <c r="IAS119" s="188"/>
      <c r="IAT119" s="209"/>
      <c r="IAU119" s="199"/>
      <c r="IAV119" s="199"/>
      <c r="IAW119" s="188"/>
      <c r="IAX119" s="209"/>
      <c r="IAY119" s="199"/>
      <c r="IAZ119" s="199"/>
      <c r="IBA119" s="188"/>
      <c r="IBB119" s="209"/>
      <c r="IBC119" s="199"/>
      <c r="IBD119" s="199"/>
      <c r="IBE119" s="188"/>
      <c r="IBF119" s="209"/>
      <c r="IBG119" s="199"/>
      <c r="IBH119" s="199"/>
      <c r="IBI119" s="188"/>
      <c r="IBJ119" s="209"/>
      <c r="IBK119" s="199"/>
      <c r="IBL119" s="199"/>
      <c r="IBM119" s="188"/>
      <c r="IBN119" s="209"/>
      <c r="IBO119" s="199"/>
      <c r="IBP119" s="199"/>
      <c r="IBQ119" s="188"/>
      <c r="IBR119" s="209"/>
      <c r="IBS119" s="199"/>
      <c r="IBT119" s="199"/>
      <c r="IBU119" s="188"/>
      <c r="IBV119" s="209"/>
      <c r="IBW119" s="199"/>
      <c r="IBX119" s="199"/>
      <c r="IBY119" s="188"/>
      <c r="IBZ119" s="209"/>
      <c r="ICA119" s="199"/>
      <c r="ICB119" s="199"/>
      <c r="ICC119" s="188"/>
      <c r="ICD119" s="209"/>
      <c r="ICE119" s="199"/>
      <c r="ICF119" s="199"/>
      <c r="ICG119" s="188"/>
      <c r="ICH119" s="209"/>
      <c r="ICI119" s="199"/>
      <c r="ICJ119" s="199"/>
      <c r="ICK119" s="188"/>
      <c r="ICL119" s="209"/>
      <c r="ICM119" s="199"/>
      <c r="ICN119" s="199"/>
      <c r="ICO119" s="188"/>
      <c r="ICP119" s="209"/>
      <c r="ICQ119" s="199"/>
      <c r="ICR119" s="199"/>
      <c r="ICS119" s="188"/>
      <c r="ICT119" s="209"/>
      <c r="ICU119" s="199"/>
      <c r="ICV119" s="199"/>
      <c r="ICW119" s="188"/>
      <c r="ICX119" s="209"/>
      <c r="ICY119" s="199"/>
      <c r="ICZ119" s="199"/>
      <c r="IDA119" s="188"/>
      <c r="IDB119" s="209"/>
      <c r="IDC119" s="199"/>
      <c r="IDD119" s="199"/>
      <c r="IDE119" s="188"/>
      <c r="IDF119" s="209"/>
      <c r="IDG119" s="199"/>
      <c r="IDH119" s="199"/>
      <c r="IDI119" s="188"/>
      <c r="IDJ119" s="209"/>
      <c r="IDK119" s="199"/>
      <c r="IDL119" s="199"/>
      <c r="IDM119" s="188"/>
      <c r="IDN119" s="209"/>
      <c r="IDO119" s="199"/>
      <c r="IDP119" s="199"/>
      <c r="IDQ119" s="188"/>
      <c r="IDR119" s="209"/>
      <c r="IDS119" s="199"/>
      <c r="IDT119" s="199"/>
      <c r="IDU119" s="188"/>
      <c r="IDV119" s="209"/>
      <c r="IDW119" s="199"/>
      <c r="IDX119" s="199"/>
      <c r="IDY119" s="188"/>
      <c r="IDZ119" s="209"/>
      <c r="IEA119" s="199"/>
      <c r="IEB119" s="199"/>
      <c r="IEC119" s="188"/>
      <c r="IED119" s="209"/>
      <c r="IEE119" s="199"/>
      <c r="IEF119" s="199"/>
      <c r="IEG119" s="188"/>
      <c r="IEH119" s="209"/>
      <c r="IEI119" s="199"/>
      <c r="IEJ119" s="199"/>
      <c r="IEK119" s="188"/>
      <c r="IEL119" s="209"/>
      <c r="IEM119" s="199"/>
      <c r="IEN119" s="199"/>
      <c r="IEO119" s="188"/>
      <c r="IEP119" s="209"/>
      <c r="IEQ119" s="199"/>
      <c r="IER119" s="199"/>
      <c r="IES119" s="188"/>
      <c r="IET119" s="209"/>
      <c r="IEU119" s="199"/>
      <c r="IEV119" s="199"/>
      <c r="IEW119" s="188"/>
      <c r="IEX119" s="209"/>
      <c r="IEY119" s="199"/>
      <c r="IEZ119" s="199"/>
      <c r="IFA119" s="188"/>
      <c r="IFB119" s="209"/>
      <c r="IFC119" s="199"/>
      <c r="IFD119" s="199"/>
      <c r="IFE119" s="188"/>
      <c r="IFF119" s="209"/>
      <c r="IFG119" s="199"/>
      <c r="IFH119" s="199"/>
      <c r="IFI119" s="188"/>
      <c r="IFJ119" s="209"/>
      <c r="IFK119" s="199"/>
      <c r="IFL119" s="199"/>
      <c r="IFM119" s="188"/>
      <c r="IFN119" s="209"/>
      <c r="IFO119" s="199"/>
      <c r="IFP119" s="199"/>
      <c r="IFQ119" s="188"/>
      <c r="IFR119" s="209"/>
      <c r="IFS119" s="199"/>
      <c r="IFT119" s="199"/>
      <c r="IFU119" s="188"/>
      <c r="IFV119" s="209"/>
      <c r="IFW119" s="199"/>
      <c r="IFX119" s="199"/>
      <c r="IFY119" s="188"/>
      <c r="IFZ119" s="209"/>
      <c r="IGA119" s="199"/>
      <c r="IGB119" s="199"/>
      <c r="IGC119" s="188"/>
      <c r="IGD119" s="209"/>
      <c r="IGE119" s="199"/>
      <c r="IGF119" s="199"/>
      <c r="IGG119" s="188"/>
      <c r="IGH119" s="209"/>
      <c r="IGI119" s="199"/>
      <c r="IGJ119" s="199"/>
      <c r="IGK119" s="188"/>
      <c r="IGL119" s="209"/>
      <c r="IGM119" s="199"/>
      <c r="IGN119" s="199"/>
      <c r="IGO119" s="188"/>
      <c r="IGP119" s="209"/>
      <c r="IGQ119" s="199"/>
      <c r="IGR119" s="199"/>
      <c r="IGS119" s="188"/>
      <c r="IGT119" s="209"/>
      <c r="IGU119" s="199"/>
      <c r="IGV119" s="199"/>
      <c r="IGW119" s="188"/>
      <c r="IGX119" s="209"/>
      <c r="IGY119" s="199"/>
      <c r="IGZ119" s="199"/>
      <c r="IHA119" s="188"/>
      <c r="IHB119" s="209"/>
      <c r="IHC119" s="199"/>
      <c r="IHD119" s="199"/>
      <c r="IHE119" s="188"/>
      <c r="IHF119" s="209"/>
      <c r="IHG119" s="199"/>
      <c r="IHH119" s="199"/>
      <c r="IHI119" s="188"/>
      <c r="IHJ119" s="209"/>
      <c r="IHK119" s="199"/>
      <c r="IHL119" s="199"/>
      <c r="IHM119" s="188"/>
      <c r="IHN119" s="209"/>
      <c r="IHO119" s="199"/>
      <c r="IHP119" s="199"/>
      <c r="IHQ119" s="188"/>
      <c r="IHR119" s="209"/>
      <c r="IHS119" s="199"/>
      <c r="IHT119" s="199"/>
      <c r="IHU119" s="188"/>
      <c r="IHV119" s="209"/>
      <c r="IHW119" s="199"/>
      <c r="IHX119" s="199"/>
      <c r="IHY119" s="188"/>
      <c r="IHZ119" s="209"/>
      <c r="IIA119" s="199"/>
      <c r="IIB119" s="199"/>
      <c r="IIC119" s="188"/>
      <c r="IID119" s="209"/>
      <c r="IIE119" s="199"/>
      <c r="IIF119" s="199"/>
      <c r="IIG119" s="188"/>
      <c r="IIH119" s="209"/>
      <c r="III119" s="199"/>
      <c r="IIJ119" s="199"/>
      <c r="IIK119" s="188"/>
      <c r="IIL119" s="209"/>
      <c r="IIM119" s="199"/>
      <c r="IIN119" s="199"/>
      <c r="IIO119" s="188"/>
      <c r="IIP119" s="209"/>
      <c r="IIQ119" s="199"/>
      <c r="IIR119" s="199"/>
      <c r="IIS119" s="188"/>
      <c r="IIT119" s="209"/>
      <c r="IIU119" s="199"/>
      <c r="IIV119" s="199"/>
      <c r="IIW119" s="188"/>
      <c r="IIX119" s="209"/>
      <c r="IIY119" s="199"/>
      <c r="IIZ119" s="199"/>
      <c r="IJA119" s="188"/>
      <c r="IJB119" s="209"/>
      <c r="IJC119" s="199"/>
      <c r="IJD119" s="199"/>
      <c r="IJE119" s="188"/>
      <c r="IJF119" s="209"/>
      <c r="IJG119" s="199"/>
      <c r="IJH119" s="199"/>
      <c r="IJI119" s="188"/>
      <c r="IJJ119" s="209"/>
      <c r="IJK119" s="199"/>
      <c r="IJL119" s="199"/>
      <c r="IJM119" s="188"/>
      <c r="IJN119" s="209"/>
      <c r="IJO119" s="199"/>
      <c r="IJP119" s="199"/>
      <c r="IJQ119" s="188"/>
      <c r="IJR119" s="209"/>
      <c r="IJS119" s="199"/>
      <c r="IJT119" s="199"/>
      <c r="IJU119" s="188"/>
      <c r="IJV119" s="209"/>
      <c r="IJW119" s="199"/>
      <c r="IJX119" s="199"/>
      <c r="IJY119" s="188"/>
      <c r="IJZ119" s="209"/>
      <c r="IKA119" s="199"/>
      <c r="IKB119" s="199"/>
      <c r="IKC119" s="188"/>
      <c r="IKD119" s="209"/>
      <c r="IKE119" s="199"/>
      <c r="IKF119" s="199"/>
      <c r="IKG119" s="188"/>
      <c r="IKH119" s="209"/>
      <c r="IKI119" s="199"/>
      <c r="IKJ119" s="199"/>
      <c r="IKK119" s="188"/>
      <c r="IKL119" s="209"/>
      <c r="IKM119" s="199"/>
      <c r="IKN119" s="199"/>
      <c r="IKO119" s="188"/>
      <c r="IKP119" s="209"/>
      <c r="IKQ119" s="199"/>
      <c r="IKR119" s="199"/>
      <c r="IKS119" s="188"/>
      <c r="IKT119" s="209"/>
      <c r="IKU119" s="199"/>
      <c r="IKV119" s="199"/>
      <c r="IKW119" s="188"/>
      <c r="IKX119" s="209"/>
      <c r="IKY119" s="199"/>
      <c r="IKZ119" s="199"/>
      <c r="ILA119" s="188"/>
      <c r="ILB119" s="209"/>
      <c r="ILC119" s="199"/>
      <c r="ILD119" s="199"/>
      <c r="ILE119" s="188"/>
      <c r="ILF119" s="209"/>
      <c r="ILG119" s="199"/>
      <c r="ILH119" s="199"/>
      <c r="ILI119" s="188"/>
      <c r="ILJ119" s="209"/>
      <c r="ILK119" s="199"/>
      <c r="ILL119" s="199"/>
      <c r="ILM119" s="188"/>
      <c r="ILN119" s="209"/>
      <c r="ILO119" s="199"/>
      <c r="ILP119" s="199"/>
      <c r="ILQ119" s="188"/>
      <c r="ILR119" s="209"/>
      <c r="ILS119" s="199"/>
      <c r="ILT119" s="199"/>
      <c r="ILU119" s="188"/>
      <c r="ILV119" s="209"/>
      <c r="ILW119" s="199"/>
      <c r="ILX119" s="199"/>
      <c r="ILY119" s="188"/>
      <c r="ILZ119" s="209"/>
      <c r="IMA119" s="199"/>
      <c r="IMB119" s="199"/>
      <c r="IMC119" s="188"/>
      <c r="IMD119" s="209"/>
      <c r="IME119" s="199"/>
      <c r="IMF119" s="199"/>
      <c r="IMG119" s="188"/>
      <c r="IMH119" s="209"/>
      <c r="IMI119" s="199"/>
      <c r="IMJ119" s="199"/>
      <c r="IMK119" s="188"/>
      <c r="IML119" s="209"/>
      <c r="IMM119" s="199"/>
      <c r="IMN119" s="199"/>
      <c r="IMO119" s="188"/>
      <c r="IMP119" s="209"/>
      <c r="IMQ119" s="199"/>
      <c r="IMR119" s="199"/>
      <c r="IMS119" s="188"/>
      <c r="IMT119" s="209"/>
      <c r="IMU119" s="199"/>
      <c r="IMV119" s="199"/>
      <c r="IMW119" s="188"/>
      <c r="IMX119" s="209"/>
      <c r="IMY119" s="199"/>
      <c r="IMZ119" s="199"/>
      <c r="INA119" s="188"/>
      <c r="INB119" s="209"/>
      <c r="INC119" s="199"/>
      <c r="IND119" s="199"/>
      <c r="INE119" s="188"/>
      <c r="INF119" s="209"/>
      <c r="ING119" s="199"/>
      <c r="INH119" s="199"/>
      <c r="INI119" s="188"/>
      <c r="INJ119" s="209"/>
      <c r="INK119" s="199"/>
      <c r="INL119" s="199"/>
      <c r="INM119" s="188"/>
      <c r="INN119" s="209"/>
      <c r="INO119" s="199"/>
      <c r="INP119" s="199"/>
      <c r="INQ119" s="188"/>
      <c r="INR119" s="209"/>
      <c r="INS119" s="199"/>
      <c r="INT119" s="199"/>
      <c r="INU119" s="188"/>
      <c r="INV119" s="209"/>
      <c r="INW119" s="199"/>
      <c r="INX119" s="199"/>
      <c r="INY119" s="188"/>
      <c r="INZ119" s="209"/>
      <c r="IOA119" s="199"/>
      <c r="IOB119" s="199"/>
      <c r="IOC119" s="188"/>
      <c r="IOD119" s="209"/>
      <c r="IOE119" s="199"/>
      <c r="IOF119" s="199"/>
      <c r="IOG119" s="188"/>
      <c r="IOH119" s="209"/>
      <c r="IOI119" s="199"/>
      <c r="IOJ119" s="199"/>
      <c r="IOK119" s="188"/>
      <c r="IOL119" s="209"/>
      <c r="IOM119" s="199"/>
      <c r="ION119" s="199"/>
      <c r="IOO119" s="188"/>
      <c r="IOP119" s="209"/>
      <c r="IOQ119" s="199"/>
      <c r="IOR119" s="199"/>
      <c r="IOS119" s="188"/>
      <c r="IOT119" s="209"/>
      <c r="IOU119" s="199"/>
      <c r="IOV119" s="199"/>
      <c r="IOW119" s="188"/>
      <c r="IOX119" s="209"/>
      <c r="IOY119" s="199"/>
      <c r="IOZ119" s="199"/>
      <c r="IPA119" s="188"/>
      <c r="IPB119" s="209"/>
      <c r="IPC119" s="199"/>
      <c r="IPD119" s="199"/>
      <c r="IPE119" s="188"/>
      <c r="IPF119" s="209"/>
      <c r="IPG119" s="199"/>
      <c r="IPH119" s="199"/>
      <c r="IPI119" s="188"/>
      <c r="IPJ119" s="209"/>
      <c r="IPK119" s="199"/>
      <c r="IPL119" s="199"/>
      <c r="IPM119" s="188"/>
      <c r="IPN119" s="209"/>
      <c r="IPO119" s="199"/>
      <c r="IPP119" s="199"/>
      <c r="IPQ119" s="188"/>
      <c r="IPR119" s="209"/>
      <c r="IPS119" s="199"/>
      <c r="IPT119" s="199"/>
      <c r="IPU119" s="188"/>
      <c r="IPV119" s="209"/>
      <c r="IPW119" s="199"/>
      <c r="IPX119" s="199"/>
      <c r="IPY119" s="188"/>
      <c r="IPZ119" s="209"/>
      <c r="IQA119" s="199"/>
      <c r="IQB119" s="199"/>
      <c r="IQC119" s="188"/>
      <c r="IQD119" s="209"/>
      <c r="IQE119" s="199"/>
      <c r="IQF119" s="199"/>
      <c r="IQG119" s="188"/>
      <c r="IQH119" s="209"/>
      <c r="IQI119" s="199"/>
      <c r="IQJ119" s="199"/>
      <c r="IQK119" s="188"/>
      <c r="IQL119" s="209"/>
      <c r="IQM119" s="199"/>
      <c r="IQN119" s="199"/>
      <c r="IQO119" s="188"/>
      <c r="IQP119" s="209"/>
      <c r="IQQ119" s="199"/>
      <c r="IQR119" s="199"/>
      <c r="IQS119" s="188"/>
      <c r="IQT119" s="209"/>
      <c r="IQU119" s="199"/>
      <c r="IQV119" s="199"/>
      <c r="IQW119" s="188"/>
      <c r="IQX119" s="209"/>
      <c r="IQY119" s="199"/>
      <c r="IQZ119" s="199"/>
      <c r="IRA119" s="188"/>
      <c r="IRB119" s="209"/>
      <c r="IRC119" s="199"/>
      <c r="IRD119" s="199"/>
      <c r="IRE119" s="188"/>
      <c r="IRF119" s="209"/>
      <c r="IRG119" s="199"/>
      <c r="IRH119" s="199"/>
      <c r="IRI119" s="188"/>
      <c r="IRJ119" s="209"/>
      <c r="IRK119" s="199"/>
      <c r="IRL119" s="199"/>
      <c r="IRM119" s="188"/>
      <c r="IRN119" s="209"/>
      <c r="IRO119" s="199"/>
      <c r="IRP119" s="199"/>
      <c r="IRQ119" s="188"/>
      <c r="IRR119" s="209"/>
      <c r="IRS119" s="199"/>
      <c r="IRT119" s="199"/>
      <c r="IRU119" s="188"/>
      <c r="IRV119" s="209"/>
      <c r="IRW119" s="199"/>
      <c r="IRX119" s="199"/>
      <c r="IRY119" s="188"/>
      <c r="IRZ119" s="209"/>
      <c r="ISA119" s="199"/>
      <c r="ISB119" s="199"/>
      <c r="ISC119" s="188"/>
      <c r="ISD119" s="209"/>
      <c r="ISE119" s="199"/>
      <c r="ISF119" s="199"/>
      <c r="ISG119" s="188"/>
      <c r="ISH119" s="209"/>
      <c r="ISI119" s="199"/>
      <c r="ISJ119" s="199"/>
      <c r="ISK119" s="188"/>
      <c r="ISL119" s="209"/>
      <c r="ISM119" s="199"/>
      <c r="ISN119" s="199"/>
      <c r="ISO119" s="188"/>
      <c r="ISP119" s="209"/>
      <c r="ISQ119" s="199"/>
      <c r="ISR119" s="199"/>
      <c r="ISS119" s="188"/>
      <c r="IST119" s="209"/>
      <c r="ISU119" s="199"/>
      <c r="ISV119" s="199"/>
      <c r="ISW119" s="188"/>
      <c r="ISX119" s="209"/>
      <c r="ISY119" s="199"/>
      <c r="ISZ119" s="199"/>
      <c r="ITA119" s="188"/>
      <c r="ITB119" s="209"/>
      <c r="ITC119" s="199"/>
      <c r="ITD119" s="199"/>
      <c r="ITE119" s="188"/>
      <c r="ITF119" s="209"/>
      <c r="ITG119" s="199"/>
      <c r="ITH119" s="199"/>
      <c r="ITI119" s="188"/>
      <c r="ITJ119" s="209"/>
      <c r="ITK119" s="199"/>
      <c r="ITL119" s="199"/>
      <c r="ITM119" s="188"/>
      <c r="ITN119" s="209"/>
      <c r="ITO119" s="199"/>
      <c r="ITP119" s="199"/>
      <c r="ITQ119" s="188"/>
      <c r="ITR119" s="209"/>
      <c r="ITS119" s="199"/>
      <c r="ITT119" s="199"/>
      <c r="ITU119" s="188"/>
      <c r="ITV119" s="209"/>
      <c r="ITW119" s="199"/>
      <c r="ITX119" s="199"/>
      <c r="ITY119" s="188"/>
      <c r="ITZ119" s="209"/>
      <c r="IUA119" s="199"/>
      <c r="IUB119" s="199"/>
      <c r="IUC119" s="188"/>
      <c r="IUD119" s="209"/>
      <c r="IUE119" s="199"/>
      <c r="IUF119" s="199"/>
      <c r="IUG119" s="188"/>
      <c r="IUH119" s="209"/>
      <c r="IUI119" s="199"/>
      <c r="IUJ119" s="199"/>
      <c r="IUK119" s="188"/>
      <c r="IUL119" s="209"/>
      <c r="IUM119" s="199"/>
      <c r="IUN119" s="199"/>
      <c r="IUO119" s="188"/>
      <c r="IUP119" s="209"/>
      <c r="IUQ119" s="199"/>
      <c r="IUR119" s="199"/>
      <c r="IUS119" s="188"/>
      <c r="IUT119" s="209"/>
      <c r="IUU119" s="199"/>
      <c r="IUV119" s="199"/>
      <c r="IUW119" s="188"/>
      <c r="IUX119" s="209"/>
      <c r="IUY119" s="199"/>
      <c r="IUZ119" s="199"/>
      <c r="IVA119" s="188"/>
      <c r="IVB119" s="209"/>
      <c r="IVC119" s="199"/>
      <c r="IVD119" s="199"/>
      <c r="IVE119" s="188"/>
      <c r="IVF119" s="209"/>
      <c r="IVG119" s="199"/>
      <c r="IVH119" s="199"/>
      <c r="IVI119" s="188"/>
      <c r="IVJ119" s="209"/>
      <c r="IVK119" s="199"/>
      <c r="IVL119" s="199"/>
      <c r="IVM119" s="188"/>
      <c r="IVN119" s="209"/>
      <c r="IVO119" s="199"/>
      <c r="IVP119" s="199"/>
      <c r="IVQ119" s="188"/>
      <c r="IVR119" s="209"/>
      <c r="IVS119" s="199"/>
      <c r="IVT119" s="199"/>
      <c r="IVU119" s="188"/>
      <c r="IVV119" s="209"/>
      <c r="IVW119" s="199"/>
      <c r="IVX119" s="199"/>
      <c r="IVY119" s="188"/>
      <c r="IVZ119" s="209"/>
      <c r="IWA119" s="199"/>
      <c r="IWB119" s="199"/>
      <c r="IWC119" s="188"/>
      <c r="IWD119" s="209"/>
      <c r="IWE119" s="199"/>
      <c r="IWF119" s="199"/>
      <c r="IWG119" s="188"/>
      <c r="IWH119" s="209"/>
      <c r="IWI119" s="199"/>
      <c r="IWJ119" s="199"/>
      <c r="IWK119" s="188"/>
      <c r="IWL119" s="209"/>
      <c r="IWM119" s="199"/>
      <c r="IWN119" s="199"/>
      <c r="IWO119" s="188"/>
      <c r="IWP119" s="209"/>
      <c r="IWQ119" s="199"/>
      <c r="IWR119" s="199"/>
      <c r="IWS119" s="188"/>
      <c r="IWT119" s="209"/>
      <c r="IWU119" s="199"/>
      <c r="IWV119" s="199"/>
      <c r="IWW119" s="188"/>
      <c r="IWX119" s="209"/>
      <c r="IWY119" s="199"/>
      <c r="IWZ119" s="199"/>
      <c r="IXA119" s="188"/>
      <c r="IXB119" s="209"/>
      <c r="IXC119" s="199"/>
      <c r="IXD119" s="199"/>
      <c r="IXE119" s="188"/>
      <c r="IXF119" s="209"/>
      <c r="IXG119" s="199"/>
      <c r="IXH119" s="199"/>
      <c r="IXI119" s="188"/>
      <c r="IXJ119" s="209"/>
      <c r="IXK119" s="199"/>
      <c r="IXL119" s="199"/>
      <c r="IXM119" s="188"/>
      <c r="IXN119" s="209"/>
      <c r="IXO119" s="199"/>
      <c r="IXP119" s="199"/>
      <c r="IXQ119" s="188"/>
      <c r="IXR119" s="209"/>
      <c r="IXS119" s="199"/>
      <c r="IXT119" s="199"/>
      <c r="IXU119" s="188"/>
      <c r="IXV119" s="209"/>
      <c r="IXW119" s="199"/>
      <c r="IXX119" s="199"/>
      <c r="IXY119" s="188"/>
      <c r="IXZ119" s="209"/>
      <c r="IYA119" s="199"/>
      <c r="IYB119" s="199"/>
      <c r="IYC119" s="188"/>
      <c r="IYD119" s="209"/>
      <c r="IYE119" s="199"/>
      <c r="IYF119" s="199"/>
      <c r="IYG119" s="188"/>
      <c r="IYH119" s="209"/>
      <c r="IYI119" s="199"/>
      <c r="IYJ119" s="199"/>
      <c r="IYK119" s="188"/>
      <c r="IYL119" s="209"/>
      <c r="IYM119" s="199"/>
      <c r="IYN119" s="199"/>
      <c r="IYO119" s="188"/>
      <c r="IYP119" s="209"/>
      <c r="IYQ119" s="199"/>
      <c r="IYR119" s="199"/>
      <c r="IYS119" s="188"/>
      <c r="IYT119" s="209"/>
      <c r="IYU119" s="199"/>
      <c r="IYV119" s="199"/>
      <c r="IYW119" s="188"/>
      <c r="IYX119" s="209"/>
      <c r="IYY119" s="199"/>
      <c r="IYZ119" s="199"/>
      <c r="IZA119" s="188"/>
      <c r="IZB119" s="209"/>
      <c r="IZC119" s="199"/>
      <c r="IZD119" s="199"/>
      <c r="IZE119" s="188"/>
      <c r="IZF119" s="209"/>
      <c r="IZG119" s="199"/>
      <c r="IZH119" s="199"/>
      <c r="IZI119" s="188"/>
      <c r="IZJ119" s="209"/>
      <c r="IZK119" s="199"/>
      <c r="IZL119" s="199"/>
      <c r="IZM119" s="188"/>
      <c r="IZN119" s="209"/>
      <c r="IZO119" s="199"/>
      <c r="IZP119" s="199"/>
      <c r="IZQ119" s="188"/>
      <c r="IZR119" s="209"/>
      <c r="IZS119" s="199"/>
      <c r="IZT119" s="199"/>
      <c r="IZU119" s="188"/>
      <c r="IZV119" s="209"/>
      <c r="IZW119" s="199"/>
      <c r="IZX119" s="199"/>
      <c r="IZY119" s="188"/>
      <c r="IZZ119" s="209"/>
      <c r="JAA119" s="199"/>
      <c r="JAB119" s="199"/>
      <c r="JAC119" s="188"/>
      <c r="JAD119" s="209"/>
      <c r="JAE119" s="199"/>
      <c r="JAF119" s="199"/>
      <c r="JAG119" s="188"/>
      <c r="JAH119" s="209"/>
      <c r="JAI119" s="199"/>
      <c r="JAJ119" s="199"/>
      <c r="JAK119" s="188"/>
      <c r="JAL119" s="209"/>
      <c r="JAM119" s="199"/>
      <c r="JAN119" s="199"/>
      <c r="JAO119" s="188"/>
      <c r="JAP119" s="209"/>
      <c r="JAQ119" s="199"/>
      <c r="JAR119" s="199"/>
      <c r="JAS119" s="188"/>
      <c r="JAT119" s="209"/>
      <c r="JAU119" s="199"/>
      <c r="JAV119" s="199"/>
      <c r="JAW119" s="188"/>
      <c r="JAX119" s="209"/>
      <c r="JAY119" s="199"/>
      <c r="JAZ119" s="199"/>
      <c r="JBA119" s="188"/>
      <c r="JBB119" s="209"/>
      <c r="JBC119" s="199"/>
      <c r="JBD119" s="199"/>
      <c r="JBE119" s="188"/>
      <c r="JBF119" s="209"/>
      <c r="JBG119" s="199"/>
      <c r="JBH119" s="199"/>
      <c r="JBI119" s="188"/>
      <c r="JBJ119" s="209"/>
      <c r="JBK119" s="199"/>
      <c r="JBL119" s="199"/>
      <c r="JBM119" s="188"/>
      <c r="JBN119" s="209"/>
      <c r="JBO119" s="199"/>
      <c r="JBP119" s="199"/>
      <c r="JBQ119" s="188"/>
      <c r="JBR119" s="209"/>
      <c r="JBS119" s="199"/>
      <c r="JBT119" s="199"/>
      <c r="JBU119" s="188"/>
      <c r="JBV119" s="209"/>
      <c r="JBW119" s="199"/>
      <c r="JBX119" s="199"/>
      <c r="JBY119" s="188"/>
      <c r="JBZ119" s="209"/>
      <c r="JCA119" s="199"/>
      <c r="JCB119" s="199"/>
      <c r="JCC119" s="188"/>
      <c r="JCD119" s="209"/>
      <c r="JCE119" s="199"/>
      <c r="JCF119" s="199"/>
      <c r="JCG119" s="188"/>
      <c r="JCH119" s="209"/>
      <c r="JCI119" s="199"/>
      <c r="JCJ119" s="199"/>
      <c r="JCK119" s="188"/>
      <c r="JCL119" s="209"/>
      <c r="JCM119" s="199"/>
      <c r="JCN119" s="199"/>
      <c r="JCO119" s="188"/>
      <c r="JCP119" s="209"/>
      <c r="JCQ119" s="199"/>
      <c r="JCR119" s="199"/>
      <c r="JCS119" s="188"/>
      <c r="JCT119" s="209"/>
      <c r="JCU119" s="199"/>
      <c r="JCV119" s="199"/>
      <c r="JCW119" s="188"/>
      <c r="JCX119" s="209"/>
      <c r="JCY119" s="199"/>
      <c r="JCZ119" s="199"/>
      <c r="JDA119" s="188"/>
      <c r="JDB119" s="209"/>
      <c r="JDC119" s="199"/>
      <c r="JDD119" s="199"/>
      <c r="JDE119" s="188"/>
      <c r="JDF119" s="209"/>
      <c r="JDG119" s="199"/>
      <c r="JDH119" s="199"/>
      <c r="JDI119" s="188"/>
      <c r="JDJ119" s="209"/>
      <c r="JDK119" s="199"/>
      <c r="JDL119" s="199"/>
      <c r="JDM119" s="188"/>
      <c r="JDN119" s="209"/>
      <c r="JDO119" s="199"/>
      <c r="JDP119" s="199"/>
      <c r="JDQ119" s="188"/>
      <c r="JDR119" s="209"/>
      <c r="JDS119" s="199"/>
      <c r="JDT119" s="199"/>
      <c r="JDU119" s="188"/>
      <c r="JDV119" s="209"/>
      <c r="JDW119" s="199"/>
      <c r="JDX119" s="199"/>
      <c r="JDY119" s="188"/>
      <c r="JDZ119" s="209"/>
      <c r="JEA119" s="199"/>
      <c r="JEB119" s="199"/>
      <c r="JEC119" s="188"/>
      <c r="JED119" s="209"/>
      <c r="JEE119" s="199"/>
      <c r="JEF119" s="199"/>
      <c r="JEG119" s="188"/>
      <c r="JEH119" s="209"/>
      <c r="JEI119" s="199"/>
      <c r="JEJ119" s="199"/>
      <c r="JEK119" s="188"/>
      <c r="JEL119" s="209"/>
      <c r="JEM119" s="199"/>
      <c r="JEN119" s="199"/>
      <c r="JEO119" s="188"/>
      <c r="JEP119" s="209"/>
      <c r="JEQ119" s="199"/>
      <c r="JER119" s="199"/>
      <c r="JES119" s="188"/>
      <c r="JET119" s="209"/>
      <c r="JEU119" s="199"/>
      <c r="JEV119" s="199"/>
      <c r="JEW119" s="188"/>
      <c r="JEX119" s="209"/>
      <c r="JEY119" s="199"/>
      <c r="JEZ119" s="199"/>
      <c r="JFA119" s="188"/>
      <c r="JFB119" s="209"/>
      <c r="JFC119" s="199"/>
      <c r="JFD119" s="199"/>
      <c r="JFE119" s="188"/>
      <c r="JFF119" s="209"/>
      <c r="JFG119" s="199"/>
      <c r="JFH119" s="199"/>
      <c r="JFI119" s="188"/>
      <c r="JFJ119" s="209"/>
      <c r="JFK119" s="199"/>
      <c r="JFL119" s="199"/>
      <c r="JFM119" s="188"/>
      <c r="JFN119" s="209"/>
      <c r="JFO119" s="199"/>
      <c r="JFP119" s="199"/>
      <c r="JFQ119" s="188"/>
      <c r="JFR119" s="209"/>
      <c r="JFS119" s="199"/>
      <c r="JFT119" s="199"/>
      <c r="JFU119" s="188"/>
      <c r="JFV119" s="209"/>
      <c r="JFW119" s="199"/>
      <c r="JFX119" s="199"/>
      <c r="JFY119" s="188"/>
      <c r="JFZ119" s="209"/>
      <c r="JGA119" s="199"/>
      <c r="JGB119" s="199"/>
      <c r="JGC119" s="188"/>
      <c r="JGD119" s="209"/>
      <c r="JGE119" s="199"/>
      <c r="JGF119" s="199"/>
      <c r="JGG119" s="188"/>
      <c r="JGH119" s="209"/>
      <c r="JGI119" s="199"/>
      <c r="JGJ119" s="199"/>
      <c r="JGK119" s="188"/>
      <c r="JGL119" s="209"/>
      <c r="JGM119" s="199"/>
      <c r="JGN119" s="199"/>
      <c r="JGO119" s="188"/>
      <c r="JGP119" s="209"/>
      <c r="JGQ119" s="199"/>
      <c r="JGR119" s="199"/>
      <c r="JGS119" s="188"/>
      <c r="JGT119" s="209"/>
      <c r="JGU119" s="199"/>
      <c r="JGV119" s="199"/>
      <c r="JGW119" s="188"/>
      <c r="JGX119" s="209"/>
      <c r="JGY119" s="199"/>
      <c r="JGZ119" s="199"/>
      <c r="JHA119" s="188"/>
      <c r="JHB119" s="209"/>
      <c r="JHC119" s="199"/>
      <c r="JHD119" s="199"/>
      <c r="JHE119" s="188"/>
      <c r="JHF119" s="209"/>
      <c r="JHG119" s="199"/>
      <c r="JHH119" s="199"/>
      <c r="JHI119" s="188"/>
      <c r="JHJ119" s="209"/>
      <c r="JHK119" s="199"/>
      <c r="JHL119" s="199"/>
      <c r="JHM119" s="188"/>
      <c r="JHN119" s="209"/>
      <c r="JHO119" s="199"/>
      <c r="JHP119" s="199"/>
      <c r="JHQ119" s="188"/>
      <c r="JHR119" s="209"/>
      <c r="JHS119" s="199"/>
      <c r="JHT119" s="199"/>
      <c r="JHU119" s="188"/>
      <c r="JHV119" s="209"/>
      <c r="JHW119" s="199"/>
      <c r="JHX119" s="199"/>
      <c r="JHY119" s="188"/>
      <c r="JHZ119" s="209"/>
      <c r="JIA119" s="199"/>
      <c r="JIB119" s="199"/>
      <c r="JIC119" s="188"/>
      <c r="JID119" s="209"/>
      <c r="JIE119" s="199"/>
      <c r="JIF119" s="199"/>
      <c r="JIG119" s="188"/>
      <c r="JIH119" s="209"/>
      <c r="JII119" s="199"/>
      <c r="JIJ119" s="199"/>
      <c r="JIK119" s="188"/>
      <c r="JIL119" s="209"/>
      <c r="JIM119" s="199"/>
      <c r="JIN119" s="199"/>
      <c r="JIO119" s="188"/>
      <c r="JIP119" s="209"/>
      <c r="JIQ119" s="199"/>
      <c r="JIR119" s="199"/>
      <c r="JIS119" s="188"/>
      <c r="JIT119" s="209"/>
      <c r="JIU119" s="199"/>
      <c r="JIV119" s="199"/>
      <c r="JIW119" s="188"/>
      <c r="JIX119" s="209"/>
      <c r="JIY119" s="199"/>
      <c r="JIZ119" s="199"/>
      <c r="JJA119" s="188"/>
      <c r="JJB119" s="209"/>
      <c r="JJC119" s="199"/>
      <c r="JJD119" s="199"/>
      <c r="JJE119" s="188"/>
      <c r="JJF119" s="209"/>
      <c r="JJG119" s="199"/>
      <c r="JJH119" s="199"/>
      <c r="JJI119" s="188"/>
      <c r="JJJ119" s="209"/>
      <c r="JJK119" s="199"/>
      <c r="JJL119" s="199"/>
      <c r="JJM119" s="188"/>
      <c r="JJN119" s="209"/>
      <c r="JJO119" s="199"/>
      <c r="JJP119" s="199"/>
      <c r="JJQ119" s="188"/>
      <c r="JJR119" s="209"/>
      <c r="JJS119" s="199"/>
      <c r="JJT119" s="199"/>
      <c r="JJU119" s="188"/>
      <c r="JJV119" s="209"/>
      <c r="JJW119" s="199"/>
      <c r="JJX119" s="199"/>
      <c r="JJY119" s="188"/>
      <c r="JJZ119" s="209"/>
      <c r="JKA119" s="199"/>
      <c r="JKB119" s="199"/>
      <c r="JKC119" s="188"/>
      <c r="JKD119" s="209"/>
      <c r="JKE119" s="199"/>
      <c r="JKF119" s="199"/>
      <c r="JKG119" s="188"/>
      <c r="JKH119" s="209"/>
      <c r="JKI119" s="199"/>
      <c r="JKJ119" s="199"/>
      <c r="JKK119" s="188"/>
      <c r="JKL119" s="209"/>
      <c r="JKM119" s="199"/>
      <c r="JKN119" s="199"/>
      <c r="JKO119" s="188"/>
      <c r="JKP119" s="209"/>
      <c r="JKQ119" s="199"/>
      <c r="JKR119" s="199"/>
      <c r="JKS119" s="188"/>
      <c r="JKT119" s="209"/>
      <c r="JKU119" s="199"/>
      <c r="JKV119" s="199"/>
      <c r="JKW119" s="188"/>
      <c r="JKX119" s="209"/>
      <c r="JKY119" s="199"/>
      <c r="JKZ119" s="199"/>
      <c r="JLA119" s="188"/>
      <c r="JLB119" s="209"/>
      <c r="JLC119" s="199"/>
      <c r="JLD119" s="199"/>
      <c r="JLE119" s="188"/>
      <c r="JLF119" s="209"/>
      <c r="JLG119" s="199"/>
      <c r="JLH119" s="199"/>
      <c r="JLI119" s="188"/>
      <c r="JLJ119" s="209"/>
      <c r="JLK119" s="199"/>
      <c r="JLL119" s="199"/>
      <c r="JLM119" s="188"/>
      <c r="JLN119" s="209"/>
      <c r="JLO119" s="199"/>
      <c r="JLP119" s="199"/>
      <c r="JLQ119" s="188"/>
      <c r="JLR119" s="209"/>
      <c r="JLS119" s="199"/>
      <c r="JLT119" s="199"/>
      <c r="JLU119" s="188"/>
      <c r="JLV119" s="209"/>
      <c r="JLW119" s="199"/>
      <c r="JLX119" s="199"/>
      <c r="JLY119" s="188"/>
      <c r="JLZ119" s="209"/>
      <c r="JMA119" s="199"/>
      <c r="JMB119" s="199"/>
      <c r="JMC119" s="188"/>
      <c r="JMD119" s="209"/>
      <c r="JME119" s="199"/>
      <c r="JMF119" s="199"/>
      <c r="JMG119" s="188"/>
      <c r="JMH119" s="209"/>
      <c r="JMI119" s="199"/>
      <c r="JMJ119" s="199"/>
      <c r="JMK119" s="188"/>
      <c r="JML119" s="209"/>
      <c r="JMM119" s="199"/>
      <c r="JMN119" s="199"/>
      <c r="JMO119" s="188"/>
      <c r="JMP119" s="209"/>
      <c r="JMQ119" s="199"/>
      <c r="JMR119" s="199"/>
      <c r="JMS119" s="188"/>
      <c r="JMT119" s="209"/>
      <c r="JMU119" s="199"/>
      <c r="JMV119" s="199"/>
      <c r="JMW119" s="188"/>
      <c r="JMX119" s="209"/>
      <c r="JMY119" s="199"/>
      <c r="JMZ119" s="199"/>
      <c r="JNA119" s="188"/>
      <c r="JNB119" s="209"/>
      <c r="JNC119" s="199"/>
      <c r="JND119" s="199"/>
      <c r="JNE119" s="188"/>
      <c r="JNF119" s="209"/>
      <c r="JNG119" s="199"/>
      <c r="JNH119" s="199"/>
      <c r="JNI119" s="188"/>
      <c r="JNJ119" s="209"/>
      <c r="JNK119" s="199"/>
      <c r="JNL119" s="199"/>
      <c r="JNM119" s="188"/>
      <c r="JNN119" s="209"/>
      <c r="JNO119" s="199"/>
      <c r="JNP119" s="199"/>
      <c r="JNQ119" s="188"/>
      <c r="JNR119" s="209"/>
      <c r="JNS119" s="199"/>
      <c r="JNT119" s="199"/>
      <c r="JNU119" s="188"/>
      <c r="JNV119" s="209"/>
      <c r="JNW119" s="199"/>
      <c r="JNX119" s="199"/>
      <c r="JNY119" s="188"/>
      <c r="JNZ119" s="209"/>
      <c r="JOA119" s="199"/>
      <c r="JOB119" s="199"/>
      <c r="JOC119" s="188"/>
      <c r="JOD119" s="209"/>
      <c r="JOE119" s="199"/>
      <c r="JOF119" s="199"/>
      <c r="JOG119" s="188"/>
      <c r="JOH119" s="209"/>
      <c r="JOI119" s="199"/>
      <c r="JOJ119" s="199"/>
      <c r="JOK119" s="188"/>
      <c r="JOL119" s="209"/>
      <c r="JOM119" s="199"/>
      <c r="JON119" s="199"/>
      <c r="JOO119" s="188"/>
      <c r="JOP119" s="209"/>
      <c r="JOQ119" s="199"/>
      <c r="JOR119" s="199"/>
      <c r="JOS119" s="188"/>
      <c r="JOT119" s="209"/>
      <c r="JOU119" s="199"/>
      <c r="JOV119" s="199"/>
      <c r="JOW119" s="188"/>
      <c r="JOX119" s="209"/>
      <c r="JOY119" s="199"/>
      <c r="JOZ119" s="199"/>
      <c r="JPA119" s="188"/>
      <c r="JPB119" s="209"/>
      <c r="JPC119" s="199"/>
      <c r="JPD119" s="199"/>
      <c r="JPE119" s="188"/>
      <c r="JPF119" s="209"/>
      <c r="JPG119" s="199"/>
      <c r="JPH119" s="199"/>
      <c r="JPI119" s="188"/>
      <c r="JPJ119" s="209"/>
      <c r="JPK119" s="199"/>
      <c r="JPL119" s="199"/>
      <c r="JPM119" s="188"/>
      <c r="JPN119" s="209"/>
      <c r="JPO119" s="199"/>
      <c r="JPP119" s="199"/>
      <c r="JPQ119" s="188"/>
      <c r="JPR119" s="209"/>
      <c r="JPS119" s="199"/>
      <c r="JPT119" s="199"/>
      <c r="JPU119" s="188"/>
      <c r="JPV119" s="209"/>
      <c r="JPW119" s="199"/>
      <c r="JPX119" s="199"/>
      <c r="JPY119" s="188"/>
      <c r="JPZ119" s="209"/>
      <c r="JQA119" s="199"/>
      <c r="JQB119" s="199"/>
      <c r="JQC119" s="188"/>
      <c r="JQD119" s="209"/>
      <c r="JQE119" s="199"/>
      <c r="JQF119" s="199"/>
      <c r="JQG119" s="188"/>
      <c r="JQH119" s="209"/>
      <c r="JQI119" s="199"/>
      <c r="JQJ119" s="199"/>
      <c r="JQK119" s="188"/>
      <c r="JQL119" s="209"/>
      <c r="JQM119" s="199"/>
      <c r="JQN119" s="199"/>
      <c r="JQO119" s="188"/>
      <c r="JQP119" s="209"/>
      <c r="JQQ119" s="199"/>
      <c r="JQR119" s="199"/>
      <c r="JQS119" s="188"/>
      <c r="JQT119" s="209"/>
      <c r="JQU119" s="199"/>
      <c r="JQV119" s="199"/>
      <c r="JQW119" s="188"/>
      <c r="JQX119" s="209"/>
      <c r="JQY119" s="199"/>
      <c r="JQZ119" s="199"/>
      <c r="JRA119" s="188"/>
      <c r="JRB119" s="209"/>
      <c r="JRC119" s="199"/>
      <c r="JRD119" s="199"/>
      <c r="JRE119" s="188"/>
      <c r="JRF119" s="209"/>
      <c r="JRG119" s="199"/>
      <c r="JRH119" s="199"/>
      <c r="JRI119" s="188"/>
      <c r="JRJ119" s="209"/>
      <c r="JRK119" s="199"/>
      <c r="JRL119" s="199"/>
      <c r="JRM119" s="188"/>
      <c r="JRN119" s="209"/>
      <c r="JRO119" s="199"/>
      <c r="JRP119" s="199"/>
      <c r="JRQ119" s="188"/>
      <c r="JRR119" s="209"/>
      <c r="JRS119" s="199"/>
      <c r="JRT119" s="199"/>
      <c r="JRU119" s="188"/>
      <c r="JRV119" s="209"/>
      <c r="JRW119" s="199"/>
      <c r="JRX119" s="199"/>
      <c r="JRY119" s="188"/>
      <c r="JRZ119" s="209"/>
      <c r="JSA119" s="199"/>
      <c r="JSB119" s="199"/>
      <c r="JSC119" s="188"/>
      <c r="JSD119" s="209"/>
      <c r="JSE119" s="199"/>
      <c r="JSF119" s="199"/>
      <c r="JSG119" s="188"/>
      <c r="JSH119" s="209"/>
      <c r="JSI119" s="199"/>
      <c r="JSJ119" s="199"/>
      <c r="JSK119" s="188"/>
      <c r="JSL119" s="209"/>
      <c r="JSM119" s="199"/>
      <c r="JSN119" s="199"/>
      <c r="JSO119" s="188"/>
      <c r="JSP119" s="209"/>
      <c r="JSQ119" s="199"/>
      <c r="JSR119" s="199"/>
      <c r="JSS119" s="188"/>
      <c r="JST119" s="209"/>
      <c r="JSU119" s="199"/>
      <c r="JSV119" s="199"/>
      <c r="JSW119" s="188"/>
      <c r="JSX119" s="209"/>
      <c r="JSY119" s="199"/>
      <c r="JSZ119" s="199"/>
      <c r="JTA119" s="188"/>
      <c r="JTB119" s="209"/>
      <c r="JTC119" s="199"/>
      <c r="JTD119" s="199"/>
      <c r="JTE119" s="188"/>
      <c r="JTF119" s="209"/>
      <c r="JTG119" s="199"/>
      <c r="JTH119" s="199"/>
      <c r="JTI119" s="188"/>
      <c r="JTJ119" s="209"/>
      <c r="JTK119" s="199"/>
      <c r="JTL119" s="199"/>
      <c r="JTM119" s="188"/>
      <c r="JTN119" s="209"/>
      <c r="JTO119" s="199"/>
      <c r="JTP119" s="199"/>
      <c r="JTQ119" s="188"/>
      <c r="JTR119" s="209"/>
      <c r="JTS119" s="199"/>
      <c r="JTT119" s="199"/>
      <c r="JTU119" s="188"/>
      <c r="JTV119" s="209"/>
      <c r="JTW119" s="199"/>
      <c r="JTX119" s="199"/>
      <c r="JTY119" s="188"/>
      <c r="JTZ119" s="209"/>
      <c r="JUA119" s="199"/>
      <c r="JUB119" s="199"/>
      <c r="JUC119" s="188"/>
      <c r="JUD119" s="209"/>
      <c r="JUE119" s="199"/>
      <c r="JUF119" s="199"/>
      <c r="JUG119" s="188"/>
      <c r="JUH119" s="209"/>
      <c r="JUI119" s="199"/>
      <c r="JUJ119" s="199"/>
      <c r="JUK119" s="188"/>
      <c r="JUL119" s="209"/>
      <c r="JUM119" s="199"/>
      <c r="JUN119" s="199"/>
      <c r="JUO119" s="188"/>
      <c r="JUP119" s="209"/>
      <c r="JUQ119" s="199"/>
      <c r="JUR119" s="199"/>
      <c r="JUS119" s="188"/>
      <c r="JUT119" s="209"/>
      <c r="JUU119" s="199"/>
      <c r="JUV119" s="199"/>
      <c r="JUW119" s="188"/>
      <c r="JUX119" s="209"/>
      <c r="JUY119" s="199"/>
      <c r="JUZ119" s="199"/>
      <c r="JVA119" s="188"/>
      <c r="JVB119" s="209"/>
      <c r="JVC119" s="199"/>
      <c r="JVD119" s="199"/>
      <c r="JVE119" s="188"/>
      <c r="JVF119" s="209"/>
      <c r="JVG119" s="199"/>
      <c r="JVH119" s="199"/>
      <c r="JVI119" s="188"/>
      <c r="JVJ119" s="209"/>
      <c r="JVK119" s="199"/>
      <c r="JVL119" s="199"/>
      <c r="JVM119" s="188"/>
      <c r="JVN119" s="209"/>
      <c r="JVO119" s="199"/>
      <c r="JVP119" s="199"/>
      <c r="JVQ119" s="188"/>
      <c r="JVR119" s="209"/>
      <c r="JVS119" s="199"/>
      <c r="JVT119" s="199"/>
      <c r="JVU119" s="188"/>
      <c r="JVV119" s="209"/>
      <c r="JVW119" s="199"/>
      <c r="JVX119" s="199"/>
      <c r="JVY119" s="188"/>
      <c r="JVZ119" s="209"/>
      <c r="JWA119" s="199"/>
      <c r="JWB119" s="199"/>
      <c r="JWC119" s="188"/>
      <c r="JWD119" s="209"/>
      <c r="JWE119" s="199"/>
      <c r="JWF119" s="199"/>
      <c r="JWG119" s="188"/>
      <c r="JWH119" s="209"/>
      <c r="JWI119" s="199"/>
      <c r="JWJ119" s="199"/>
      <c r="JWK119" s="188"/>
      <c r="JWL119" s="209"/>
      <c r="JWM119" s="199"/>
      <c r="JWN119" s="199"/>
      <c r="JWO119" s="188"/>
      <c r="JWP119" s="209"/>
      <c r="JWQ119" s="199"/>
      <c r="JWR119" s="199"/>
      <c r="JWS119" s="188"/>
      <c r="JWT119" s="209"/>
      <c r="JWU119" s="199"/>
      <c r="JWV119" s="199"/>
      <c r="JWW119" s="188"/>
      <c r="JWX119" s="209"/>
      <c r="JWY119" s="199"/>
      <c r="JWZ119" s="199"/>
      <c r="JXA119" s="188"/>
      <c r="JXB119" s="209"/>
      <c r="JXC119" s="199"/>
      <c r="JXD119" s="199"/>
      <c r="JXE119" s="188"/>
      <c r="JXF119" s="209"/>
      <c r="JXG119" s="199"/>
      <c r="JXH119" s="199"/>
      <c r="JXI119" s="188"/>
      <c r="JXJ119" s="209"/>
      <c r="JXK119" s="199"/>
      <c r="JXL119" s="199"/>
      <c r="JXM119" s="188"/>
      <c r="JXN119" s="209"/>
      <c r="JXO119" s="199"/>
      <c r="JXP119" s="199"/>
      <c r="JXQ119" s="188"/>
      <c r="JXR119" s="209"/>
      <c r="JXS119" s="199"/>
      <c r="JXT119" s="199"/>
      <c r="JXU119" s="188"/>
      <c r="JXV119" s="209"/>
      <c r="JXW119" s="199"/>
      <c r="JXX119" s="199"/>
      <c r="JXY119" s="188"/>
      <c r="JXZ119" s="209"/>
      <c r="JYA119" s="199"/>
      <c r="JYB119" s="199"/>
      <c r="JYC119" s="188"/>
      <c r="JYD119" s="209"/>
      <c r="JYE119" s="199"/>
      <c r="JYF119" s="199"/>
      <c r="JYG119" s="188"/>
      <c r="JYH119" s="209"/>
      <c r="JYI119" s="199"/>
      <c r="JYJ119" s="199"/>
      <c r="JYK119" s="188"/>
      <c r="JYL119" s="209"/>
      <c r="JYM119" s="199"/>
      <c r="JYN119" s="199"/>
      <c r="JYO119" s="188"/>
      <c r="JYP119" s="209"/>
      <c r="JYQ119" s="199"/>
      <c r="JYR119" s="199"/>
      <c r="JYS119" s="188"/>
      <c r="JYT119" s="209"/>
      <c r="JYU119" s="199"/>
      <c r="JYV119" s="199"/>
      <c r="JYW119" s="188"/>
      <c r="JYX119" s="209"/>
      <c r="JYY119" s="199"/>
      <c r="JYZ119" s="199"/>
      <c r="JZA119" s="188"/>
      <c r="JZB119" s="209"/>
      <c r="JZC119" s="199"/>
      <c r="JZD119" s="199"/>
      <c r="JZE119" s="188"/>
      <c r="JZF119" s="209"/>
      <c r="JZG119" s="199"/>
      <c r="JZH119" s="199"/>
      <c r="JZI119" s="188"/>
      <c r="JZJ119" s="209"/>
      <c r="JZK119" s="199"/>
      <c r="JZL119" s="199"/>
      <c r="JZM119" s="188"/>
      <c r="JZN119" s="209"/>
      <c r="JZO119" s="199"/>
      <c r="JZP119" s="199"/>
      <c r="JZQ119" s="188"/>
      <c r="JZR119" s="209"/>
      <c r="JZS119" s="199"/>
      <c r="JZT119" s="199"/>
      <c r="JZU119" s="188"/>
      <c r="JZV119" s="209"/>
      <c r="JZW119" s="199"/>
      <c r="JZX119" s="199"/>
      <c r="JZY119" s="188"/>
      <c r="JZZ119" s="209"/>
      <c r="KAA119" s="199"/>
      <c r="KAB119" s="199"/>
      <c r="KAC119" s="188"/>
      <c r="KAD119" s="209"/>
      <c r="KAE119" s="199"/>
      <c r="KAF119" s="199"/>
      <c r="KAG119" s="188"/>
      <c r="KAH119" s="209"/>
      <c r="KAI119" s="199"/>
      <c r="KAJ119" s="199"/>
      <c r="KAK119" s="188"/>
      <c r="KAL119" s="209"/>
      <c r="KAM119" s="199"/>
      <c r="KAN119" s="199"/>
      <c r="KAO119" s="188"/>
      <c r="KAP119" s="209"/>
      <c r="KAQ119" s="199"/>
      <c r="KAR119" s="199"/>
      <c r="KAS119" s="188"/>
      <c r="KAT119" s="209"/>
      <c r="KAU119" s="199"/>
      <c r="KAV119" s="199"/>
      <c r="KAW119" s="188"/>
      <c r="KAX119" s="209"/>
      <c r="KAY119" s="199"/>
      <c r="KAZ119" s="199"/>
      <c r="KBA119" s="188"/>
      <c r="KBB119" s="209"/>
      <c r="KBC119" s="199"/>
      <c r="KBD119" s="199"/>
      <c r="KBE119" s="188"/>
      <c r="KBF119" s="209"/>
      <c r="KBG119" s="199"/>
      <c r="KBH119" s="199"/>
      <c r="KBI119" s="188"/>
      <c r="KBJ119" s="209"/>
      <c r="KBK119" s="199"/>
      <c r="KBL119" s="199"/>
      <c r="KBM119" s="188"/>
      <c r="KBN119" s="209"/>
      <c r="KBO119" s="199"/>
      <c r="KBP119" s="199"/>
      <c r="KBQ119" s="188"/>
      <c r="KBR119" s="209"/>
      <c r="KBS119" s="199"/>
      <c r="KBT119" s="199"/>
      <c r="KBU119" s="188"/>
      <c r="KBV119" s="209"/>
      <c r="KBW119" s="199"/>
      <c r="KBX119" s="199"/>
      <c r="KBY119" s="188"/>
      <c r="KBZ119" s="209"/>
      <c r="KCA119" s="199"/>
      <c r="KCB119" s="199"/>
      <c r="KCC119" s="188"/>
      <c r="KCD119" s="209"/>
      <c r="KCE119" s="199"/>
      <c r="KCF119" s="199"/>
      <c r="KCG119" s="188"/>
      <c r="KCH119" s="209"/>
      <c r="KCI119" s="199"/>
      <c r="KCJ119" s="199"/>
      <c r="KCK119" s="188"/>
      <c r="KCL119" s="209"/>
      <c r="KCM119" s="199"/>
      <c r="KCN119" s="199"/>
      <c r="KCO119" s="188"/>
      <c r="KCP119" s="209"/>
      <c r="KCQ119" s="199"/>
      <c r="KCR119" s="199"/>
      <c r="KCS119" s="188"/>
      <c r="KCT119" s="209"/>
      <c r="KCU119" s="199"/>
      <c r="KCV119" s="199"/>
      <c r="KCW119" s="188"/>
      <c r="KCX119" s="209"/>
      <c r="KCY119" s="199"/>
      <c r="KCZ119" s="199"/>
      <c r="KDA119" s="188"/>
      <c r="KDB119" s="209"/>
      <c r="KDC119" s="199"/>
      <c r="KDD119" s="199"/>
      <c r="KDE119" s="188"/>
      <c r="KDF119" s="209"/>
      <c r="KDG119" s="199"/>
      <c r="KDH119" s="199"/>
      <c r="KDI119" s="188"/>
      <c r="KDJ119" s="209"/>
      <c r="KDK119" s="199"/>
      <c r="KDL119" s="199"/>
      <c r="KDM119" s="188"/>
      <c r="KDN119" s="209"/>
      <c r="KDO119" s="199"/>
      <c r="KDP119" s="199"/>
      <c r="KDQ119" s="188"/>
      <c r="KDR119" s="209"/>
      <c r="KDS119" s="199"/>
      <c r="KDT119" s="199"/>
      <c r="KDU119" s="188"/>
      <c r="KDV119" s="209"/>
      <c r="KDW119" s="199"/>
      <c r="KDX119" s="199"/>
      <c r="KDY119" s="188"/>
      <c r="KDZ119" s="209"/>
      <c r="KEA119" s="199"/>
      <c r="KEB119" s="199"/>
      <c r="KEC119" s="188"/>
      <c r="KED119" s="209"/>
      <c r="KEE119" s="199"/>
      <c r="KEF119" s="199"/>
      <c r="KEG119" s="188"/>
      <c r="KEH119" s="209"/>
      <c r="KEI119" s="199"/>
      <c r="KEJ119" s="199"/>
      <c r="KEK119" s="188"/>
      <c r="KEL119" s="209"/>
      <c r="KEM119" s="199"/>
      <c r="KEN119" s="199"/>
      <c r="KEO119" s="188"/>
      <c r="KEP119" s="209"/>
      <c r="KEQ119" s="199"/>
      <c r="KER119" s="199"/>
      <c r="KES119" s="188"/>
      <c r="KET119" s="209"/>
      <c r="KEU119" s="199"/>
      <c r="KEV119" s="199"/>
      <c r="KEW119" s="188"/>
      <c r="KEX119" s="209"/>
      <c r="KEY119" s="199"/>
      <c r="KEZ119" s="199"/>
      <c r="KFA119" s="188"/>
      <c r="KFB119" s="209"/>
      <c r="KFC119" s="199"/>
      <c r="KFD119" s="199"/>
      <c r="KFE119" s="188"/>
      <c r="KFF119" s="209"/>
      <c r="KFG119" s="199"/>
      <c r="KFH119" s="199"/>
      <c r="KFI119" s="188"/>
      <c r="KFJ119" s="209"/>
      <c r="KFK119" s="199"/>
      <c r="KFL119" s="199"/>
      <c r="KFM119" s="188"/>
      <c r="KFN119" s="209"/>
      <c r="KFO119" s="199"/>
      <c r="KFP119" s="199"/>
      <c r="KFQ119" s="188"/>
      <c r="KFR119" s="209"/>
      <c r="KFS119" s="199"/>
      <c r="KFT119" s="199"/>
      <c r="KFU119" s="188"/>
      <c r="KFV119" s="209"/>
      <c r="KFW119" s="199"/>
      <c r="KFX119" s="199"/>
      <c r="KFY119" s="188"/>
      <c r="KFZ119" s="209"/>
      <c r="KGA119" s="199"/>
      <c r="KGB119" s="199"/>
      <c r="KGC119" s="188"/>
      <c r="KGD119" s="209"/>
      <c r="KGE119" s="199"/>
      <c r="KGF119" s="199"/>
      <c r="KGG119" s="188"/>
      <c r="KGH119" s="209"/>
      <c r="KGI119" s="199"/>
      <c r="KGJ119" s="199"/>
      <c r="KGK119" s="188"/>
      <c r="KGL119" s="209"/>
      <c r="KGM119" s="199"/>
      <c r="KGN119" s="199"/>
      <c r="KGO119" s="188"/>
      <c r="KGP119" s="209"/>
      <c r="KGQ119" s="199"/>
      <c r="KGR119" s="199"/>
      <c r="KGS119" s="188"/>
      <c r="KGT119" s="209"/>
      <c r="KGU119" s="199"/>
      <c r="KGV119" s="199"/>
      <c r="KGW119" s="188"/>
      <c r="KGX119" s="209"/>
      <c r="KGY119" s="199"/>
      <c r="KGZ119" s="199"/>
      <c r="KHA119" s="188"/>
      <c r="KHB119" s="209"/>
      <c r="KHC119" s="199"/>
      <c r="KHD119" s="199"/>
      <c r="KHE119" s="188"/>
      <c r="KHF119" s="209"/>
      <c r="KHG119" s="199"/>
      <c r="KHH119" s="199"/>
      <c r="KHI119" s="188"/>
      <c r="KHJ119" s="209"/>
      <c r="KHK119" s="199"/>
      <c r="KHL119" s="199"/>
      <c r="KHM119" s="188"/>
      <c r="KHN119" s="209"/>
      <c r="KHO119" s="199"/>
      <c r="KHP119" s="199"/>
      <c r="KHQ119" s="188"/>
      <c r="KHR119" s="209"/>
      <c r="KHS119" s="199"/>
      <c r="KHT119" s="199"/>
      <c r="KHU119" s="188"/>
      <c r="KHV119" s="209"/>
      <c r="KHW119" s="199"/>
      <c r="KHX119" s="199"/>
      <c r="KHY119" s="188"/>
      <c r="KHZ119" s="209"/>
      <c r="KIA119" s="199"/>
      <c r="KIB119" s="199"/>
      <c r="KIC119" s="188"/>
      <c r="KID119" s="209"/>
      <c r="KIE119" s="199"/>
      <c r="KIF119" s="199"/>
      <c r="KIG119" s="188"/>
      <c r="KIH119" s="209"/>
      <c r="KII119" s="199"/>
      <c r="KIJ119" s="199"/>
      <c r="KIK119" s="188"/>
      <c r="KIL119" s="209"/>
      <c r="KIM119" s="199"/>
      <c r="KIN119" s="199"/>
      <c r="KIO119" s="188"/>
      <c r="KIP119" s="209"/>
      <c r="KIQ119" s="199"/>
      <c r="KIR119" s="199"/>
      <c r="KIS119" s="188"/>
      <c r="KIT119" s="209"/>
      <c r="KIU119" s="199"/>
      <c r="KIV119" s="199"/>
      <c r="KIW119" s="188"/>
      <c r="KIX119" s="209"/>
      <c r="KIY119" s="199"/>
      <c r="KIZ119" s="199"/>
      <c r="KJA119" s="188"/>
      <c r="KJB119" s="209"/>
      <c r="KJC119" s="199"/>
      <c r="KJD119" s="199"/>
      <c r="KJE119" s="188"/>
      <c r="KJF119" s="209"/>
      <c r="KJG119" s="199"/>
      <c r="KJH119" s="199"/>
      <c r="KJI119" s="188"/>
      <c r="KJJ119" s="209"/>
      <c r="KJK119" s="199"/>
      <c r="KJL119" s="199"/>
      <c r="KJM119" s="188"/>
      <c r="KJN119" s="209"/>
      <c r="KJO119" s="199"/>
      <c r="KJP119" s="199"/>
      <c r="KJQ119" s="188"/>
      <c r="KJR119" s="209"/>
      <c r="KJS119" s="199"/>
      <c r="KJT119" s="199"/>
      <c r="KJU119" s="188"/>
      <c r="KJV119" s="209"/>
      <c r="KJW119" s="199"/>
      <c r="KJX119" s="199"/>
      <c r="KJY119" s="188"/>
      <c r="KJZ119" s="209"/>
      <c r="KKA119" s="199"/>
      <c r="KKB119" s="199"/>
      <c r="KKC119" s="188"/>
      <c r="KKD119" s="209"/>
      <c r="KKE119" s="199"/>
      <c r="KKF119" s="199"/>
      <c r="KKG119" s="188"/>
      <c r="KKH119" s="209"/>
      <c r="KKI119" s="199"/>
      <c r="KKJ119" s="199"/>
      <c r="KKK119" s="188"/>
      <c r="KKL119" s="209"/>
      <c r="KKM119" s="199"/>
      <c r="KKN119" s="199"/>
      <c r="KKO119" s="188"/>
      <c r="KKP119" s="209"/>
      <c r="KKQ119" s="199"/>
      <c r="KKR119" s="199"/>
      <c r="KKS119" s="188"/>
      <c r="KKT119" s="209"/>
      <c r="KKU119" s="199"/>
      <c r="KKV119" s="199"/>
      <c r="KKW119" s="188"/>
      <c r="KKX119" s="209"/>
      <c r="KKY119" s="199"/>
      <c r="KKZ119" s="199"/>
      <c r="KLA119" s="188"/>
      <c r="KLB119" s="209"/>
      <c r="KLC119" s="199"/>
      <c r="KLD119" s="199"/>
      <c r="KLE119" s="188"/>
      <c r="KLF119" s="209"/>
      <c r="KLG119" s="199"/>
      <c r="KLH119" s="199"/>
      <c r="KLI119" s="188"/>
      <c r="KLJ119" s="209"/>
      <c r="KLK119" s="199"/>
      <c r="KLL119" s="199"/>
      <c r="KLM119" s="188"/>
      <c r="KLN119" s="209"/>
      <c r="KLO119" s="199"/>
      <c r="KLP119" s="199"/>
      <c r="KLQ119" s="188"/>
      <c r="KLR119" s="209"/>
      <c r="KLS119" s="199"/>
      <c r="KLT119" s="199"/>
      <c r="KLU119" s="188"/>
      <c r="KLV119" s="209"/>
      <c r="KLW119" s="199"/>
      <c r="KLX119" s="199"/>
      <c r="KLY119" s="188"/>
      <c r="KLZ119" s="209"/>
      <c r="KMA119" s="199"/>
      <c r="KMB119" s="199"/>
      <c r="KMC119" s="188"/>
      <c r="KMD119" s="209"/>
      <c r="KME119" s="199"/>
      <c r="KMF119" s="199"/>
      <c r="KMG119" s="188"/>
      <c r="KMH119" s="209"/>
      <c r="KMI119" s="199"/>
      <c r="KMJ119" s="199"/>
      <c r="KMK119" s="188"/>
      <c r="KML119" s="209"/>
      <c r="KMM119" s="199"/>
      <c r="KMN119" s="199"/>
      <c r="KMO119" s="188"/>
      <c r="KMP119" s="209"/>
      <c r="KMQ119" s="199"/>
      <c r="KMR119" s="199"/>
      <c r="KMS119" s="188"/>
      <c r="KMT119" s="209"/>
      <c r="KMU119" s="199"/>
      <c r="KMV119" s="199"/>
      <c r="KMW119" s="188"/>
      <c r="KMX119" s="209"/>
      <c r="KMY119" s="199"/>
      <c r="KMZ119" s="199"/>
      <c r="KNA119" s="188"/>
      <c r="KNB119" s="209"/>
      <c r="KNC119" s="199"/>
      <c r="KND119" s="199"/>
      <c r="KNE119" s="188"/>
      <c r="KNF119" s="209"/>
      <c r="KNG119" s="199"/>
      <c r="KNH119" s="199"/>
      <c r="KNI119" s="188"/>
      <c r="KNJ119" s="209"/>
      <c r="KNK119" s="199"/>
      <c r="KNL119" s="199"/>
      <c r="KNM119" s="188"/>
      <c r="KNN119" s="209"/>
      <c r="KNO119" s="199"/>
      <c r="KNP119" s="199"/>
      <c r="KNQ119" s="188"/>
      <c r="KNR119" s="209"/>
      <c r="KNS119" s="199"/>
      <c r="KNT119" s="199"/>
      <c r="KNU119" s="188"/>
      <c r="KNV119" s="209"/>
      <c r="KNW119" s="199"/>
      <c r="KNX119" s="199"/>
      <c r="KNY119" s="188"/>
      <c r="KNZ119" s="209"/>
      <c r="KOA119" s="199"/>
      <c r="KOB119" s="199"/>
      <c r="KOC119" s="188"/>
      <c r="KOD119" s="209"/>
      <c r="KOE119" s="199"/>
      <c r="KOF119" s="199"/>
      <c r="KOG119" s="188"/>
      <c r="KOH119" s="209"/>
      <c r="KOI119" s="199"/>
      <c r="KOJ119" s="199"/>
      <c r="KOK119" s="188"/>
      <c r="KOL119" s="209"/>
      <c r="KOM119" s="199"/>
      <c r="KON119" s="199"/>
      <c r="KOO119" s="188"/>
      <c r="KOP119" s="209"/>
      <c r="KOQ119" s="199"/>
      <c r="KOR119" s="199"/>
      <c r="KOS119" s="188"/>
      <c r="KOT119" s="209"/>
      <c r="KOU119" s="199"/>
      <c r="KOV119" s="199"/>
      <c r="KOW119" s="188"/>
      <c r="KOX119" s="209"/>
      <c r="KOY119" s="199"/>
      <c r="KOZ119" s="199"/>
      <c r="KPA119" s="188"/>
      <c r="KPB119" s="209"/>
      <c r="KPC119" s="199"/>
      <c r="KPD119" s="199"/>
      <c r="KPE119" s="188"/>
      <c r="KPF119" s="209"/>
      <c r="KPG119" s="199"/>
      <c r="KPH119" s="199"/>
      <c r="KPI119" s="188"/>
      <c r="KPJ119" s="209"/>
      <c r="KPK119" s="199"/>
      <c r="KPL119" s="199"/>
      <c r="KPM119" s="188"/>
      <c r="KPN119" s="209"/>
      <c r="KPO119" s="199"/>
      <c r="KPP119" s="199"/>
      <c r="KPQ119" s="188"/>
      <c r="KPR119" s="209"/>
      <c r="KPS119" s="199"/>
      <c r="KPT119" s="199"/>
      <c r="KPU119" s="188"/>
      <c r="KPV119" s="209"/>
      <c r="KPW119" s="199"/>
      <c r="KPX119" s="199"/>
      <c r="KPY119" s="188"/>
      <c r="KPZ119" s="209"/>
      <c r="KQA119" s="199"/>
      <c r="KQB119" s="199"/>
      <c r="KQC119" s="188"/>
      <c r="KQD119" s="209"/>
      <c r="KQE119" s="199"/>
      <c r="KQF119" s="199"/>
      <c r="KQG119" s="188"/>
      <c r="KQH119" s="209"/>
      <c r="KQI119" s="199"/>
      <c r="KQJ119" s="199"/>
      <c r="KQK119" s="188"/>
      <c r="KQL119" s="209"/>
      <c r="KQM119" s="199"/>
      <c r="KQN119" s="199"/>
      <c r="KQO119" s="188"/>
      <c r="KQP119" s="209"/>
      <c r="KQQ119" s="199"/>
      <c r="KQR119" s="199"/>
      <c r="KQS119" s="188"/>
      <c r="KQT119" s="209"/>
      <c r="KQU119" s="199"/>
      <c r="KQV119" s="199"/>
      <c r="KQW119" s="188"/>
      <c r="KQX119" s="209"/>
      <c r="KQY119" s="199"/>
      <c r="KQZ119" s="199"/>
      <c r="KRA119" s="188"/>
      <c r="KRB119" s="209"/>
      <c r="KRC119" s="199"/>
      <c r="KRD119" s="199"/>
      <c r="KRE119" s="188"/>
      <c r="KRF119" s="209"/>
      <c r="KRG119" s="199"/>
      <c r="KRH119" s="199"/>
      <c r="KRI119" s="188"/>
      <c r="KRJ119" s="209"/>
      <c r="KRK119" s="199"/>
      <c r="KRL119" s="199"/>
      <c r="KRM119" s="188"/>
      <c r="KRN119" s="209"/>
      <c r="KRO119" s="199"/>
      <c r="KRP119" s="199"/>
      <c r="KRQ119" s="188"/>
      <c r="KRR119" s="209"/>
      <c r="KRS119" s="199"/>
      <c r="KRT119" s="199"/>
      <c r="KRU119" s="188"/>
      <c r="KRV119" s="209"/>
      <c r="KRW119" s="199"/>
      <c r="KRX119" s="199"/>
      <c r="KRY119" s="188"/>
      <c r="KRZ119" s="209"/>
      <c r="KSA119" s="199"/>
      <c r="KSB119" s="199"/>
      <c r="KSC119" s="188"/>
      <c r="KSD119" s="209"/>
      <c r="KSE119" s="199"/>
      <c r="KSF119" s="199"/>
      <c r="KSG119" s="188"/>
      <c r="KSH119" s="209"/>
      <c r="KSI119" s="199"/>
      <c r="KSJ119" s="199"/>
      <c r="KSK119" s="188"/>
      <c r="KSL119" s="209"/>
      <c r="KSM119" s="199"/>
      <c r="KSN119" s="199"/>
      <c r="KSO119" s="188"/>
      <c r="KSP119" s="209"/>
      <c r="KSQ119" s="199"/>
      <c r="KSR119" s="199"/>
      <c r="KSS119" s="188"/>
      <c r="KST119" s="209"/>
      <c r="KSU119" s="199"/>
      <c r="KSV119" s="199"/>
      <c r="KSW119" s="188"/>
      <c r="KSX119" s="209"/>
      <c r="KSY119" s="199"/>
      <c r="KSZ119" s="199"/>
      <c r="KTA119" s="188"/>
      <c r="KTB119" s="209"/>
      <c r="KTC119" s="199"/>
      <c r="KTD119" s="199"/>
      <c r="KTE119" s="188"/>
      <c r="KTF119" s="209"/>
      <c r="KTG119" s="199"/>
      <c r="KTH119" s="199"/>
      <c r="KTI119" s="188"/>
      <c r="KTJ119" s="209"/>
      <c r="KTK119" s="199"/>
      <c r="KTL119" s="199"/>
      <c r="KTM119" s="188"/>
      <c r="KTN119" s="209"/>
      <c r="KTO119" s="199"/>
      <c r="KTP119" s="199"/>
      <c r="KTQ119" s="188"/>
      <c r="KTR119" s="209"/>
      <c r="KTS119" s="199"/>
      <c r="KTT119" s="199"/>
      <c r="KTU119" s="188"/>
      <c r="KTV119" s="209"/>
      <c r="KTW119" s="199"/>
      <c r="KTX119" s="199"/>
      <c r="KTY119" s="188"/>
      <c r="KTZ119" s="209"/>
      <c r="KUA119" s="199"/>
      <c r="KUB119" s="199"/>
      <c r="KUC119" s="188"/>
      <c r="KUD119" s="209"/>
      <c r="KUE119" s="199"/>
      <c r="KUF119" s="199"/>
      <c r="KUG119" s="188"/>
      <c r="KUH119" s="209"/>
      <c r="KUI119" s="199"/>
      <c r="KUJ119" s="199"/>
      <c r="KUK119" s="188"/>
      <c r="KUL119" s="209"/>
      <c r="KUM119" s="199"/>
      <c r="KUN119" s="199"/>
      <c r="KUO119" s="188"/>
      <c r="KUP119" s="209"/>
      <c r="KUQ119" s="199"/>
      <c r="KUR119" s="199"/>
      <c r="KUS119" s="188"/>
      <c r="KUT119" s="209"/>
      <c r="KUU119" s="199"/>
      <c r="KUV119" s="199"/>
      <c r="KUW119" s="188"/>
      <c r="KUX119" s="209"/>
      <c r="KUY119" s="199"/>
      <c r="KUZ119" s="199"/>
      <c r="KVA119" s="188"/>
      <c r="KVB119" s="209"/>
      <c r="KVC119" s="199"/>
      <c r="KVD119" s="199"/>
      <c r="KVE119" s="188"/>
      <c r="KVF119" s="209"/>
      <c r="KVG119" s="199"/>
      <c r="KVH119" s="199"/>
      <c r="KVI119" s="188"/>
      <c r="KVJ119" s="209"/>
      <c r="KVK119" s="199"/>
      <c r="KVL119" s="199"/>
      <c r="KVM119" s="188"/>
      <c r="KVN119" s="209"/>
      <c r="KVO119" s="199"/>
      <c r="KVP119" s="199"/>
      <c r="KVQ119" s="188"/>
      <c r="KVR119" s="209"/>
      <c r="KVS119" s="199"/>
      <c r="KVT119" s="199"/>
      <c r="KVU119" s="188"/>
      <c r="KVV119" s="209"/>
      <c r="KVW119" s="199"/>
      <c r="KVX119" s="199"/>
      <c r="KVY119" s="188"/>
      <c r="KVZ119" s="209"/>
      <c r="KWA119" s="199"/>
      <c r="KWB119" s="199"/>
      <c r="KWC119" s="188"/>
      <c r="KWD119" s="209"/>
      <c r="KWE119" s="199"/>
      <c r="KWF119" s="199"/>
      <c r="KWG119" s="188"/>
      <c r="KWH119" s="209"/>
      <c r="KWI119" s="199"/>
      <c r="KWJ119" s="199"/>
      <c r="KWK119" s="188"/>
      <c r="KWL119" s="209"/>
      <c r="KWM119" s="199"/>
      <c r="KWN119" s="199"/>
      <c r="KWO119" s="188"/>
      <c r="KWP119" s="209"/>
      <c r="KWQ119" s="199"/>
      <c r="KWR119" s="199"/>
      <c r="KWS119" s="188"/>
      <c r="KWT119" s="209"/>
      <c r="KWU119" s="199"/>
      <c r="KWV119" s="199"/>
      <c r="KWW119" s="188"/>
      <c r="KWX119" s="209"/>
      <c r="KWY119" s="199"/>
      <c r="KWZ119" s="199"/>
      <c r="KXA119" s="188"/>
      <c r="KXB119" s="209"/>
      <c r="KXC119" s="199"/>
      <c r="KXD119" s="199"/>
      <c r="KXE119" s="188"/>
      <c r="KXF119" s="209"/>
      <c r="KXG119" s="199"/>
      <c r="KXH119" s="199"/>
      <c r="KXI119" s="188"/>
      <c r="KXJ119" s="209"/>
      <c r="KXK119" s="199"/>
      <c r="KXL119" s="199"/>
      <c r="KXM119" s="188"/>
      <c r="KXN119" s="209"/>
      <c r="KXO119" s="199"/>
      <c r="KXP119" s="199"/>
      <c r="KXQ119" s="188"/>
      <c r="KXR119" s="209"/>
      <c r="KXS119" s="199"/>
      <c r="KXT119" s="199"/>
      <c r="KXU119" s="188"/>
      <c r="KXV119" s="209"/>
      <c r="KXW119" s="199"/>
      <c r="KXX119" s="199"/>
      <c r="KXY119" s="188"/>
      <c r="KXZ119" s="209"/>
      <c r="KYA119" s="199"/>
      <c r="KYB119" s="199"/>
      <c r="KYC119" s="188"/>
      <c r="KYD119" s="209"/>
      <c r="KYE119" s="199"/>
      <c r="KYF119" s="199"/>
      <c r="KYG119" s="188"/>
      <c r="KYH119" s="209"/>
      <c r="KYI119" s="199"/>
      <c r="KYJ119" s="199"/>
      <c r="KYK119" s="188"/>
      <c r="KYL119" s="209"/>
      <c r="KYM119" s="199"/>
      <c r="KYN119" s="199"/>
      <c r="KYO119" s="188"/>
      <c r="KYP119" s="209"/>
      <c r="KYQ119" s="199"/>
      <c r="KYR119" s="199"/>
      <c r="KYS119" s="188"/>
      <c r="KYT119" s="209"/>
      <c r="KYU119" s="199"/>
      <c r="KYV119" s="199"/>
      <c r="KYW119" s="188"/>
      <c r="KYX119" s="209"/>
      <c r="KYY119" s="199"/>
      <c r="KYZ119" s="199"/>
      <c r="KZA119" s="188"/>
      <c r="KZB119" s="209"/>
      <c r="KZC119" s="199"/>
      <c r="KZD119" s="199"/>
      <c r="KZE119" s="188"/>
      <c r="KZF119" s="209"/>
      <c r="KZG119" s="199"/>
      <c r="KZH119" s="199"/>
      <c r="KZI119" s="188"/>
      <c r="KZJ119" s="209"/>
      <c r="KZK119" s="199"/>
      <c r="KZL119" s="199"/>
      <c r="KZM119" s="188"/>
      <c r="KZN119" s="209"/>
      <c r="KZO119" s="199"/>
      <c r="KZP119" s="199"/>
      <c r="KZQ119" s="188"/>
      <c r="KZR119" s="209"/>
      <c r="KZS119" s="199"/>
      <c r="KZT119" s="199"/>
      <c r="KZU119" s="188"/>
      <c r="KZV119" s="209"/>
      <c r="KZW119" s="199"/>
      <c r="KZX119" s="199"/>
      <c r="KZY119" s="188"/>
      <c r="KZZ119" s="209"/>
      <c r="LAA119" s="199"/>
      <c r="LAB119" s="199"/>
      <c r="LAC119" s="188"/>
      <c r="LAD119" s="209"/>
      <c r="LAE119" s="199"/>
      <c r="LAF119" s="199"/>
      <c r="LAG119" s="188"/>
      <c r="LAH119" s="209"/>
      <c r="LAI119" s="199"/>
      <c r="LAJ119" s="199"/>
      <c r="LAK119" s="188"/>
      <c r="LAL119" s="209"/>
      <c r="LAM119" s="199"/>
      <c r="LAN119" s="199"/>
      <c r="LAO119" s="188"/>
      <c r="LAP119" s="209"/>
      <c r="LAQ119" s="199"/>
      <c r="LAR119" s="199"/>
      <c r="LAS119" s="188"/>
      <c r="LAT119" s="209"/>
      <c r="LAU119" s="199"/>
      <c r="LAV119" s="199"/>
      <c r="LAW119" s="188"/>
      <c r="LAX119" s="209"/>
      <c r="LAY119" s="199"/>
      <c r="LAZ119" s="199"/>
      <c r="LBA119" s="188"/>
      <c r="LBB119" s="209"/>
      <c r="LBC119" s="199"/>
      <c r="LBD119" s="199"/>
      <c r="LBE119" s="188"/>
      <c r="LBF119" s="209"/>
      <c r="LBG119" s="199"/>
      <c r="LBH119" s="199"/>
      <c r="LBI119" s="188"/>
      <c r="LBJ119" s="209"/>
      <c r="LBK119" s="199"/>
      <c r="LBL119" s="199"/>
      <c r="LBM119" s="188"/>
      <c r="LBN119" s="209"/>
      <c r="LBO119" s="199"/>
      <c r="LBP119" s="199"/>
      <c r="LBQ119" s="188"/>
      <c r="LBR119" s="209"/>
      <c r="LBS119" s="199"/>
      <c r="LBT119" s="199"/>
      <c r="LBU119" s="188"/>
      <c r="LBV119" s="209"/>
      <c r="LBW119" s="199"/>
      <c r="LBX119" s="199"/>
      <c r="LBY119" s="188"/>
      <c r="LBZ119" s="209"/>
      <c r="LCA119" s="199"/>
      <c r="LCB119" s="199"/>
      <c r="LCC119" s="188"/>
      <c r="LCD119" s="209"/>
      <c r="LCE119" s="199"/>
      <c r="LCF119" s="199"/>
      <c r="LCG119" s="188"/>
      <c r="LCH119" s="209"/>
      <c r="LCI119" s="199"/>
      <c r="LCJ119" s="199"/>
      <c r="LCK119" s="188"/>
      <c r="LCL119" s="209"/>
      <c r="LCM119" s="199"/>
      <c r="LCN119" s="199"/>
      <c r="LCO119" s="188"/>
      <c r="LCP119" s="209"/>
      <c r="LCQ119" s="199"/>
      <c r="LCR119" s="199"/>
      <c r="LCS119" s="188"/>
      <c r="LCT119" s="209"/>
      <c r="LCU119" s="199"/>
      <c r="LCV119" s="199"/>
      <c r="LCW119" s="188"/>
      <c r="LCX119" s="209"/>
      <c r="LCY119" s="199"/>
      <c r="LCZ119" s="199"/>
      <c r="LDA119" s="188"/>
      <c r="LDB119" s="209"/>
      <c r="LDC119" s="199"/>
      <c r="LDD119" s="199"/>
      <c r="LDE119" s="188"/>
      <c r="LDF119" s="209"/>
      <c r="LDG119" s="199"/>
      <c r="LDH119" s="199"/>
      <c r="LDI119" s="188"/>
      <c r="LDJ119" s="209"/>
      <c r="LDK119" s="199"/>
      <c r="LDL119" s="199"/>
      <c r="LDM119" s="188"/>
      <c r="LDN119" s="209"/>
      <c r="LDO119" s="199"/>
      <c r="LDP119" s="199"/>
      <c r="LDQ119" s="188"/>
      <c r="LDR119" s="209"/>
      <c r="LDS119" s="199"/>
      <c r="LDT119" s="199"/>
      <c r="LDU119" s="188"/>
      <c r="LDV119" s="209"/>
      <c r="LDW119" s="199"/>
      <c r="LDX119" s="199"/>
      <c r="LDY119" s="188"/>
      <c r="LDZ119" s="209"/>
      <c r="LEA119" s="199"/>
      <c r="LEB119" s="199"/>
      <c r="LEC119" s="188"/>
      <c r="LED119" s="209"/>
      <c r="LEE119" s="199"/>
      <c r="LEF119" s="199"/>
      <c r="LEG119" s="188"/>
      <c r="LEH119" s="209"/>
      <c r="LEI119" s="199"/>
      <c r="LEJ119" s="199"/>
      <c r="LEK119" s="188"/>
      <c r="LEL119" s="209"/>
      <c r="LEM119" s="199"/>
      <c r="LEN119" s="199"/>
      <c r="LEO119" s="188"/>
      <c r="LEP119" s="209"/>
      <c r="LEQ119" s="199"/>
      <c r="LER119" s="199"/>
      <c r="LES119" s="188"/>
      <c r="LET119" s="209"/>
      <c r="LEU119" s="199"/>
      <c r="LEV119" s="199"/>
      <c r="LEW119" s="188"/>
      <c r="LEX119" s="209"/>
      <c r="LEY119" s="199"/>
      <c r="LEZ119" s="199"/>
      <c r="LFA119" s="188"/>
      <c r="LFB119" s="209"/>
      <c r="LFC119" s="199"/>
      <c r="LFD119" s="199"/>
      <c r="LFE119" s="188"/>
      <c r="LFF119" s="209"/>
      <c r="LFG119" s="199"/>
      <c r="LFH119" s="199"/>
      <c r="LFI119" s="188"/>
      <c r="LFJ119" s="209"/>
      <c r="LFK119" s="199"/>
      <c r="LFL119" s="199"/>
      <c r="LFM119" s="188"/>
      <c r="LFN119" s="209"/>
      <c r="LFO119" s="199"/>
      <c r="LFP119" s="199"/>
      <c r="LFQ119" s="188"/>
      <c r="LFR119" s="209"/>
      <c r="LFS119" s="199"/>
      <c r="LFT119" s="199"/>
      <c r="LFU119" s="188"/>
      <c r="LFV119" s="209"/>
      <c r="LFW119" s="199"/>
      <c r="LFX119" s="199"/>
      <c r="LFY119" s="188"/>
      <c r="LFZ119" s="209"/>
      <c r="LGA119" s="199"/>
      <c r="LGB119" s="199"/>
      <c r="LGC119" s="188"/>
      <c r="LGD119" s="209"/>
      <c r="LGE119" s="199"/>
      <c r="LGF119" s="199"/>
      <c r="LGG119" s="188"/>
      <c r="LGH119" s="209"/>
      <c r="LGI119" s="199"/>
      <c r="LGJ119" s="199"/>
      <c r="LGK119" s="188"/>
      <c r="LGL119" s="209"/>
      <c r="LGM119" s="199"/>
      <c r="LGN119" s="199"/>
      <c r="LGO119" s="188"/>
      <c r="LGP119" s="209"/>
      <c r="LGQ119" s="199"/>
      <c r="LGR119" s="199"/>
      <c r="LGS119" s="188"/>
      <c r="LGT119" s="209"/>
      <c r="LGU119" s="199"/>
      <c r="LGV119" s="199"/>
      <c r="LGW119" s="188"/>
      <c r="LGX119" s="209"/>
      <c r="LGY119" s="199"/>
      <c r="LGZ119" s="199"/>
      <c r="LHA119" s="188"/>
      <c r="LHB119" s="209"/>
      <c r="LHC119" s="199"/>
      <c r="LHD119" s="199"/>
      <c r="LHE119" s="188"/>
      <c r="LHF119" s="209"/>
      <c r="LHG119" s="199"/>
      <c r="LHH119" s="199"/>
      <c r="LHI119" s="188"/>
      <c r="LHJ119" s="209"/>
      <c r="LHK119" s="199"/>
      <c r="LHL119" s="199"/>
      <c r="LHM119" s="188"/>
      <c r="LHN119" s="209"/>
      <c r="LHO119" s="199"/>
      <c r="LHP119" s="199"/>
      <c r="LHQ119" s="188"/>
      <c r="LHR119" s="209"/>
      <c r="LHS119" s="199"/>
      <c r="LHT119" s="199"/>
      <c r="LHU119" s="188"/>
      <c r="LHV119" s="209"/>
      <c r="LHW119" s="199"/>
      <c r="LHX119" s="199"/>
      <c r="LHY119" s="188"/>
      <c r="LHZ119" s="209"/>
      <c r="LIA119" s="199"/>
      <c r="LIB119" s="199"/>
      <c r="LIC119" s="188"/>
      <c r="LID119" s="209"/>
      <c r="LIE119" s="199"/>
      <c r="LIF119" s="199"/>
      <c r="LIG119" s="188"/>
      <c r="LIH119" s="209"/>
      <c r="LII119" s="199"/>
      <c r="LIJ119" s="199"/>
      <c r="LIK119" s="188"/>
      <c r="LIL119" s="209"/>
      <c r="LIM119" s="199"/>
      <c r="LIN119" s="199"/>
      <c r="LIO119" s="188"/>
      <c r="LIP119" s="209"/>
      <c r="LIQ119" s="199"/>
      <c r="LIR119" s="199"/>
      <c r="LIS119" s="188"/>
      <c r="LIT119" s="209"/>
      <c r="LIU119" s="199"/>
      <c r="LIV119" s="199"/>
      <c r="LIW119" s="188"/>
      <c r="LIX119" s="209"/>
      <c r="LIY119" s="199"/>
      <c r="LIZ119" s="199"/>
      <c r="LJA119" s="188"/>
      <c r="LJB119" s="209"/>
      <c r="LJC119" s="199"/>
      <c r="LJD119" s="199"/>
      <c r="LJE119" s="188"/>
      <c r="LJF119" s="209"/>
      <c r="LJG119" s="199"/>
      <c r="LJH119" s="199"/>
      <c r="LJI119" s="188"/>
      <c r="LJJ119" s="209"/>
      <c r="LJK119" s="199"/>
      <c r="LJL119" s="199"/>
      <c r="LJM119" s="188"/>
      <c r="LJN119" s="209"/>
      <c r="LJO119" s="199"/>
      <c r="LJP119" s="199"/>
      <c r="LJQ119" s="188"/>
      <c r="LJR119" s="209"/>
      <c r="LJS119" s="199"/>
      <c r="LJT119" s="199"/>
      <c r="LJU119" s="188"/>
      <c r="LJV119" s="209"/>
      <c r="LJW119" s="199"/>
      <c r="LJX119" s="199"/>
      <c r="LJY119" s="188"/>
      <c r="LJZ119" s="209"/>
      <c r="LKA119" s="199"/>
      <c r="LKB119" s="199"/>
      <c r="LKC119" s="188"/>
      <c r="LKD119" s="209"/>
      <c r="LKE119" s="199"/>
      <c r="LKF119" s="199"/>
      <c r="LKG119" s="188"/>
      <c r="LKH119" s="209"/>
      <c r="LKI119" s="199"/>
      <c r="LKJ119" s="199"/>
      <c r="LKK119" s="188"/>
      <c r="LKL119" s="209"/>
      <c r="LKM119" s="199"/>
      <c r="LKN119" s="199"/>
      <c r="LKO119" s="188"/>
      <c r="LKP119" s="209"/>
      <c r="LKQ119" s="199"/>
      <c r="LKR119" s="199"/>
      <c r="LKS119" s="188"/>
      <c r="LKT119" s="209"/>
      <c r="LKU119" s="199"/>
      <c r="LKV119" s="199"/>
      <c r="LKW119" s="188"/>
      <c r="LKX119" s="209"/>
      <c r="LKY119" s="199"/>
      <c r="LKZ119" s="199"/>
      <c r="LLA119" s="188"/>
      <c r="LLB119" s="209"/>
      <c r="LLC119" s="199"/>
      <c r="LLD119" s="199"/>
      <c r="LLE119" s="188"/>
      <c r="LLF119" s="209"/>
      <c r="LLG119" s="199"/>
      <c r="LLH119" s="199"/>
      <c r="LLI119" s="188"/>
      <c r="LLJ119" s="209"/>
      <c r="LLK119" s="199"/>
      <c r="LLL119" s="199"/>
      <c r="LLM119" s="188"/>
      <c r="LLN119" s="209"/>
      <c r="LLO119" s="199"/>
      <c r="LLP119" s="199"/>
      <c r="LLQ119" s="188"/>
      <c r="LLR119" s="209"/>
      <c r="LLS119" s="199"/>
      <c r="LLT119" s="199"/>
      <c r="LLU119" s="188"/>
      <c r="LLV119" s="209"/>
      <c r="LLW119" s="199"/>
      <c r="LLX119" s="199"/>
      <c r="LLY119" s="188"/>
      <c r="LLZ119" s="209"/>
      <c r="LMA119" s="199"/>
      <c r="LMB119" s="199"/>
      <c r="LMC119" s="188"/>
      <c r="LMD119" s="209"/>
      <c r="LME119" s="199"/>
      <c r="LMF119" s="199"/>
      <c r="LMG119" s="188"/>
      <c r="LMH119" s="209"/>
      <c r="LMI119" s="199"/>
      <c r="LMJ119" s="199"/>
      <c r="LMK119" s="188"/>
      <c r="LML119" s="209"/>
      <c r="LMM119" s="199"/>
      <c r="LMN119" s="199"/>
      <c r="LMO119" s="188"/>
      <c r="LMP119" s="209"/>
      <c r="LMQ119" s="199"/>
      <c r="LMR119" s="199"/>
      <c r="LMS119" s="188"/>
      <c r="LMT119" s="209"/>
      <c r="LMU119" s="199"/>
      <c r="LMV119" s="199"/>
      <c r="LMW119" s="188"/>
      <c r="LMX119" s="209"/>
      <c r="LMY119" s="199"/>
      <c r="LMZ119" s="199"/>
      <c r="LNA119" s="188"/>
      <c r="LNB119" s="209"/>
      <c r="LNC119" s="199"/>
      <c r="LND119" s="199"/>
      <c r="LNE119" s="188"/>
      <c r="LNF119" s="209"/>
      <c r="LNG119" s="199"/>
      <c r="LNH119" s="199"/>
      <c r="LNI119" s="188"/>
      <c r="LNJ119" s="209"/>
      <c r="LNK119" s="199"/>
      <c r="LNL119" s="199"/>
      <c r="LNM119" s="188"/>
      <c r="LNN119" s="209"/>
      <c r="LNO119" s="199"/>
      <c r="LNP119" s="199"/>
      <c r="LNQ119" s="188"/>
      <c r="LNR119" s="209"/>
      <c r="LNS119" s="199"/>
      <c r="LNT119" s="199"/>
      <c r="LNU119" s="188"/>
      <c r="LNV119" s="209"/>
      <c r="LNW119" s="199"/>
      <c r="LNX119" s="199"/>
      <c r="LNY119" s="188"/>
      <c r="LNZ119" s="209"/>
      <c r="LOA119" s="199"/>
      <c r="LOB119" s="199"/>
      <c r="LOC119" s="188"/>
      <c r="LOD119" s="209"/>
      <c r="LOE119" s="199"/>
      <c r="LOF119" s="199"/>
      <c r="LOG119" s="188"/>
      <c r="LOH119" s="209"/>
      <c r="LOI119" s="199"/>
      <c r="LOJ119" s="199"/>
      <c r="LOK119" s="188"/>
      <c r="LOL119" s="209"/>
      <c r="LOM119" s="199"/>
      <c r="LON119" s="199"/>
      <c r="LOO119" s="188"/>
      <c r="LOP119" s="209"/>
      <c r="LOQ119" s="199"/>
      <c r="LOR119" s="199"/>
      <c r="LOS119" s="188"/>
      <c r="LOT119" s="209"/>
      <c r="LOU119" s="199"/>
      <c r="LOV119" s="199"/>
      <c r="LOW119" s="188"/>
      <c r="LOX119" s="209"/>
      <c r="LOY119" s="199"/>
      <c r="LOZ119" s="199"/>
      <c r="LPA119" s="188"/>
      <c r="LPB119" s="209"/>
      <c r="LPC119" s="199"/>
      <c r="LPD119" s="199"/>
      <c r="LPE119" s="188"/>
      <c r="LPF119" s="209"/>
      <c r="LPG119" s="199"/>
      <c r="LPH119" s="199"/>
      <c r="LPI119" s="188"/>
      <c r="LPJ119" s="209"/>
      <c r="LPK119" s="199"/>
      <c r="LPL119" s="199"/>
      <c r="LPM119" s="188"/>
      <c r="LPN119" s="209"/>
      <c r="LPO119" s="199"/>
      <c r="LPP119" s="199"/>
      <c r="LPQ119" s="188"/>
      <c r="LPR119" s="209"/>
      <c r="LPS119" s="199"/>
      <c r="LPT119" s="199"/>
      <c r="LPU119" s="188"/>
      <c r="LPV119" s="209"/>
      <c r="LPW119" s="199"/>
      <c r="LPX119" s="199"/>
      <c r="LPY119" s="188"/>
      <c r="LPZ119" s="209"/>
      <c r="LQA119" s="199"/>
      <c r="LQB119" s="199"/>
      <c r="LQC119" s="188"/>
      <c r="LQD119" s="209"/>
      <c r="LQE119" s="199"/>
      <c r="LQF119" s="199"/>
      <c r="LQG119" s="188"/>
      <c r="LQH119" s="209"/>
      <c r="LQI119" s="199"/>
      <c r="LQJ119" s="199"/>
      <c r="LQK119" s="188"/>
      <c r="LQL119" s="209"/>
      <c r="LQM119" s="199"/>
      <c r="LQN119" s="199"/>
      <c r="LQO119" s="188"/>
      <c r="LQP119" s="209"/>
      <c r="LQQ119" s="199"/>
      <c r="LQR119" s="199"/>
      <c r="LQS119" s="188"/>
      <c r="LQT119" s="209"/>
      <c r="LQU119" s="199"/>
      <c r="LQV119" s="199"/>
      <c r="LQW119" s="188"/>
      <c r="LQX119" s="209"/>
      <c r="LQY119" s="199"/>
      <c r="LQZ119" s="199"/>
      <c r="LRA119" s="188"/>
      <c r="LRB119" s="209"/>
      <c r="LRC119" s="199"/>
      <c r="LRD119" s="199"/>
      <c r="LRE119" s="188"/>
      <c r="LRF119" s="209"/>
      <c r="LRG119" s="199"/>
      <c r="LRH119" s="199"/>
      <c r="LRI119" s="188"/>
      <c r="LRJ119" s="209"/>
      <c r="LRK119" s="199"/>
      <c r="LRL119" s="199"/>
      <c r="LRM119" s="188"/>
      <c r="LRN119" s="209"/>
      <c r="LRO119" s="199"/>
      <c r="LRP119" s="199"/>
      <c r="LRQ119" s="188"/>
      <c r="LRR119" s="209"/>
      <c r="LRS119" s="199"/>
      <c r="LRT119" s="199"/>
      <c r="LRU119" s="188"/>
      <c r="LRV119" s="209"/>
      <c r="LRW119" s="199"/>
      <c r="LRX119" s="199"/>
      <c r="LRY119" s="188"/>
      <c r="LRZ119" s="209"/>
      <c r="LSA119" s="199"/>
      <c r="LSB119" s="199"/>
      <c r="LSC119" s="188"/>
      <c r="LSD119" s="209"/>
      <c r="LSE119" s="199"/>
      <c r="LSF119" s="199"/>
      <c r="LSG119" s="188"/>
      <c r="LSH119" s="209"/>
      <c r="LSI119" s="199"/>
      <c r="LSJ119" s="199"/>
      <c r="LSK119" s="188"/>
      <c r="LSL119" s="209"/>
      <c r="LSM119" s="199"/>
      <c r="LSN119" s="199"/>
      <c r="LSO119" s="188"/>
      <c r="LSP119" s="209"/>
      <c r="LSQ119" s="199"/>
      <c r="LSR119" s="199"/>
      <c r="LSS119" s="188"/>
      <c r="LST119" s="209"/>
      <c r="LSU119" s="199"/>
      <c r="LSV119" s="199"/>
      <c r="LSW119" s="188"/>
      <c r="LSX119" s="209"/>
      <c r="LSY119" s="199"/>
      <c r="LSZ119" s="199"/>
      <c r="LTA119" s="188"/>
      <c r="LTB119" s="209"/>
      <c r="LTC119" s="199"/>
      <c r="LTD119" s="199"/>
      <c r="LTE119" s="188"/>
      <c r="LTF119" s="209"/>
      <c r="LTG119" s="199"/>
      <c r="LTH119" s="199"/>
      <c r="LTI119" s="188"/>
      <c r="LTJ119" s="209"/>
      <c r="LTK119" s="199"/>
      <c r="LTL119" s="199"/>
      <c r="LTM119" s="188"/>
      <c r="LTN119" s="209"/>
      <c r="LTO119" s="199"/>
      <c r="LTP119" s="199"/>
      <c r="LTQ119" s="188"/>
      <c r="LTR119" s="209"/>
      <c r="LTS119" s="199"/>
      <c r="LTT119" s="199"/>
      <c r="LTU119" s="188"/>
      <c r="LTV119" s="209"/>
      <c r="LTW119" s="199"/>
      <c r="LTX119" s="199"/>
      <c r="LTY119" s="188"/>
      <c r="LTZ119" s="209"/>
      <c r="LUA119" s="199"/>
      <c r="LUB119" s="199"/>
      <c r="LUC119" s="188"/>
      <c r="LUD119" s="209"/>
      <c r="LUE119" s="199"/>
      <c r="LUF119" s="199"/>
      <c r="LUG119" s="188"/>
      <c r="LUH119" s="209"/>
      <c r="LUI119" s="199"/>
      <c r="LUJ119" s="199"/>
      <c r="LUK119" s="188"/>
      <c r="LUL119" s="209"/>
      <c r="LUM119" s="199"/>
      <c r="LUN119" s="199"/>
      <c r="LUO119" s="188"/>
      <c r="LUP119" s="209"/>
      <c r="LUQ119" s="199"/>
      <c r="LUR119" s="199"/>
      <c r="LUS119" s="188"/>
      <c r="LUT119" s="209"/>
      <c r="LUU119" s="199"/>
      <c r="LUV119" s="199"/>
      <c r="LUW119" s="188"/>
      <c r="LUX119" s="209"/>
      <c r="LUY119" s="199"/>
      <c r="LUZ119" s="199"/>
      <c r="LVA119" s="188"/>
      <c r="LVB119" s="209"/>
      <c r="LVC119" s="199"/>
      <c r="LVD119" s="199"/>
      <c r="LVE119" s="188"/>
      <c r="LVF119" s="209"/>
      <c r="LVG119" s="199"/>
      <c r="LVH119" s="199"/>
      <c r="LVI119" s="188"/>
      <c r="LVJ119" s="209"/>
      <c r="LVK119" s="199"/>
      <c r="LVL119" s="199"/>
      <c r="LVM119" s="188"/>
      <c r="LVN119" s="209"/>
      <c r="LVO119" s="199"/>
      <c r="LVP119" s="199"/>
      <c r="LVQ119" s="188"/>
      <c r="LVR119" s="209"/>
      <c r="LVS119" s="199"/>
      <c r="LVT119" s="199"/>
      <c r="LVU119" s="188"/>
      <c r="LVV119" s="209"/>
      <c r="LVW119" s="199"/>
      <c r="LVX119" s="199"/>
      <c r="LVY119" s="188"/>
      <c r="LVZ119" s="209"/>
      <c r="LWA119" s="199"/>
      <c r="LWB119" s="199"/>
      <c r="LWC119" s="188"/>
      <c r="LWD119" s="209"/>
      <c r="LWE119" s="199"/>
      <c r="LWF119" s="199"/>
      <c r="LWG119" s="188"/>
      <c r="LWH119" s="209"/>
      <c r="LWI119" s="199"/>
      <c r="LWJ119" s="199"/>
      <c r="LWK119" s="188"/>
      <c r="LWL119" s="209"/>
      <c r="LWM119" s="199"/>
      <c r="LWN119" s="199"/>
      <c r="LWO119" s="188"/>
      <c r="LWP119" s="209"/>
      <c r="LWQ119" s="199"/>
      <c r="LWR119" s="199"/>
      <c r="LWS119" s="188"/>
      <c r="LWT119" s="209"/>
      <c r="LWU119" s="199"/>
      <c r="LWV119" s="199"/>
      <c r="LWW119" s="188"/>
      <c r="LWX119" s="209"/>
      <c r="LWY119" s="199"/>
      <c r="LWZ119" s="199"/>
      <c r="LXA119" s="188"/>
      <c r="LXB119" s="209"/>
      <c r="LXC119" s="199"/>
      <c r="LXD119" s="199"/>
      <c r="LXE119" s="188"/>
      <c r="LXF119" s="209"/>
      <c r="LXG119" s="199"/>
      <c r="LXH119" s="199"/>
      <c r="LXI119" s="188"/>
      <c r="LXJ119" s="209"/>
      <c r="LXK119" s="199"/>
      <c r="LXL119" s="199"/>
      <c r="LXM119" s="188"/>
      <c r="LXN119" s="209"/>
      <c r="LXO119" s="199"/>
      <c r="LXP119" s="199"/>
      <c r="LXQ119" s="188"/>
      <c r="LXR119" s="209"/>
      <c r="LXS119" s="199"/>
      <c r="LXT119" s="199"/>
      <c r="LXU119" s="188"/>
      <c r="LXV119" s="209"/>
      <c r="LXW119" s="199"/>
      <c r="LXX119" s="199"/>
      <c r="LXY119" s="188"/>
      <c r="LXZ119" s="209"/>
      <c r="LYA119" s="199"/>
      <c r="LYB119" s="199"/>
      <c r="LYC119" s="188"/>
      <c r="LYD119" s="209"/>
      <c r="LYE119" s="199"/>
      <c r="LYF119" s="199"/>
      <c r="LYG119" s="188"/>
      <c r="LYH119" s="209"/>
      <c r="LYI119" s="199"/>
      <c r="LYJ119" s="199"/>
      <c r="LYK119" s="188"/>
      <c r="LYL119" s="209"/>
      <c r="LYM119" s="199"/>
      <c r="LYN119" s="199"/>
      <c r="LYO119" s="188"/>
      <c r="LYP119" s="209"/>
      <c r="LYQ119" s="199"/>
      <c r="LYR119" s="199"/>
      <c r="LYS119" s="188"/>
      <c r="LYT119" s="209"/>
      <c r="LYU119" s="199"/>
      <c r="LYV119" s="199"/>
      <c r="LYW119" s="188"/>
      <c r="LYX119" s="209"/>
      <c r="LYY119" s="199"/>
      <c r="LYZ119" s="199"/>
      <c r="LZA119" s="188"/>
      <c r="LZB119" s="209"/>
      <c r="LZC119" s="199"/>
      <c r="LZD119" s="199"/>
      <c r="LZE119" s="188"/>
      <c r="LZF119" s="209"/>
      <c r="LZG119" s="199"/>
      <c r="LZH119" s="199"/>
      <c r="LZI119" s="188"/>
      <c r="LZJ119" s="209"/>
      <c r="LZK119" s="199"/>
      <c r="LZL119" s="199"/>
      <c r="LZM119" s="188"/>
      <c r="LZN119" s="209"/>
      <c r="LZO119" s="199"/>
      <c r="LZP119" s="199"/>
      <c r="LZQ119" s="188"/>
      <c r="LZR119" s="209"/>
      <c r="LZS119" s="199"/>
      <c r="LZT119" s="199"/>
      <c r="LZU119" s="188"/>
      <c r="LZV119" s="209"/>
      <c r="LZW119" s="199"/>
      <c r="LZX119" s="199"/>
      <c r="LZY119" s="188"/>
      <c r="LZZ119" s="209"/>
      <c r="MAA119" s="199"/>
      <c r="MAB119" s="199"/>
      <c r="MAC119" s="188"/>
      <c r="MAD119" s="209"/>
      <c r="MAE119" s="199"/>
      <c r="MAF119" s="199"/>
      <c r="MAG119" s="188"/>
      <c r="MAH119" s="209"/>
      <c r="MAI119" s="199"/>
      <c r="MAJ119" s="199"/>
      <c r="MAK119" s="188"/>
      <c r="MAL119" s="209"/>
      <c r="MAM119" s="199"/>
      <c r="MAN119" s="199"/>
      <c r="MAO119" s="188"/>
      <c r="MAP119" s="209"/>
      <c r="MAQ119" s="199"/>
      <c r="MAR119" s="199"/>
      <c r="MAS119" s="188"/>
      <c r="MAT119" s="209"/>
      <c r="MAU119" s="199"/>
      <c r="MAV119" s="199"/>
      <c r="MAW119" s="188"/>
      <c r="MAX119" s="209"/>
      <c r="MAY119" s="199"/>
      <c r="MAZ119" s="199"/>
      <c r="MBA119" s="188"/>
      <c r="MBB119" s="209"/>
      <c r="MBC119" s="199"/>
      <c r="MBD119" s="199"/>
      <c r="MBE119" s="188"/>
      <c r="MBF119" s="209"/>
      <c r="MBG119" s="199"/>
      <c r="MBH119" s="199"/>
      <c r="MBI119" s="188"/>
      <c r="MBJ119" s="209"/>
      <c r="MBK119" s="199"/>
      <c r="MBL119" s="199"/>
      <c r="MBM119" s="188"/>
      <c r="MBN119" s="209"/>
      <c r="MBO119" s="199"/>
      <c r="MBP119" s="199"/>
      <c r="MBQ119" s="188"/>
      <c r="MBR119" s="209"/>
      <c r="MBS119" s="199"/>
      <c r="MBT119" s="199"/>
      <c r="MBU119" s="188"/>
      <c r="MBV119" s="209"/>
      <c r="MBW119" s="199"/>
      <c r="MBX119" s="199"/>
      <c r="MBY119" s="188"/>
      <c r="MBZ119" s="209"/>
      <c r="MCA119" s="199"/>
      <c r="MCB119" s="199"/>
      <c r="MCC119" s="188"/>
      <c r="MCD119" s="209"/>
      <c r="MCE119" s="199"/>
      <c r="MCF119" s="199"/>
      <c r="MCG119" s="188"/>
      <c r="MCH119" s="209"/>
      <c r="MCI119" s="199"/>
      <c r="MCJ119" s="199"/>
      <c r="MCK119" s="188"/>
      <c r="MCL119" s="209"/>
      <c r="MCM119" s="199"/>
      <c r="MCN119" s="199"/>
      <c r="MCO119" s="188"/>
      <c r="MCP119" s="209"/>
      <c r="MCQ119" s="199"/>
      <c r="MCR119" s="199"/>
      <c r="MCS119" s="188"/>
      <c r="MCT119" s="209"/>
      <c r="MCU119" s="199"/>
      <c r="MCV119" s="199"/>
      <c r="MCW119" s="188"/>
      <c r="MCX119" s="209"/>
      <c r="MCY119" s="199"/>
      <c r="MCZ119" s="199"/>
      <c r="MDA119" s="188"/>
      <c r="MDB119" s="209"/>
      <c r="MDC119" s="199"/>
      <c r="MDD119" s="199"/>
      <c r="MDE119" s="188"/>
      <c r="MDF119" s="209"/>
      <c r="MDG119" s="199"/>
      <c r="MDH119" s="199"/>
      <c r="MDI119" s="188"/>
      <c r="MDJ119" s="209"/>
      <c r="MDK119" s="199"/>
      <c r="MDL119" s="199"/>
      <c r="MDM119" s="188"/>
      <c r="MDN119" s="209"/>
      <c r="MDO119" s="199"/>
      <c r="MDP119" s="199"/>
      <c r="MDQ119" s="188"/>
      <c r="MDR119" s="209"/>
      <c r="MDS119" s="199"/>
      <c r="MDT119" s="199"/>
      <c r="MDU119" s="188"/>
      <c r="MDV119" s="209"/>
      <c r="MDW119" s="199"/>
      <c r="MDX119" s="199"/>
      <c r="MDY119" s="188"/>
      <c r="MDZ119" s="209"/>
      <c r="MEA119" s="199"/>
      <c r="MEB119" s="199"/>
      <c r="MEC119" s="188"/>
      <c r="MED119" s="209"/>
      <c r="MEE119" s="199"/>
      <c r="MEF119" s="199"/>
      <c r="MEG119" s="188"/>
      <c r="MEH119" s="209"/>
      <c r="MEI119" s="199"/>
      <c r="MEJ119" s="199"/>
      <c r="MEK119" s="188"/>
      <c r="MEL119" s="209"/>
      <c r="MEM119" s="199"/>
      <c r="MEN119" s="199"/>
      <c r="MEO119" s="188"/>
      <c r="MEP119" s="209"/>
      <c r="MEQ119" s="199"/>
      <c r="MER119" s="199"/>
      <c r="MES119" s="188"/>
      <c r="MET119" s="209"/>
      <c r="MEU119" s="199"/>
      <c r="MEV119" s="199"/>
      <c r="MEW119" s="188"/>
      <c r="MEX119" s="209"/>
      <c r="MEY119" s="199"/>
      <c r="MEZ119" s="199"/>
      <c r="MFA119" s="188"/>
      <c r="MFB119" s="209"/>
      <c r="MFC119" s="199"/>
      <c r="MFD119" s="199"/>
      <c r="MFE119" s="188"/>
      <c r="MFF119" s="209"/>
      <c r="MFG119" s="199"/>
      <c r="MFH119" s="199"/>
      <c r="MFI119" s="188"/>
      <c r="MFJ119" s="209"/>
      <c r="MFK119" s="199"/>
      <c r="MFL119" s="199"/>
      <c r="MFM119" s="188"/>
      <c r="MFN119" s="209"/>
      <c r="MFO119" s="199"/>
      <c r="MFP119" s="199"/>
      <c r="MFQ119" s="188"/>
      <c r="MFR119" s="209"/>
      <c r="MFS119" s="199"/>
      <c r="MFT119" s="199"/>
      <c r="MFU119" s="188"/>
      <c r="MFV119" s="209"/>
      <c r="MFW119" s="199"/>
      <c r="MFX119" s="199"/>
      <c r="MFY119" s="188"/>
      <c r="MFZ119" s="209"/>
      <c r="MGA119" s="199"/>
      <c r="MGB119" s="199"/>
      <c r="MGC119" s="188"/>
      <c r="MGD119" s="209"/>
      <c r="MGE119" s="199"/>
      <c r="MGF119" s="199"/>
      <c r="MGG119" s="188"/>
      <c r="MGH119" s="209"/>
      <c r="MGI119" s="199"/>
      <c r="MGJ119" s="199"/>
      <c r="MGK119" s="188"/>
      <c r="MGL119" s="209"/>
      <c r="MGM119" s="199"/>
      <c r="MGN119" s="199"/>
      <c r="MGO119" s="188"/>
      <c r="MGP119" s="209"/>
      <c r="MGQ119" s="199"/>
      <c r="MGR119" s="199"/>
      <c r="MGS119" s="188"/>
      <c r="MGT119" s="209"/>
      <c r="MGU119" s="199"/>
      <c r="MGV119" s="199"/>
      <c r="MGW119" s="188"/>
      <c r="MGX119" s="209"/>
      <c r="MGY119" s="199"/>
      <c r="MGZ119" s="199"/>
      <c r="MHA119" s="188"/>
      <c r="MHB119" s="209"/>
      <c r="MHC119" s="199"/>
      <c r="MHD119" s="199"/>
      <c r="MHE119" s="188"/>
      <c r="MHF119" s="209"/>
      <c r="MHG119" s="199"/>
      <c r="MHH119" s="199"/>
      <c r="MHI119" s="188"/>
      <c r="MHJ119" s="209"/>
      <c r="MHK119" s="199"/>
      <c r="MHL119" s="199"/>
      <c r="MHM119" s="188"/>
      <c r="MHN119" s="209"/>
      <c r="MHO119" s="199"/>
      <c r="MHP119" s="199"/>
      <c r="MHQ119" s="188"/>
      <c r="MHR119" s="209"/>
      <c r="MHS119" s="199"/>
      <c r="MHT119" s="199"/>
      <c r="MHU119" s="188"/>
      <c r="MHV119" s="209"/>
      <c r="MHW119" s="199"/>
      <c r="MHX119" s="199"/>
      <c r="MHY119" s="188"/>
      <c r="MHZ119" s="209"/>
      <c r="MIA119" s="199"/>
      <c r="MIB119" s="199"/>
      <c r="MIC119" s="188"/>
      <c r="MID119" s="209"/>
      <c r="MIE119" s="199"/>
      <c r="MIF119" s="199"/>
      <c r="MIG119" s="188"/>
      <c r="MIH119" s="209"/>
      <c r="MII119" s="199"/>
      <c r="MIJ119" s="199"/>
      <c r="MIK119" s="188"/>
      <c r="MIL119" s="209"/>
      <c r="MIM119" s="199"/>
      <c r="MIN119" s="199"/>
      <c r="MIO119" s="188"/>
      <c r="MIP119" s="209"/>
      <c r="MIQ119" s="199"/>
      <c r="MIR119" s="199"/>
      <c r="MIS119" s="188"/>
      <c r="MIT119" s="209"/>
      <c r="MIU119" s="199"/>
      <c r="MIV119" s="199"/>
      <c r="MIW119" s="188"/>
      <c r="MIX119" s="209"/>
      <c r="MIY119" s="199"/>
      <c r="MIZ119" s="199"/>
      <c r="MJA119" s="188"/>
      <c r="MJB119" s="209"/>
      <c r="MJC119" s="199"/>
      <c r="MJD119" s="199"/>
      <c r="MJE119" s="188"/>
      <c r="MJF119" s="209"/>
      <c r="MJG119" s="199"/>
      <c r="MJH119" s="199"/>
      <c r="MJI119" s="188"/>
      <c r="MJJ119" s="209"/>
      <c r="MJK119" s="199"/>
      <c r="MJL119" s="199"/>
      <c r="MJM119" s="188"/>
      <c r="MJN119" s="209"/>
      <c r="MJO119" s="199"/>
      <c r="MJP119" s="199"/>
      <c r="MJQ119" s="188"/>
      <c r="MJR119" s="209"/>
      <c r="MJS119" s="199"/>
      <c r="MJT119" s="199"/>
      <c r="MJU119" s="188"/>
      <c r="MJV119" s="209"/>
      <c r="MJW119" s="199"/>
      <c r="MJX119" s="199"/>
      <c r="MJY119" s="188"/>
      <c r="MJZ119" s="209"/>
      <c r="MKA119" s="199"/>
      <c r="MKB119" s="199"/>
      <c r="MKC119" s="188"/>
      <c r="MKD119" s="209"/>
      <c r="MKE119" s="199"/>
      <c r="MKF119" s="199"/>
      <c r="MKG119" s="188"/>
      <c r="MKH119" s="209"/>
      <c r="MKI119" s="199"/>
      <c r="MKJ119" s="199"/>
      <c r="MKK119" s="188"/>
      <c r="MKL119" s="209"/>
      <c r="MKM119" s="199"/>
      <c r="MKN119" s="199"/>
      <c r="MKO119" s="188"/>
      <c r="MKP119" s="209"/>
      <c r="MKQ119" s="199"/>
      <c r="MKR119" s="199"/>
      <c r="MKS119" s="188"/>
      <c r="MKT119" s="209"/>
      <c r="MKU119" s="199"/>
      <c r="MKV119" s="199"/>
      <c r="MKW119" s="188"/>
      <c r="MKX119" s="209"/>
      <c r="MKY119" s="199"/>
      <c r="MKZ119" s="199"/>
      <c r="MLA119" s="188"/>
      <c r="MLB119" s="209"/>
      <c r="MLC119" s="199"/>
      <c r="MLD119" s="199"/>
      <c r="MLE119" s="188"/>
      <c r="MLF119" s="209"/>
      <c r="MLG119" s="199"/>
      <c r="MLH119" s="199"/>
      <c r="MLI119" s="188"/>
      <c r="MLJ119" s="209"/>
      <c r="MLK119" s="199"/>
      <c r="MLL119" s="199"/>
      <c r="MLM119" s="188"/>
      <c r="MLN119" s="209"/>
      <c r="MLO119" s="199"/>
      <c r="MLP119" s="199"/>
      <c r="MLQ119" s="188"/>
      <c r="MLR119" s="209"/>
      <c r="MLS119" s="199"/>
      <c r="MLT119" s="199"/>
      <c r="MLU119" s="188"/>
      <c r="MLV119" s="209"/>
      <c r="MLW119" s="199"/>
      <c r="MLX119" s="199"/>
      <c r="MLY119" s="188"/>
      <c r="MLZ119" s="209"/>
      <c r="MMA119" s="199"/>
      <c r="MMB119" s="199"/>
      <c r="MMC119" s="188"/>
      <c r="MMD119" s="209"/>
      <c r="MME119" s="199"/>
      <c r="MMF119" s="199"/>
      <c r="MMG119" s="188"/>
      <c r="MMH119" s="209"/>
      <c r="MMI119" s="199"/>
      <c r="MMJ119" s="199"/>
      <c r="MMK119" s="188"/>
      <c r="MML119" s="209"/>
      <c r="MMM119" s="199"/>
      <c r="MMN119" s="199"/>
      <c r="MMO119" s="188"/>
      <c r="MMP119" s="209"/>
      <c r="MMQ119" s="199"/>
      <c r="MMR119" s="199"/>
      <c r="MMS119" s="188"/>
      <c r="MMT119" s="209"/>
      <c r="MMU119" s="199"/>
      <c r="MMV119" s="199"/>
      <c r="MMW119" s="188"/>
      <c r="MMX119" s="209"/>
      <c r="MMY119" s="199"/>
      <c r="MMZ119" s="199"/>
      <c r="MNA119" s="188"/>
      <c r="MNB119" s="209"/>
      <c r="MNC119" s="199"/>
      <c r="MND119" s="199"/>
      <c r="MNE119" s="188"/>
      <c r="MNF119" s="209"/>
      <c r="MNG119" s="199"/>
      <c r="MNH119" s="199"/>
      <c r="MNI119" s="188"/>
      <c r="MNJ119" s="209"/>
      <c r="MNK119" s="199"/>
      <c r="MNL119" s="199"/>
      <c r="MNM119" s="188"/>
      <c r="MNN119" s="209"/>
      <c r="MNO119" s="199"/>
      <c r="MNP119" s="199"/>
      <c r="MNQ119" s="188"/>
      <c r="MNR119" s="209"/>
      <c r="MNS119" s="199"/>
      <c r="MNT119" s="199"/>
      <c r="MNU119" s="188"/>
      <c r="MNV119" s="209"/>
      <c r="MNW119" s="199"/>
      <c r="MNX119" s="199"/>
      <c r="MNY119" s="188"/>
      <c r="MNZ119" s="209"/>
      <c r="MOA119" s="199"/>
      <c r="MOB119" s="199"/>
      <c r="MOC119" s="188"/>
      <c r="MOD119" s="209"/>
      <c r="MOE119" s="199"/>
      <c r="MOF119" s="199"/>
      <c r="MOG119" s="188"/>
      <c r="MOH119" s="209"/>
      <c r="MOI119" s="199"/>
      <c r="MOJ119" s="199"/>
      <c r="MOK119" s="188"/>
      <c r="MOL119" s="209"/>
      <c r="MOM119" s="199"/>
      <c r="MON119" s="199"/>
      <c r="MOO119" s="188"/>
      <c r="MOP119" s="209"/>
      <c r="MOQ119" s="199"/>
      <c r="MOR119" s="199"/>
      <c r="MOS119" s="188"/>
      <c r="MOT119" s="209"/>
      <c r="MOU119" s="199"/>
      <c r="MOV119" s="199"/>
      <c r="MOW119" s="188"/>
      <c r="MOX119" s="209"/>
      <c r="MOY119" s="199"/>
      <c r="MOZ119" s="199"/>
      <c r="MPA119" s="188"/>
      <c r="MPB119" s="209"/>
      <c r="MPC119" s="199"/>
      <c r="MPD119" s="199"/>
      <c r="MPE119" s="188"/>
      <c r="MPF119" s="209"/>
      <c r="MPG119" s="199"/>
      <c r="MPH119" s="199"/>
      <c r="MPI119" s="188"/>
      <c r="MPJ119" s="209"/>
      <c r="MPK119" s="199"/>
      <c r="MPL119" s="199"/>
      <c r="MPM119" s="188"/>
      <c r="MPN119" s="209"/>
      <c r="MPO119" s="199"/>
      <c r="MPP119" s="199"/>
      <c r="MPQ119" s="188"/>
      <c r="MPR119" s="209"/>
      <c r="MPS119" s="199"/>
      <c r="MPT119" s="199"/>
      <c r="MPU119" s="188"/>
      <c r="MPV119" s="209"/>
      <c r="MPW119" s="199"/>
      <c r="MPX119" s="199"/>
      <c r="MPY119" s="188"/>
      <c r="MPZ119" s="209"/>
      <c r="MQA119" s="199"/>
      <c r="MQB119" s="199"/>
      <c r="MQC119" s="188"/>
      <c r="MQD119" s="209"/>
      <c r="MQE119" s="199"/>
      <c r="MQF119" s="199"/>
      <c r="MQG119" s="188"/>
      <c r="MQH119" s="209"/>
      <c r="MQI119" s="199"/>
      <c r="MQJ119" s="199"/>
      <c r="MQK119" s="188"/>
      <c r="MQL119" s="209"/>
      <c r="MQM119" s="199"/>
      <c r="MQN119" s="199"/>
      <c r="MQO119" s="188"/>
      <c r="MQP119" s="209"/>
      <c r="MQQ119" s="199"/>
      <c r="MQR119" s="199"/>
      <c r="MQS119" s="188"/>
      <c r="MQT119" s="209"/>
      <c r="MQU119" s="199"/>
      <c r="MQV119" s="199"/>
      <c r="MQW119" s="188"/>
      <c r="MQX119" s="209"/>
      <c r="MQY119" s="199"/>
      <c r="MQZ119" s="199"/>
      <c r="MRA119" s="188"/>
      <c r="MRB119" s="209"/>
      <c r="MRC119" s="199"/>
      <c r="MRD119" s="199"/>
      <c r="MRE119" s="188"/>
      <c r="MRF119" s="209"/>
      <c r="MRG119" s="199"/>
      <c r="MRH119" s="199"/>
      <c r="MRI119" s="188"/>
      <c r="MRJ119" s="209"/>
      <c r="MRK119" s="199"/>
      <c r="MRL119" s="199"/>
      <c r="MRM119" s="188"/>
      <c r="MRN119" s="209"/>
      <c r="MRO119" s="199"/>
      <c r="MRP119" s="199"/>
      <c r="MRQ119" s="188"/>
      <c r="MRR119" s="209"/>
      <c r="MRS119" s="199"/>
      <c r="MRT119" s="199"/>
      <c r="MRU119" s="188"/>
      <c r="MRV119" s="209"/>
      <c r="MRW119" s="199"/>
      <c r="MRX119" s="199"/>
      <c r="MRY119" s="188"/>
      <c r="MRZ119" s="209"/>
      <c r="MSA119" s="199"/>
      <c r="MSB119" s="199"/>
      <c r="MSC119" s="188"/>
      <c r="MSD119" s="209"/>
      <c r="MSE119" s="199"/>
      <c r="MSF119" s="199"/>
      <c r="MSG119" s="188"/>
      <c r="MSH119" s="209"/>
      <c r="MSI119" s="199"/>
      <c r="MSJ119" s="199"/>
      <c r="MSK119" s="188"/>
      <c r="MSL119" s="209"/>
      <c r="MSM119" s="199"/>
      <c r="MSN119" s="199"/>
      <c r="MSO119" s="188"/>
      <c r="MSP119" s="209"/>
      <c r="MSQ119" s="199"/>
      <c r="MSR119" s="199"/>
      <c r="MSS119" s="188"/>
      <c r="MST119" s="209"/>
      <c r="MSU119" s="199"/>
      <c r="MSV119" s="199"/>
      <c r="MSW119" s="188"/>
      <c r="MSX119" s="209"/>
      <c r="MSY119" s="199"/>
      <c r="MSZ119" s="199"/>
      <c r="MTA119" s="188"/>
      <c r="MTB119" s="209"/>
      <c r="MTC119" s="199"/>
      <c r="MTD119" s="199"/>
      <c r="MTE119" s="188"/>
      <c r="MTF119" s="209"/>
      <c r="MTG119" s="199"/>
      <c r="MTH119" s="199"/>
      <c r="MTI119" s="188"/>
      <c r="MTJ119" s="209"/>
      <c r="MTK119" s="199"/>
      <c r="MTL119" s="199"/>
      <c r="MTM119" s="188"/>
      <c r="MTN119" s="209"/>
      <c r="MTO119" s="199"/>
      <c r="MTP119" s="199"/>
      <c r="MTQ119" s="188"/>
      <c r="MTR119" s="209"/>
      <c r="MTS119" s="199"/>
      <c r="MTT119" s="199"/>
      <c r="MTU119" s="188"/>
      <c r="MTV119" s="209"/>
      <c r="MTW119" s="199"/>
      <c r="MTX119" s="199"/>
      <c r="MTY119" s="188"/>
      <c r="MTZ119" s="209"/>
      <c r="MUA119" s="199"/>
      <c r="MUB119" s="199"/>
      <c r="MUC119" s="188"/>
      <c r="MUD119" s="209"/>
      <c r="MUE119" s="199"/>
      <c r="MUF119" s="199"/>
      <c r="MUG119" s="188"/>
      <c r="MUH119" s="209"/>
      <c r="MUI119" s="199"/>
      <c r="MUJ119" s="199"/>
      <c r="MUK119" s="188"/>
      <c r="MUL119" s="209"/>
      <c r="MUM119" s="199"/>
      <c r="MUN119" s="199"/>
      <c r="MUO119" s="188"/>
      <c r="MUP119" s="209"/>
      <c r="MUQ119" s="199"/>
      <c r="MUR119" s="199"/>
      <c r="MUS119" s="188"/>
      <c r="MUT119" s="209"/>
      <c r="MUU119" s="199"/>
      <c r="MUV119" s="199"/>
      <c r="MUW119" s="188"/>
      <c r="MUX119" s="209"/>
      <c r="MUY119" s="199"/>
      <c r="MUZ119" s="199"/>
      <c r="MVA119" s="188"/>
      <c r="MVB119" s="209"/>
      <c r="MVC119" s="199"/>
      <c r="MVD119" s="199"/>
      <c r="MVE119" s="188"/>
      <c r="MVF119" s="209"/>
      <c r="MVG119" s="199"/>
      <c r="MVH119" s="199"/>
      <c r="MVI119" s="188"/>
      <c r="MVJ119" s="209"/>
      <c r="MVK119" s="199"/>
      <c r="MVL119" s="199"/>
      <c r="MVM119" s="188"/>
      <c r="MVN119" s="209"/>
      <c r="MVO119" s="199"/>
      <c r="MVP119" s="199"/>
      <c r="MVQ119" s="188"/>
      <c r="MVR119" s="209"/>
      <c r="MVS119" s="199"/>
      <c r="MVT119" s="199"/>
      <c r="MVU119" s="188"/>
      <c r="MVV119" s="209"/>
      <c r="MVW119" s="199"/>
      <c r="MVX119" s="199"/>
      <c r="MVY119" s="188"/>
      <c r="MVZ119" s="209"/>
      <c r="MWA119" s="199"/>
      <c r="MWB119" s="199"/>
      <c r="MWC119" s="188"/>
      <c r="MWD119" s="209"/>
      <c r="MWE119" s="199"/>
      <c r="MWF119" s="199"/>
      <c r="MWG119" s="188"/>
      <c r="MWH119" s="209"/>
      <c r="MWI119" s="199"/>
      <c r="MWJ119" s="199"/>
      <c r="MWK119" s="188"/>
      <c r="MWL119" s="209"/>
      <c r="MWM119" s="199"/>
      <c r="MWN119" s="199"/>
      <c r="MWO119" s="188"/>
      <c r="MWP119" s="209"/>
      <c r="MWQ119" s="199"/>
      <c r="MWR119" s="199"/>
      <c r="MWS119" s="188"/>
      <c r="MWT119" s="209"/>
      <c r="MWU119" s="199"/>
      <c r="MWV119" s="199"/>
      <c r="MWW119" s="188"/>
      <c r="MWX119" s="209"/>
      <c r="MWY119" s="199"/>
      <c r="MWZ119" s="199"/>
      <c r="MXA119" s="188"/>
      <c r="MXB119" s="209"/>
      <c r="MXC119" s="199"/>
      <c r="MXD119" s="199"/>
      <c r="MXE119" s="188"/>
      <c r="MXF119" s="209"/>
      <c r="MXG119" s="199"/>
      <c r="MXH119" s="199"/>
      <c r="MXI119" s="188"/>
      <c r="MXJ119" s="209"/>
      <c r="MXK119" s="199"/>
      <c r="MXL119" s="199"/>
      <c r="MXM119" s="188"/>
      <c r="MXN119" s="209"/>
      <c r="MXO119" s="199"/>
      <c r="MXP119" s="199"/>
      <c r="MXQ119" s="188"/>
      <c r="MXR119" s="209"/>
      <c r="MXS119" s="199"/>
      <c r="MXT119" s="199"/>
      <c r="MXU119" s="188"/>
      <c r="MXV119" s="209"/>
      <c r="MXW119" s="199"/>
      <c r="MXX119" s="199"/>
      <c r="MXY119" s="188"/>
      <c r="MXZ119" s="209"/>
      <c r="MYA119" s="199"/>
      <c r="MYB119" s="199"/>
      <c r="MYC119" s="188"/>
      <c r="MYD119" s="209"/>
      <c r="MYE119" s="199"/>
      <c r="MYF119" s="199"/>
      <c r="MYG119" s="188"/>
      <c r="MYH119" s="209"/>
      <c r="MYI119" s="199"/>
      <c r="MYJ119" s="199"/>
      <c r="MYK119" s="188"/>
      <c r="MYL119" s="209"/>
      <c r="MYM119" s="199"/>
      <c r="MYN119" s="199"/>
      <c r="MYO119" s="188"/>
      <c r="MYP119" s="209"/>
      <c r="MYQ119" s="199"/>
      <c r="MYR119" s="199"/>
      <c r="MYS119" s="188"/>
      <c r="MYT119" s="209"/>
      <c r="MYU119" s="199"/>
      <c r="MYV119" s="199"/>
      <c r="MYW119" s="188"/>
      <c r="MYX119" s="209"/>
      <c r="MYY119" s="199"/>
      <c r="MYZ119" s="199"/>
      <c r="MZA119" s="188"/>
      <c r="MZB119" s="209"/>
      <c r="MZC119" s="199"/>
      <c r="MZD119" s="199"/>
      <c r="MZE119" s="188"/>
      <c r="MZF119" s="209"/>
      <c r="MZG119" s="199"/>
      <c r="MZH119" s="199"/>
      <c r="MZI119" s="188"/>
      <c r="MZJ119" s="209"/>
      <c r="MZK119" s="199"/>
      <c r="MZL119" s="199"/>
      <c r="MZM119" s="188"/>
      <c r="MZN119" s="209"/>
      <c r="MZO119" s="199"/>
      <c r="MZP119" s="199"/>
      <c r="MZQ119" s="188"/>
      <c r="MZR119" s="209"/>
      <c r="MZS119" s="199"/>
      <c r="MZT119" s="199"/>
      <c r="MZU119" s="188"/>
      <c r="MZV119" s="209"/>
      <c r="MZW119" s="199"/>
      <c r="MZX119" s="199"/>
      <c r="MZY119" s="188"/>
      <c r="MZZ119" s="209"/>
      <c r="NAA119" s="199"/>
      <c r="NAB119" s="199"/>
      <c r="NAC119" s="188"/>
      <c r="NAD119" s="209"/>
      <c r="NAE119" s="199"/>
      <c r="NAF119" s="199"/>
      <c r="NAG119" s="188"/>
      <c r="NAH119" s="209"/>
      <c r="NAI119" s="199"/>
      <c r="NAJ119" s="199"/>
      <c r="NAK119" s="188"/>
      <c r="NAL119" s="209"/>
      <c r="NAM119" s="199"/>
      <c r="NAN119" s="199"/>
      <c r="NAO119" s="188"/>
      <c r="NAP119" s="209"/>
      <c r="NAQ119" s="199"/>
      <c r="NAR119" s="199"/>
      <c r="NAS119" s="188"/>
      <c r="NAT119" s="209"/>
      <c r="NAU119" s="199"/>
      <c r="NAV119" s="199"/>
      <c r="NAW119" s="188"/>
      <c r="NAX119" s="209"/>
      <c r="NAY119" s="199"/>
      <c r="NAZ119" s="199"/>
      <c r="NBA119" s="188"/>
      <c r="NBB119" s="209"/>
      <c r="NBC119" s="199"/>
      <c r="NBD119" s="199"/>
      <c r="NBE119" s="188"/>
      <c r="NBF119" s="209"/>
      <c r="NBG119" s="199"/>
      <c r="NBH119" s="199"/>
      <c r="NBI119" s="188"/>
      <c r="NBJ119" s="209"/>
      <c r="NBK119" s="199"/>
      <c r="NBL119" s="199"/>
      <c r="NBM119" s="188"/>
      <c r="NBN119" s="209"/>
      <c r="NBO119" s="199"/>
      <c r="NBP119" s="199"/>
      <c r="NBQ119" s="188"/>
      <c r="NBR119" s="209"/>
      <c r="NBS119" s="199"/>
      <c r="NBT119" s="199"/>
      <c r="NBU119" s="188"/>
      <c r="NBV119" s="209"/>
      <c r="NBW119" s="199"/>
      <c r="NBX119" s="199"/>
      <c r="NBY119" s="188"/>
      <c r="NBZ119" s="209"/>
      <c r="NCA119" s="199"/>
      <c r="NCB119" s="199"/>
      <c r="NCC119" s="188"/>
      <c r="NCD119" s="209"/>
      <c r="NCE119" s="199"/>
      <c r="NCF119" s="199"/>
      <c r="NCG119" s="188"/>
      <c r="NCH119" s="209"/>
      <c r="NCI119" s="199"/>
      <c r="NCJ119" s="199"/>
      <c r="NCK119" s="188"/>
      <c r="NCL119" s="209"/>
      <c r="NCM119" s="199"/>
      <c r="NCN119" s="199"/>
      <c r="NCO119" s="188"/>
      <c r="NCP119" s="209"/>
      <c r="NCQ119" s="199"/>
      <c r="NCR119" s="199"/>
      <c r="NCS119" s="188"/>
      <c r="NCT119" s="209"/>
      <c r="NCU119" s="199"/>
      <c r="NCV119" s="199"/>
      <c r="NCW119" s="188"/>
      <c r="NCX119" s="209"/>
      <c r="NCY119" s="199"/>
      <c r="NCZ119" s="199"/>
      <c r="NDA119" s="188"/>
      <c r="NDB119" s="209"/>
      <c r="NDC119" s="199"/>
      <c r="NDD119" s="199"/>
      <c r="NDE119" s="188"/>
      <c r="NDF119" s="209"/>
      <c r="NDG119" s="199"/>
      <c r="NDH119" s="199"/>
      <c r="NDI119" s="188"/>
      <c r="NDJ119" s="209"/>
      <c r="NDK119" s="199"/>
      <c r="NDL119" s="199"/>
      <c r="NDM119" s="188"/>
      <c r="NDN119" s="209"/>
      <c r="NDO119" s="199"/>
      <c r="NDP119" s="199"/>
      <c r="NDQ119" s="188"/>
      <c r="NDR119" s="209"/>
      <c r="NDS119" s="199"/>
      <c r="NDT119" s="199"/>
      <c r="NDU119" s="188"/>
      <c r="NDV119" s="209"/>
      <c r="NDW119" s="199"/>
      <c r="NDX119" s="199"/>
      <c r="NDY119" s="188"/>
      <c r="NDZ119" s="209"/>
      <c r="NEA119" s="199"/>
      <c r="NEB119" s="199"/>
      <c r="NEC119" s="188"/>
      <c r="NED119" s="209"/>
      <c r="NEE119" s="199"/>
      <c r="NEF119" s="199"/>
      <c r="NEG119" s="188"/>
      <c r="NEH119" s="209"/>
      <c r="NEI119" s="199"/>
      <c r="NEJ119" s="199"/>
      <c r="NEK119" s="188"/>
      <c r="NEL119" s="209"/>
      <c r="NEM119" s="199"/>
      <c r="NEN119" s="199"/>
      <c r="NEO119" s="188"/>
      <c r="NEP119" s="209"/>
      <c r="NEQ119" s="199"/>
      <c r="NER119" s="199"/>
      <c r="NES119" s="188"/>
      <c r="NET119" s="209"/>
      <c r="NEU119" s="199"/>
      <c r="NEV119" s="199"/>
      <c r="NEW119" s="188"/>
      <c r="NEX119" s="209"/>
      <c r="NEY119" s="199"/>
      <c r="NEZ119" s="199"/>
      <c r="NFA119" s="188"/>
      <c r="NFB119" s="209"/>
      <c r="NFC119" s="199"/>
      <c r="NFD119" s="199"/>
      <c r="NFE119" s="188"/>
      <c r="NFF119" s="209"/>
      <c r="NFG119" s="199"/>
      <c r="NFH119" s="199"/>
      <c r="NFI119" s="188"/>
      <c r="NFJ119" s="209"/>
      <c r="NFK119" s="199"/>
      <c r="NFL119" s="199"/>
      <c r="NFM119" s="188"/>
      <c r="NFN119" s="209"/>
      <c r="NFO119" s="199"/>
      <c r="NFP119" s="199"/>
      <c r="NFQ119" s="188"/>
      <c r="NFR119" s="209"/>
      <c r="NFS119" s="199"/>
      <c r="NFT119" s="199"/>
      <c r="NFU119" s="188"/>
      <c r="NFV119" s="209"/>
      <c r="NFW119" s="199"/>
      <c r="NFX119" s="199"/>
      <c r="NFY119" s="188"/>
      <c r="NFZ119" s="209"/>
      <c r="NGA119" s="199"/>
      <c r="NGB119" s="199"/>
      <c r="NGC119" s="188"/>
      <c r="NGD119" s="209"/>
      <c r="NGE119" s="199"/>
      <c r="NGF119" s="199"/>
      <c r="NGG119" s="188"/>
      <c r="NGH119" s="209"/>
      <c r="NGI119" s="199"/>
      <c r="NGJ119" s="199"/>
      <c r="NGK119" s="188"/>
      <c r="NGL119" s="209"/>
      <c r="NGM119" s="199"/>
      <c r="NGN119" s="199"/>
      <c r="NGO119" s="188"/>
      <c r="NGP119" s="209"/>
      <c r="NGQ119" s="199"/>
      <c r="NGR119" s="199"/>
      <c r="NGS119" s="188"/>
      <c r="NGT119" s="209"/>
      <c r="NGU119" s="199"/>
      <c r="NGV119" s="199"/>
      <c r="NGW119" s="188"/>
      <c r="NGX119" s="209"/>
      <c r="NGY119" s="199"/>
      <c r="NGZ119" s="199"/>
      <c r="NHA119" s="188"/>
      <c r="NHB119" s="209"/>
      <c r="NHC119" s="199"/>
      <c r="NHD119" s="199"/>
      <c r="NHE119" s="188"/>
      <c r="NHF119" s="209"/>
      <c r="NHG119" s="199"/>
      <c r="NHH119" s="199"/>
      <c r="NHI119" s="188"/>
      <c r="NHJ119" s="209"/>
      <c r="NHK119" s="199"/>
      <c r="NHL119" s="199"/>
      <c r="NHM119" s="188"/>
      <c r="NHN119" s="209"/>
      <c r="NHO119" s="199"/>
      <c r="NHP119" s="199"/>
      <c r="NHQ119" s="188"/>
      <c r="NHR119" s="209"/>
      <c r="NHS119" s="199"/>
      <c r="NHT119" s="199"/>
      <c r="NHU119" s="188"/>
      <c r="NHV119" s="209"/>
      <c r="NHW119" s="199"/>
      <c r="NHX119" s="199"/>
      <c r="NHY119" s="188"/>
      <c r="NHZ119" s="209"/>
      <c r="NIA119" s="199"/>
      <c r="NIB119" s="199"/>
      <c r="NIC119" s="188"/>
      <c r="NID119" s="209"/>
      <c r="NIE119" s="199"/>
      <c r="NIF119" s="199"/>
      <c r="NIG119" s="188"/>
      <c r="NIH119" s="209"/>
      <c r="NII119" s="199"/>
      <c r="NIJ119" s="199"/>
      <c r="NIK119" s="188"/>
      <c r="NIL119" s="209"/>
      <c r="NIM119" s="199"/>
      <c r="NIN119" s="199"/>
      <c r="NIO119" s="188"/>
      <c r="NIP119" s="209"/>
      <c r="NIQ119" s="199"/>
      <c r="NIR119" s="199"/>
      <c r="NIS119" s="188"/>
      <c r="NIT119" s="209"/>
      <c r="NIU119" s="199"/>
      <c r="NIV119" s="199"/>
      <c r="NIW119" s="188"/>
      <c r="NIX119" s="209"/>
      <c r="NIY119" s="199"/>
      <c r="NIZ119" s="199"/>
      <c r="NJA119" s="188"/>
      <c r="NJB119" s="209"/>
      <c r="NJC119" s="199"/>
      <c r="NJD119" s="199"/>
      <c r="NJE119" s="188"/>
      <c r="NJF119" s="209"/>
      <c r="NJG119" s="199"/>
      <c r="NJH119" s="199"/>
      <c r="NJI119" s="188"/>
      <c r="NJJ119" s="209"/>
      <c r="NJK119" s="199"/>
      <c r="NJL119" s="199"/>
      <c r="NJM119" s="188"/>
      <c r="NJN119" s="209"/>
      <c r="NJO119" s="199"/>
      <c r="NJP119" s="199"/>
      <c r="NJQ119" s="188"/>
      <c r="NJR119" s="209"/>
      <c r="NJS119" s="199"/>
      <c r="NJT119" s="199"/>
      <c r="NJU119" s="188"/>
      <c r="NJV119" s="209"/>
      <c r="NJW119" s="199"/>
      <c r="NJX119" s="199"/>
      <c r="NJY119" s="188"/>
      <c r="NJZ119" s="209"/>
      <c r="NKA119" s="199"/>
      <c r="NKB119" s="199"/>
      <c r="NKC119" s="188"/>
      <c r="NKD119" s="209"/>
      <c r="NKE119" s="199"/>
      <c r="NKF119" s="199"/>
      <c r="NKG119" s="188"/>
      <c r="NKH119" s="209"/>
      <c r="NKI119" s="199"/>
      <c r="NKJ119" s="199"/>
      <c r="NKK119" s="188"/>
      <c r="NKL119" s="209"/>
      <c r="NKM119" s="199"/>
      <c r="NKN119" s="199"/>
      <c r="NKO119" s="188"/>
      <c r="NKP119" s="209"/>
      <c r="NKQ119" s="199"/>
      <c r="NKR119" s="199"/>
      <c r="NKS119" s="188"/>
      <c r="NKT119" s="209"/>
      <c r="NKU119" s="199"/>
      <c r="NKV119" s="199"/>
      <c r="NKW119" s="188"/>
      <c r="NKX119" s="209"/>
      <c r="NKY119" s="199"/>
      <c r="NKZ119" s="199"/>
      <c r="NLA119" s="188"/>
      <c r="NLB119" s="209"/>
      <c r="NLC119" s="199"/>
      <c r="NLD119" s="199"/>
      <c r="NLE119" s="188"/>
      <c r="NLF119" s="209"/>
      <c r="NLG119" s="199"/>
      <c r="NLH119" s="199"/>
      <c r="NLI119" s="188"/>
      <c r="NLJ119" s="209"/>
      <c r="NLK119" s="199"/>
      <c r="NLL119" s="199"/>
      <c r="NLM119" s="188"/>
      <c r="NLN119" s="209"/>
      <c r="NLO119" s="199"/>
      <c r="NLP119" s="199"/>
      <c r="NLQ119" s="188"/>
      <c r="NLR119" s="209"/>
      <c r="NLS119" s="199"/>
      <c r="NLT119" s="199"/>
      <c r="NLU119" s="188"/>
      <c r="NLV119" s="209"/>
      <c r="NLW119" s="199"/>
      <c r="NLX119" s="199"/>
      <c r="NLY119" s="188"/>
      <c r="NLZ119" s="209"/>
      <c r="NMA119" s="199"/>
      <c r="NMB119" s="199"/>
      <c r="NMC119" s="188"/>
      <c r="NMD119" s="209"/>
      <c r="NME119" s="199"/>
      <c r="NMF119" s="199"/>
      <c r="NMG119" s="188"/>
      <c r="NMH119" s="209"/>
      <c r="NMI119" s="199"/>
      <c r="NMJ119" s="199"/>
      <c r="NMK119" s="188"/>
      <c r="NML119" s="209"/>
      <c r="NMM119" s="199"/>
      <c r="NMN119" s="199"/>
      <c r="NMO119" s="188"/>
      <c r="NMP119" s="209"/>
      <c r="NMQ119" s="199"/>
      <c r="NMR119" s="199"/>
      <c r="NMS119" s="188"/>
      <c r="NMT119" s="209"/>
      <c r="NMU119" s="199"/>
      <c r="NMV119" s="199"/>
      <c r="NMW119" s="188"/>
      <c r="NMX119" s="209"/>
      <c r="NMY119" s="199"/>
      <c r="NMZ119" s="199"/>
      <c r="NNA119" s="188"/>
      <c r="NNB119" s="209"/>
      <c r="NNC119" s="199"/>
      <c r="NND119" s="199"/>
      <c r="NNE119" s="188"/>
      <c r="NNF119" s="209"/>
      <c r="NNG119" s="199"/>
      <c r="NNH119" s="199"/>
      <c r="NNI119" s="188"/>
      <c r="NNJ119" s="209"/>
      <c r="NNK119" s="199"/>
      <c r="NNL119" s="199"/>
      <c r="NNM119" s="188"/>
      <c r="NNN119" s="209"/>
      <c r="NNO119" s="199"/>
      <c r="NNP119" s="199"/>
      <c r="NNQ119" s="188"/>
      <c r="NNR119" s="209"/>
      <c r="NNS119" s="199"/>
      <c r="NNT119" s="199"/>
      <c r="NNU119" s="188"/>
      <c r="NNV119" s="209"/>
      <c r="NNW119" s="199"/>
      <c r="NNX119" s="199"/>
      <c r="NNY119" s="188"/>
      <c r="NNZ119" s="209"/>
      <c r="NOA119" s="199"/>
      <c r="NOB119" s="199"/>
      <c r="NOC119" s="188"/>
      <c r="NOD119" s="209"/>
      <c r="NOE119" s="199"/>
      <c r="NOF119" s="199"/>
      <c r="NOG119" s="188"/>
      <c r="NOH119" s="209"/>
      <c r="NOI119" s="199"/>
      <c r="NOJ119" s="199"/>
      <c r="NOK119" s="188"/>
      <c r="NOL119" s="209"/>
      <c r="NOM119" s="199"/>
      <c r="NON119" s="199"/>
      <c r="NOO119" s="188"/>
      <c r="NOP119" s="209"/>
      <c r="NOQ119" s="199"/>
      <c r="NOR119" s="199"/>
      <c r="NOS119" s="188"/>
      <c r="NOT119" s="209"/>
      <c r="NOU119" s="199"/>
      <c r="NOV119" s="199"/>
      <c r="NOW119" s="188"/>
      <c r="NOX119" s="209"/>
      <c r="NOY119" s="199"/>
      <c r="NOZ119" s="199"/>
      <c r="NPA119" s="188"/>
      <c r="NPB119" s="209"/>
      <c r="NPC119" s="199"/>
      <c r="NPD119" s="199"/>
      <c r="NPE119" s="188"/>
      <c r="NPF119" s="209"/>
      <c r="NPG119" s="199"/>
      <c r="NPH119" s="199"/>
      <c r="NPI119" s="188"/>
      <c r="NPJ119" s="209"/>
      <c r="NPK119" s="199"/>
      <c r="NPL119" s="199"/>
      <c r="NPM119" s="188"/>
      <c r="NPN119" s="209"/>
      <c r="NPO119" s="199"/>
      <c r="NPP119" s="199"/>
      <c r="NPQ119" s="188"/>
      <c r="NPR119" s="209"/>
      <c r="NPS119" s="199"/>
      <c r="NPT119" s="199"/>
      <c r="NPU119" s="188"/>
      <c r="NPV119" s="209"/>
      <c r="NPW119" s="199"/>
      <c r="NPX119" s="199"/>
      <c r="NPY119" s="188"/>
      <c r="NPZ119" s="209"/>
      <c r="NQA119" s="199"/>
      <c r="NQB119" s="199"/>
      <c r="NQC119" s="188"/>
      <c r="NQD119" s="209"/>
      <c r="NQE119" s="199"/>
      <c r="NQF119" s="199"/>
      <c r="NQG119" s="188"/>
      <c r="NQH119" s="209"/>
      <c r="NQI119" s="199"/>
      <c r="NQJ119" s="199"/>
      <c r="NQK119" s="188"/>
      <c r="NQL119" s="209"/>
      <c r="NQM119" s="199"/>
      <c r="NQN119" s="199"/>
      <c r="NQO119" s="188"/>
      <c r="NQP119" s="209"/>
      <c r="NQQ119" s="199"/>
      <c r="NQR119" s="199"/>
      <c r="NQS119" s="188"/>
      <c r="NQT119" s="209"/>
      <c r="NQU119" s="199"/>
      <c r="NQV119" s="199"/>
      <c r="NQW119" s="188"/>
      <c r="NQX119" s="209"/>
      <c r="NQY119" s="199"/>
      <c r="NQZ119" s="199"/>
      <c r="NRA119" s="188"/>
      <c r="NRB119" s="209"/>
      <c r="NRC119" s="199"/>
      <c r="NRD119" s="199"/>
      <c r="NRE119" s="188"/>
      <c r="NRF119" s="209"/>
      <c r="NRG119" s="199"/>
      <c r="NRH119" s="199"/>
      <c r="NRI119" s="188"/>
      <c r="NRJ119" s="209"/>
      <c r="NRK119" s="199"/>
      <c r="NRL119" s="199"/>
      <c r="NRM119" s="188"/>
      <c r="NRN119" s="209"/>
      <c r="NRO119" s="199"/>
      <c r="NRP119" s="199"/>
      <c r="NRQ119" s="188"/>
      <c r="NRR119" s="209"/>
      <c r="NRS119" s="199"/>
      <c r="NRT119" s="199"/>
      <c r="NRU119" s="188"/>
      <c r="NRV119" s="209"/>
      <c r="NRW119" s="199"/>
      <c r="NRX119" s="199"/>
      <c r="NRY119" s="188"/>
      <c r="NRZ119" s="209"/>
      <c r="NSA119" s="199"/>
      <c r="NSB119" s="199"/>
      <c r="NSC119" s="188"/>
      <c r="NSD119" s="209"/>
      <c r="NSE119" s="199"/>
      <c r="NSF119" s="199"/>
      <c r="NSG119" s="188"/>
      <c r="NSH119" s="209"/>
      <c r="NSI119" s="199"/>
      <c r="NSJ119" s="199"/>
      <c r="NSK119" s="188"/>
      <c r="NSL119" s="209"/>
      <c r="NSM119" s="199"/>
      <c r="NSN119" s="199"/>
      <c r="NSO119" s="188"/>
      <c r="NSP119" s="209"/>
      <c r="NSQ119" s="199"/>
      <c r="NSR119" s="199"/>
      <c r="NSS119" s="188"/>
      <c r="NST119" s="209"/>
      <c r="NSU119" s="199"/>
      <c r="NSV119" s="199"/>
      <c r="NSW119" s="188"/>
      <c r="NSX119" s="209"/>
      <c r="NSY119" s="199"/>
      <c r="NSZ119" s="199"/>
      <c r="NTA119" s="188"/>
      <c r="NTB119" s="209"/>
      <c r="NTC119" s="199"/>
      <c r="NTD119" s="199"/>
      <c r="NTE119" s="188"/>
      <c r="NTF119" s="209"/>
      <c r="NTG119" s="199"/>
      <c r="NTH119" s="199"/>
      <c r="NTI119" s="188"/>
      <c r="NTJ119" s="209"/>
      <c r="NTK119" s="199"/>
      <c r="NTL119" s="199"/>
      <c r="NTM119" s="188"/>
      <c r="NTN119" s="209"/>
      <c r="NTO119" s="199"/>
      <c r="NTP119" s="199"/>
      <c r="NTQ119" s="188"/>
      <c r="NTR119" s="209"/>
      <c r="NTS119" s="199"/>
      <c r="NTT119" s="199"/>
      <c r="NTU119" s="188"/>
      <c r="NTV119" s="209"/>
      <c r="NTW119" s="199"/>
      <c r="NTX119" s="199"/>
      <c r="NTY119" s="188"/>
      <c r="NTZ119" s="209"/>
      <c r="NUA119" s="199"/>
      <c r="NUB119" s="199"/>
      <c r="NUC119" s="188"/>
      <c r="NUD119" s="209"/>
      <c r="NUE119" s="199"/>
      <c r="NUF119" s="199"/>
      <c r="NUG119" s="188"/>
      <c r="NUH119" s="209"/>
      <c r="NUI119" s="199"/>
      <c r="NUJ119" s="199"/>
      <c r="NUK119" s="188"/>
      <c r="NUL119" s="209"/>
      <c r="NUM119" s="199"/>
      <c r="NUN119" s="199"/>
      <c r="NUO119" s="188"/>
      <c r="NUP119" s="209"/>
      <c r="NUQ119" s="199"/>
      <c r="NUR119" s="199"/>
      <c r="NUS119" s="188"/>
      <c r="NUT119" s="209"/>
      <c r="NUU119" s="199"/>
      <c r="NUV119" s="199"/>
      <c r="NUW119" s="188"/>
      <c r="NUX119" s="209"/>
      <c r="NUY119" s="199"/>
      <c r="NUZ119" s="199"/>
      <c r="NVA119" s="188"/>
      <c r="NVB119" s="209"/>
      <c r="NVC119" s="199"/>
      <c r="NVD119" s="199"/>
      <c r="NVE119" s="188"/>
      <c r="NVF119" s="209"/>
      <c r="NVG119" s="199"/>
      <c r="NVH119" s="199"/>
      <c r="NVI119" s="188"/>
      <c r="NVJ119" s="209"/>
      <c r="NVK119" s="199"/>
      <c r="NVL119" s="199"/>
      <c r="NVM119" s="188"/>
      <c r="NVN119" s="209"/>
      <c r="NVO119" s="199"/>
      <c r="NVP119" s="199"/>
      <c r="NVQ119" s="188"/>
      <c r="NVR119" s="209"/>
      <c r="NVS119" s="199"/>
      <c r="NVT119" s="199"/>
      <c r="NVU119" s="188"/>
      <c r="NVV119" s="209"/>
      <c r="NVW119" s="199"/>
      <c r="NVX119" s="199"/>
      <c r="NVY119" s="188"/>
      <c r="NVZ119" s="209"/>
      <c r="NWA119" s="199"/>
      <c r="NWB119" s="199"/>
      <c r="NWC119" s="188"/>
      <c r="NWD119" s="209"/>
      <c r="NWE119" s="199"/>
      <c r="NWF119" s="199"/>
      <c r="NWG119" s="188"/>
      <c r="NWH119" s="209"/>
      <c r="NWI119" s="199"/>
      <c r="NWJ119" s="199"/>
      <c r="NWK119" s="188"/>
      <c r="NWL119" s="209"/>
      <c r="NWM119" s="199"/>
      <c r="NWN119" s="199"/>
      <c r="NWO119" s="188"/>
      <c r="NWP119" s="209"/>
      <c r="NWQ119" s="199"/>
      <c r="NWR119" s="199"/>
      <c r="NWS119" s="188"/>
      <c r="NWT119" s="209"/>
      <c r="NWU119" s="199"/>
      <c r="NWV119" s="199"/>
      <c r="NWW119" s="188"/>
      <c r="NWX119" s="209"/>
      <c r="NWY119" s="199"/>
      <c r="NWZ119" s="199"/>
      <c r="NXA119" s="188"/>
      <c r="NXB119" s="209"/>
      <c r="NXC119" s="199"/>
      <c r="NXD119" s="199"/>
      <c r="NXE119" s="188"/>
      <c r="NXF119" s="209"/>
      <c r="NXG119" s="199"/>
      <c r="NXH119" s="199"/>
      <c r="NXI119" s="188"/>
      <c r="NXJ119" s="209"/>
      <c r="NXK119" s="199"/>
      <c r="NXL119" s="199"/>
      <c r="NXM119" s="188"/>
      <c r="NXN119" s="209"/>
      <c r="NXO119" s="199"/>
      <c r="NXP119" s="199"/>
      <c r="NXQ119" s="188"/>
      <c r="NXR119" s="209"/>
      <c r="NXS119" s="199"/>
      <c r="NXT119" s="199"/>
      <c r="NXU119" s="188"/>
      <c r="NXV119" s="209"/>
      <c r="NXW119" s="199"/>
      <c r="NXX119" s="199"/>
      <c r="NXY119" s="188"/>
      <c r="NXZ119" s="209"/>
      <c r="NYA119" s="199"/>
      <c r="NYB119" s="199"/>
      <c r="NYC119" s="188"/>
      <c r="NYD119" s="209"/>
      <c r="NYE119" s="199"/>
      <c r="NYF119" s="199"/>
      <c r="NYG119" s="188"/>
      <c r="NYH119" s="209"/>
      <c r="NYI119" s="199"/>
      <c r="NYJ119" s="199"/>
      <c r="NYK119" s="188"/>
      <c r="NYL119" s="209"/>
      <c r="NYM119" s="199"/>
      <c r="NYN119" s="199"/>
      <c r="NYO119" s="188"/>
      <c r="NYP119" s="209"/>
      <c r="NYQ119" s="199"/>
      <c r="NYR119" s="199"/>
      <c r="NYS119" s="188"/>
      <c r="NYT119" s="209"/>
      <c r="NYU119" s="199"/>
      <c r="NYV119" s="199"/>
      <c r="NYW119" s="188"/>
      <c r="NYX119" s="209"/>
      <c r="NYY119" s="199"/>
      <c r="NYZ119" s="199"/>
      <c r="NZA119" s="188"/>
      <c r="NZB119" s="209"/>
      <c r="NZC119" s="199"/>
      <c r="NZD119" s="199"/>
      <c r="NZE119" s="188"/>
      <c r="NZF119" s="209"/>
      <c r="NZG119" s="199"/>
      <c r="NZH119" s="199"/>
      <c r="NZI119" s="188"/>
      <c r="NZJ119" s="209"/>
      <c r="NZK119" s="199"/>
      <c r="NZL119" s="199"/>
      <c r="NZM119" s="188"/>
      <c r="NZN119" s="209"/>
      <c r="NZO119" s="199"/>
      <c r="NZP119" s="199"/>
      <c r="NZQ119" s="188"/>
      <c r="NZR119" s="209"/>
      <c r="NZS119" s="199"/>
      <c r="NZT119" s="199"/>
      <c r="NZU119" s="188"/>
      <c r="NZV119" s="209"/>
      <c r="NZW119" s="199"/>
      <c r="NZX119" s="199"/>
      <c r="NZY119" s="188"/>
      <c r="NZZ119" s="209"/>
      <c r="OAA119" s="199"/>
      <c r="OAB119" s="199"/>
      <c r="OAC119" s="188"/>
      <c r="OAD119" s="209"/>
      <c r="OAE119" s="199"/>
      <c r="OAF119" s="199"/>
      <c r="OAG119" s="188"/>
      <c r="OAH119" s="209"/>
      <c r="OAI119" s="199"/>
      <c r="OAJ119" s="199"/>
      <c r="OAK119" s="188"/>
      <c r="OAL119" s="209"/>
      <c r="OAM119" s="199"/>
      <c r="OAN119" s="199"/>
      <c r="OAO119" s="188"/>
      <c r="OAP119" s="209"/>
      <c r="OAQ119" s="199"/>
      <c r="OAR119" s="199"/>
      <c r="OAS119" s="188"/>
      <c r="OAT119" s="209"/>
      <c r="OAU119" s="199"/>
      <c r="OAV119" s="199"/>
      <c r="OAW119" s="188"/>
      <c r="OAX119" s="209"/>
      <c r="OAY119" s="199"/>
      <c r="OAZ119" s="199"/>
      <c r="OBA119" s="188"/>
      <c r="OBB119" s="209"/>
      <c r="OBC119" s="199"/>
      <c r="OBD119" s="199"/>
      <c r="OBE119" s="188"/>
      <c r="OBF119" s="209"/>
      <c r="OBG119" s="199"/>
      <c r="OBH119" s="199"/>
      <c r="OBI119" s="188"/>
      <c r="OBJ119" s="209"/>
      <c r="OBK119" s="199"/>
      <c r="OBL119" s="199"/>
      <c r="OBM119" s="188"/>
      <c r="OBN119" s="209"/>
      <c r="OBO119" s="199"/>
      <c r="OBP119" s="199"/>
      <c r="OBQ119" s="188"/>
      <c r="OBR119" s="209"/>
      <c r="OBS119" s="199"/>
      <c r="OBT119" s="199"/>
      <c r="OBU119" s="188"/>
      <c r="OBV119" s="209"/>
      <c r="OBW119" s="199"/>
      <c r="OBX119" s="199"/>
      <c r="OBY119" s="188"/>
      <c r="OBZ119" s="209"/>
      <c r="OCA119" s="199"/>
      <c r="OCB119" s="199"/>
      <c r="OCC119" s="188"/>
      <c r="OCD119" s="209"/>
      <c r="OCE119" s="199"/>
      <c r="OCF119" s="199"/>
      <c r="OCG119" s="188"/>
      <c r="OCH119" s="209"/>
      <c r="OCI119" s="199"/>
      <c r="OCJ119" s="199"/>
      <c r="OCK119" s="188"/>
      <c r="OCL119" s="209"/>
      <c r="OCM119" s="199"/>
      <c r="OCN119" s="199"/>
      <c r="OCO119" s="188"/>
      <c r="OCP119" s="209"/>
      <c r="OCQ119" s="199"/>
      <c r="OCR119" s="199"/>
      <c r="OCS119" s="188"/>
      <c r="OCT119" s="209"/>
      <c r="OCU119" s="199"/>
      <c r="OCV119" s="199"/>
      <c r="OCW119" s="188"/>
      <c r="OCX119" s="209"/>
      <c r="OCY119" s="199"/>
      <c r="OCZ119" s="199"/>
      <c r="ODA119" s="188"/>
      <c r="ODB119" s="209"/>
      <c r="ODC119" s="199"/>
      <c r="ODD119" s="199"/>
      <c r="ODE119" s="188"/>
      <c r="ODF119" s="209"/>
      <c r="ODG119" s="199"/>
      <c r="ODH119" s="199"/>
      <c r="ODI119" s="188"/>
      <c r="ODJ119" s="209"/>
      <c r="ODK119" s="199"/>
      <c r="ODL119" s="199"/>
      <c r="ODM119" s="188"/>
      <c r="ODN119" s="209"/>
      <c r="ODO119" s="199"/>
      <c r="ODP119" s="199"/>
      <c r="ODQ119" s="188"/>
      <c r="ODR119" s="209"/>
      <c r="ODS119" s="199"/>
      <c r="ODT119" s="199"/>
      <c r="ODU119" s="188"/>
      <c r="ODV119" s="209"/>
      <c r="ODW119" s="199"/>
      <c r="ODX119" s="199"/>
      <c r="ODY119" s="188"/>
      <c r="ODZ119" s="209"/>
      <c r="OEA119" s="199"/>
      <c r="OEB119" s="199"/>
      <c r="OEC119" s="188"/>
      <c r="OED119" s="209"/>
      <c r="OEE119" s="199"/>
      <c r="OEF119" s="199"/>
      <c r="OEG119" s="188"/>
      <c r="OEH119" s="209"/>
      <c r="OEI119" s="199"/>
      <c r="OEJ119" s="199"/>
      <c r="OEK119" s="188"/>
      <c r="OEL119" s="209"/>
      <c r="OEM119" s="199"/>
      <c r="OEN119" s="199"/>
      <c r="OEO119" s="188"/>
      <c r="OEP119" s="209"/>
      <c r="OEQ119" s="199"/>
      <c r="OER119" s="199"/>
      <c r="OES119" s="188"/>
      <c r="OET119" s="209"/>
      <c r="OEU119" s="199"/>
      <c r="OEV119" s="199"/>
      <c r="OEW119" s="188"/>
      <c r="OEX119" s="209"/>
      <c r="OEY119" s="199"/>
      <c r="OEZ119" s="199"/>
      <c r="OFA119" s="188"/>
      <c r="OFB119" s="209"/>
      <c r="OFC119" s="199"/>
      <c r="OFD119" s="199"/>
      <c r="OFE119" s="188"/>
      <c r="OFF119" s="209"/>
      <c r="OFG119" s="199"/>
      <c r="OFH119" s="199"/>
      <c r="OFI119" s="188"/>
      <c r="OFJ119" s="209"/>
      <c r="OFK119" s="199"/>
      <c r="OFL119" s="199"/>
      <c r="OFM119" s="188"/>
      <c r="OFN119" s="209"/>
      <c r="OFO119" s="199"/>
      <c r="OFP119" s="199"/>
      <c r="OFQ119" s="188"/>
      <c r="OFR119" s="209"/>
      <c r="OFS119" s="199"/>
      <c r="OFT119" s="199"/>
      <c r="OFU119" s="188"/>
      <c r="OFV119" s="209"/>
      <c r="OFW119" s="199"/>
      <c r="OFX119" s="199"/>
      <c r="OFY119" s="188"/>
      <c r="OFZ119" s="209"/>
      <c r="OGA119" s="199"/>
      <c r="OGB119" s="199"/>
      <c r="OGC119" s="188"/>
      <c r="OGD119" s="209"/>
      <c r="OGE119" s="199"/>
      <c r="OGF119" s="199"/>
      <c r="OGG119" s="188"/>
      <c r="OGH119" s="209"/>
      <c r="OGI119" s="199"/>
      <c r="OGJ119" s="199"/>
      <c r="OGK119" s="188"/>
      <c r="OGL119" s="209"/>
      <c r="OGM119" s="199"/>
      <c r="OGN119" s="199"/>
      <c r="OGO119" s="188"/>
      <c r="OGP119" s="209"/>
      <c r="OGQ119" s="199"/>
      <c r="OGR119" s="199"/>
      <c r="OGS119" s="188"/>
      <c r="OGT119" s="209"/>
      <c r="OGU119" s="199"/>
      <c r="OGV119" s="199"/>
      <c r="OGW119" s="188"/>
      <c r="OGX119" s="209"/>
      <c r="OGY119" s="199"/>
      <c r="OGZ119" s="199"/>
      <c r="OHA119" s="188"/>
      <c r="OHB119" s="209"/>
      <c r="OHC119" s="199"/>
      <c r="OHD119" s="199"/>
      <c r="OHE119" s="188"/>
      <c r="OHF119" s="209"/>
      <c r="OHG119" s="199"/>
      <c r="OHH119" s="199"/>
      <c r="OHI119" s="188"/>
      <c r="OHJ119" s="209"/>
      <c r="OHK119" s="199"/>
      <c r="OHL119" s="199"/>
      <c r="OHM119" s="188"/>
      <c r="OHN119" s="209"/>
      <c r="OHO119" s="199"/>
      <c r="OHP119" s="199"/>
      <c r="OHQ119" s="188"/>
      <c r="OHR119" s="209"/>
      <c r="OHS119" s="199"/>
      <c r="OHT119" s="199"/>
      <c r="OHU119" s="188"/>
      <c r="OHV119" s="209"/>
      <c r="OHW119" s="199"/>
      <c r="OHX119" s="199"/>
      <c r="OHY119" s="188"/>
      <c r="OHZ119" s="209"/>
      <c r="OIA119" s="199"/>
      <c r="OIB119" s="199"/>
      <c r="OIC119" s="188"/>
      <c r="OID119" s="209"/>
      <c r="OIE119" s="199"/>
      <c r="OIF119" s="199"/>
      <c r="OIG119" s="188"/>
      <c r="OIH119" s="209"/>
      <c r="OII119" s="199"/>
      <c r="OIJ119" s="199"/>
      <c r="OIK119" s="188"/>
      <c r="OIL119" s="209"/>
      <c r="OIM119" s="199"/>
      <c r="OIN119" s="199"/>
      <c r="OIO119" s="188"/>
      <c r="OIP119" s="209"/>
      <c r="OIQ119" s="199"/>
      <c r="OIR119" s="199"/>
      <c r="OIS119" s="188"/>
      <c r="OIT119" s="209"/>
      <c r="OIU119" s="199"/>
      <c r="OIV119" s="199"/>
      <c r="OIW119" s="188"/>
      <c r="OIX119" s="209"/>
      <c r="OIY119" s="199"/>
      <c r="OIZ119" s="199"/>
      <c r="OJA119" s="188"/>
      <c r="OJB119" s="209"/>
      <c r="OJC119" s="199"/>
      <c r="OJD119" s="199"/>
      <c r="OJE119" s="188"/>
      <c r="OJF119" s="209"/>
      <c r="OJG119" s="199"/>
      <c r="OJH119" s="199"/>
      <c r="OJI119" s="188"/>
      <c r="OJJ119" s="209"/>
      <c r="OJK119" s="199"/>
      <c r="OJL119" s="199"/>
      <c r="OJM119" s="188"/>
      <c r="OJN119" s="209"/>
      <c r="OJO119" s="199"/>
      <c r="OJP119" s="199"/>
      <c r="OJQ119" s="188"/>
      <c r="OJR119" s="209"/>
      <c r="OJS119" s="199"/>
      <c r="OJT119" s="199"/>
      <c r="OJU119" s="188"/>
      <c r="OJV119" s="209"/>
      <c r="OJW119" s="199"/>
      <c r="OJX119" s="199"/>
      <c r="OJY119" s="188"/>
      <c r="OJZ119" s="209"/>
      <c r="OKA119" s="199"/>
      <c r="OKB119" s="199"/>
      <c r="OKC119" s="188"/>
      <c r="OKD119" s="209"/>
      <c r="OKE119" s="199"/>
      <c r="OKF119" s="199"/>
      <c r="OKG119" s="188"/>
      <c r="OKH119" s="209"/>
      <c r="OKI119" s="199"/>
      <c r="OKJ119" s="199"/>
      <c r="OKK119" s="188"/>
      <c r="OKL119" s="209"/>
      <c r="OKM119" s="199"/>
      <c r="OKN119" s="199"/>
      <c r="OKO119" s="188"/>
      <c r="OKP119" s="209"/>
      <c r="OKQ119" s="199"/>
      <c r="OKR119" s="199"/>
      <c r="OKS119" s="188"/>
      <c r="OKT119" s="209"/>
      <c r="OKU119" s="199"/>
      <c r="OKV119" s="199"/>
      <c r="OKW119" s="188"/>
      <c r="OKX119" s="209"/>
      <c r="OKY119" s="199"/>
      <c r="OKZ119" s="199"/>
      <c r="OLA119" s="188"/>
      <c r="OLB119" s="209"/>
      <c r="OLC119" s="199"/>
      <c r="OLD119" s="199"/>
      <c r="OLE119" s="188"/>
      <c r="OLF119" s="209"/>
      <c r="OLG119" s="199"/>
      <c r="OLH119" s="199"/>
      <c r="OLI119" s="188"/>
      <c r="OLJ119" s="209"/>
      <c r="OLK119" s="199"/>
      <c r="OLL119" s="199"/>
      <c r="OLM119" s="188"/>
      <c r="OLN119" s="209"/>
      <c r="OLO119" s="199"/>
      <c r="OLP119" s="199"/>
      <c r="OLQ119" s="188"/>
      <c r="OLR119" s="209"/>
      <c r="OLS119" s="199"/>
      <c r="OLT119" s="199"/>
      <c r="OLU119" s="188"/>
      <c r="OLV119" s="209"/>
      <c r="OLW119" s="199"/>
      <c r="OLX119" s="199"/>
      <c r="OLY119" s="188"/>
      <c r="OLZ119" s="209"/>
      <c r="OMA119" s="199"/>
      <c r="OMB119" s="199"/>
      <c r="OMC119" s="188"/>
      <c r="OMD119" s="209"/>
      <c r="OME119" s="199"/>
      <c r="OMF119" s="199"/>
      <c r="OMG119" s="188"/>
      <c r="OMH119" s="209"/>
      <c r="OMI119" s="199"/>
      <c r="OMJ119" s="199"/>
      <c r="OMK119" s="188"/>
      <c r="OML119" s="209"/>
      <c r="OMM119" s="199"/>
      <c r="OMN119" s="199"/>
      <c r="OMO119" s="188"/>
      <c r="OMP119" s="209"/>
      <c r="OMQ119" s="199"/>
      <c r="OMR119" s="199"/>
      <c r="OMS119" s="188"/>
      <c r="OMT119" s="209"/>
      <c r="OMU119" s="199"/>
      <c r="OMV119" s="199"/>
      <c r="OMW119" s="188"/>
      <c r="OMX119" s="209"/>
      <c r="OMY119" s="199"/>
      <c r="OMZ119" s="199"/>
      <c r="ONA119" s="188"/>
      <c r="ONB119" s="209"/>
      <c r="ONC119" s="199"/>
      <c r="OND119" s="199"/>
      <c r="ONE119" s="188"/>
      <c r="ONF119" s="209"/>
      <c r="ONG119" s="199"/>
      <c r="ONH119" s="199"/>
      <c r="ONI119" s="188"/>
      <c r="ONJ119" s="209"/>
      <c r="ONK119" s="199"/>
      <c r="ONL119" s="199"/>
      <c r="ONM119" s="188"/>
      <c r="ONN119" s="209"/>
      <c r="ONO119" s="199"/>
      <c r="ONP119" s="199"/>
      <c r="ONQ119" s="188"/>
      <c r="ONR119" s="209"/>
      <c r="ONS119" s="199"/>
      <c r="ONT119" s="199"/>
      <c r="ONU119" s="188"/>
      <c r="ONV119" s="209"/>
      <c r="ONW119" s="199"/>
      <c r="ONX119" s="199"/>
      <c r="ONY119" s="188"/>
      <c r="ONZ119" s="209"/>
      <c r="OOA119" s="199"/>
      <c r="OOB119" s="199"/>
      <c r="OOC119" s="188"/>
      <c r="OOD119" s="209"/>
      <c r="OOE119" s="199"/>
      <c r="OOF119" s="199"/>
      <c r="OOG119" s="188"/>
      <c r="OOH119" s="209"/>
      <c r="OOI119" s="199"/>
      <c r="OOJ119" s="199"/>
      <c r="OOK119" s="188"/>
      <c r="OOL119" s="209"/>
      <c r="OOM119" s="199"/>
      <c r="OON119" s="199"/>
      <c r="OOO119" s="188"/>
      <c r="OOP119" s="209"/>
      <c r="OOQ119" s="199"/>
      <c r="OOR119" s="199"/>
      <c r="OOS119" s="188"/>
      <c r="OOT119" s="209"/>
      <c r="OOU119" s="199"/>
      <c r="OOV119" s="199"/>
      <c r="OOW119" s="188"/>
      <c r="OOX119" s="209"/>
      <c r="OOY119" s="199"/>
      <c r="OOZ119" s="199"/>
      <c r="OPA119" s="188"/>
      <c r="OPB119" s="209"/>
      <c r="OPC119" s="199"/>
      <c r="OPD119" s="199"/>
      <c r="OPE119" s="188"/>
      <c r="OPF119" s="209"/>
      <c r="OPG119" s="199"/>
      <c r="OPH119" s="199"/>
      <c r="OPI119" s="188"/>
      <c r="OPJ119" s="209"/>
      <c r="OPK119" s="199"/>
      <c r="OPL119" s="199"/>
      <c r="OPM119" s="188"/>
      <c r="OPN119" s="209"/>
      <c r="OPO119" s="199"/>
      <c r="OPP119" s="199"/>
      <c r="OPQ119" s="188"/>
      <c r="OPR119" s="209"/>
      <c r="OPS119" s="199"/>
      <c r="OPT119" s="199"/>
      <c r="OPU119" s="188"/>
      <c r="OPV119" s="209"/>
      <c r="OPW119" s="199"/>
      <c r="OPX119" s="199"/>
      <c r="OPY119" s="188"/>
      <c r="OPZ119" s="209"/>
      <c r="OQA119" s="199"/>
      <c r="OQB119" s="199"/>
      <c r="OQC119" s="188"/>
      <c r="OQD119" s="209"/>
      <c r="OQE119" s="199"/>
      <c r="OQF119" s="199"/>
      <c r="OQG119" s="188"/>
      <c r="OQH119" s="209"/>
      <c r="OQI119" s="199"/>
      <c r="OQJ119" s="199"/>
      <c r="OQK119" s="188"/>
      <c r="OQL119" s="209"/>
      <c r="OQM119" s="199"/>
      <c r="OQN119" s="199"/>
      <c r="OQO119" s="188"/>
      <c r="OQP119" s="209"/>
      <c r="OQQ119" s="199"/>
      <c r="OQR119" s="199"/>
      <c r="OQS119" s="188"/>
      <c r="OQT119" s="209"/>
      <c r="OQU119" s="199"/>
      <c r="OQV119" s="199"/>
      <c r="OQW119" s="188"/>
      <c r="OQX119" s="209"/>
      <c r="OQY119" s="199"/>
      <c r="OQZ119" s="199"/>
      <c r="ORA119" s="188"/>
      <c r="ORB119" s="209"/>
      <c r="ORC119" s="199"/>
      <c r="ORD119" s="199"/>
      <c r="ORE119" s="188"/>
      <c r="ORF119" s="209"/>
      <c r="ORG119" s="199"/>
      <c r="ORH119" s="199"/>
      <c r="ORI119" s="188"/>
      <c r="ORJ119" s="209"/>
      <c r="ORK119" s="199"/>
      <c r="ORL119" s="199"/>
      <c r="ORM119" s="188"/>
      <c r="ORN119" s="209"/>
      <c r="ORO119" s="199"/>
      <c r="ORP119" s="199"/>
      <c r="ORQ119" s="188"/>
      <c r="ORR119" s="209"/>
      <c r="ORS119" s="199"/>
      <c r="ORT119" s="199"/>
      <c r="ORU119" s="188"/>
      <c r="ORV119" s="209"/>
      <c r="ORW119" s="199"/>
      <c r="ORX119" s="199"/>
      <c r="ORY119" s="188"/>
      <c r="ORZ119" s="209"/>
      <c r="OSA119" s="199"/>
      <c r="OSB119" s="199"/>
      <c r="OSC119" s="188"/>
      <c r="OSD119" s="209"/>
      <c r="OSE119" s="199"/>
      <c r="OSF119" s="199"/>
      <c r="OSG119" s="188"/>
      <c r="OSH119" s="209"/>
      <c r="OSI119" s="199"/>
      <c r="OSJ119" s="199"/>
      <c r="OSK119" s="188"/>
      <c r="OSL119" s="209"/>
      <c r="OSM119" s="199"/>
      <c r="OSN119" s="199"/>
      <c r="OSO119" s="188"/>
      <c r="OSP119" s="209"/>
      <c r="OSQ119" s="199"/>
      <c r="OSR119" s="199"/>
      <c r="OSS119" s="188"/>
      <c r="OST119" s="209"/>
      <c r="OSU119" s="199"/>
      <c r="OSV119" s="199"/>
      <c r="OSW119" s="188"/>
      <c r="OSX119" s="209"/>
      <c r="OSY119" s="199"/>
      <c r="OSZ119" s="199"/>
      <c r="OTA119" s="188"/>
      <c r="OTB119" s="209"/>
      <c r="OTC119" s="199"/>
      <c r="OTD119" s="199"/>
      <c r="OTE119" s="188"/>
      <c r="OTF119" s="209"/>
      <c r="OTG119" s="199"/>
      <c r="OTH119" s="199"/>
      <c r="OTI119" s="188"/>
      <c r="OTJ119" s="209"/>
      <c r="OTK119" s="199"/>
      <c r="OTL119" s="199"/>
      <c r="OTM119" s="188"/>
      <c r="OTN119" s="209"/>
      <c r="OTO119" s="199"/>
      <c r="OTP119" s="199"/>
      <c r="OTQ119" s="188"/>
      <c r="OTR119" s="209"/>
      <c r="OTS119" s="199"/>
      <c r="OTT119" s="199"/>
      <c r="OTU119" s="188"/>
      <c r="OTV119" s="209"/>
      <c r="OTW119" s="199"/>
      <c r="OTX119" s="199"/>
      <c r="OTY119" s="188"/>
      <c r="OTZ119" s="209"/>
      <c r="OUA119" s="199"/>
      <c r="OUB119" s="199"/>
      <c r="OUC119" s="188"/>
      <c r="OUD119" s="209"/>
      <c r="OUE119" s="199"/>
      <c r="OUF119" s="199"/>
      <c r="OUG119" s="188"/>
      <c r="OUH119" s="209"/>
      <c r="OUI119" s="199"/>
      <c r="OUJ119" s="199"/>
      <c r="OUK119" s="188"/>
      <c r="OUL119" s="209"/>
      <c r="OUM119" s="199"/>
      <c r="OUN119" s="199"/>
      <c r="OUO119" s="188"/>
      <c r="OUP119" s="209"/>
      <c r="OUQ119" s="199"/>
      <c r="OUR119" s="199"/>
      <c r="OUS119" s="188"/>
      <c r="OUT119" s="209"/>
      <c r="OUU119" s="199"/>
      <c r="OUV119" s="199"/>
      <c r="OUW119" s="188"/>
      <c r="OUX119" s="209"/>
      <c r="OUY119" s="199"/>
      <c r="OUZ119" s="199"/>
      <c r="OVA119" s="188"/>
      <c r="OVB119" s="209"/>
      <c r="OVC119" s="199"/>
      <c r="OVD119" s="199"/>
      <c r="OVE119" s="188"/>
      <c r="OVF119" s="209"/>
      <c r="OVG119" s="199"/>
      <c r="OVH119" s="199"/>
      <c r="OVI119" s="188"/>
      <c r="OVJ119" s="209"/>
      <c r="OVK119" s="199"/>
      <c r="OVL119" s="199"/>
      <c r="OVM119" s="188"/>
      <c r="OVN119" s="209"/>
      <c r="OVO119" s="199"/>
      <c r="OVP119" s="199"/>
      <c r="OVQ119" s="188"/>
      <c r="OVR119" s="209"/>
      <c r="OVS119" s="199"/>
      <c r="OVT119" s="199"/>
      <c r="OVU119" s="188"/>
      <c r="OVV119" s="209"/>
      <c r="OVW119" s="199"/>
      <c r="OVX119" s="199"/>
      <c r="OVY119" s="188"/>
      <c r="OVZ119" s="209"/>
      <c r="OWA119" s="199"/>
      <c r="OWB119" s="199"/>
      <c r="OWC119" s="188"/>
      <c r="OWD119" s="209"/>
      <c r="OWE119" s="199"/>
      <c r="OWF119" s="199"/>
      <c r="OWG119" s="188"/>
      <c r="OWH119" s="209"/>
      <c r="OWI119" s="199"/>
      <c r="OWJ119" s="199"/>
      <c r="OWK119" s="188"/>
      <c r="OWL119" s="209"/>
      <c r="OWM119" s="199"/>
      <c r="OWN119" s="199"/>
      <c r="OWO119" s="188"/>
      <c r="OWP119" s="209"/>
      <c r="OWQ119" s="199"/>
      <c r="OWR119" s="199"/>
      <c r="OWS119" s="188"/>
      <c r="OWT119" s="209"/>
      <c r="OWU119" s="199"/>
      <c r="OWV119" s="199"/>
      <c r="OWW119" s="188"/>
      <c r="OWX119" s="209"/>
      <c r="OWY119" s="199"/>
      <c r="OWZ119" s="199"/>
      <c r="OXA119" s="188"/>
      <c r="OXB119" s="209"/>
      <c r="OXC119" s="199"/>
      <c r="OXD119" s="199"/>
      <c r="OXE119" s="188"/>
      <c r="OXF119" s="209"/>
      <c r="OXG119" s="199"/>
      <c r="OXH119" s="199"/>
      <c r="OXI119" s="188"/>
      <c r="OXJ119" s="209"/>
      <c r="OXK119" s="199"/>
      <c r="OXL119" s="199"/>
      <c r="OXM119" s="188"/>
      <c r="OXN119" s="209"/>
      <c r="OXO119" s="199"/>
      <c r="OXP119" s="199"/>
      <c r="OXQ119" s="188"/>
      <c r="OXR119" s="209"/>
      <c r="OXS119" s="199"/>
      <c r="OXT119" s="199"/>
      <c r="OXU119" s="188"/>
      <c r="OXV119" s="209"/>
      <c r="OXW119" s="199"/>
      <c r="OXX119" s="199"/>
      <c r="OXY119" s="188"/>
      <c r="OXZ119" s="209"/>
      <c r="OYA119" s="199"/>
      <c r="OYB119" s="199"/>
      <c r="OYC119" s="188"/>
      <c r="OYD119" s="209"/>
      <c r="OYE119" s="199"/>
      <c r="OYF119" s="199"/>
      <c r="OYG119" s="188"/>
      <c r="OYH119" s="209"/>
      <c r="OYI119" s="199"/>
      <c r="OYJ119" s="199"/>
      <c r="OYK119" s="188"/>
      <c r="OYL119" s="209"/>
      <c r="OYM119" s="199"/>
      <c r="OYN119" s="199"/>
      <c r="OYO119" s="188"/>
      <c r="OYP119" s="209"/>
      <c r="OYQ119" s="199"/>
      <c r="OYR119" s="199"/>
      <c r="OYS119" s="188"/>
      <c r="OYT119" s="209"/>
      <c r="OYU119" s="199"/>
      <c r="OYV119" s="199"/>
      <c r="OYW119" s="188"/>
      <c r="OYX119" s="209"/>
      <c r="OYY119" s="199"/>
      <c r="OYZ119" s="199"/>
      <c r="OZA119" s="188"/>
      <c r="OZB119" s="209"/>
      <c r="OZC119" s="199"/>
      <c r="OZD119" s="199"/>
      <c r="OZE119" s="188"/>
      <c r="OZF119" s="209"/>
      <c r="OZG119" s="199"/>
      <c r="OZH119" s="199"/>
      <c r="OZI119" s="188"/>
      <c r="OZJ119" s="209"/>
      <c r="OZK119" s="199"/>
      <c r="OZL119" s="199"/>
      <c r="OZM119" s="188"/>
      <c r="OZN119" s="209"/>
      <c r="OZO119" s="199"/>
      <c r="OZP119" s="199"/>
      <c r="OZQ119" s="188"/>
      <c r="OZR119" s="209"/>
      <c r="OZS119" s="199"/>
      <c r="OZT119" s="199"/>
      <c r="OZU119" s="188"/>
      <c r="OZV119" s="209"/>
      <c r="OZW119" s="199"/>
      <c r="OZX119" s="199"/>
      <c r="OZY119" s="188"/>
      <c r="OZZ119" s="209"/>
      <c r="PAA119" s="199"/>
      <c r="PAB119" s="199"/>
      <c r="PAC119" s="188"/>
      <c r="PAD119" s="209"/>
      <c r="PAE119" s="199"/>
      <c r="PAF119" s="199"/>
      <c r="PAG119" s="188"/>
      <c r="PAH119" s="209"/>
      <c r="PAI119" s="199"/>
      <c r="PAJ119" s="199"/>
      <c r="PAK119" s="188"/>
      <c r="PAL119" s="209"/>
      <c r="PAM119" s="199"/>
      <c r="PAN119" s="199"/>
      <c r="PAO119" s="188"/>
      <c r="PAP119" s="209"/>
      <c r="PAQ119" s="199"/>
      <c r="PAR119" s="199"/>
      <c r="PAS119" s="188"/>
      <c r="PAT119" s="209"/>
      <c r="PAU119" s="199"/>
      <c r="PAV119" s="199"/>
      <c r="PAW119" s="188"/>
      <c r="PAX119" s="209"/>
      <c r="PAY119" s="199"/>
      <c r="PAZ119" s="199"/>
      <c r="PBA119" s="188"/>
      <c r="PBB119" s="209"/>
      <c r="PBC119" s="199"/>
      <c r="PBD119" s="199"/>
      <c r="PBE119" s="188"/>
      <c r="PBF119" s="209"/>
      <c r="PBG119" s="199"/>
      <c r="PBH119" s="199"/>
      <c r="PBI119" s="188"/>
      <c r="PBJ119" s="209"/>
      <c r="PBK119" s="199"/>
      <c r="PBL119" s="199"/>
      <c r="PBM119" s="188"/>
      <c r="PBN119" s="209"/>
      <c r="PBO119" s="199"/>
      <c r="PBP119" s="199"/>
      <c r="PBQ119" s="188"/>
      <c r="PBR119" s="209"/>
      <c r="PBS119" s="199"/>
      <c r="PBT119" s="199"/>
      <c r="PBU119" s="188"/>
      <c r="PBV119" s="209"/>
      <c r="PBW119" s="199"/>
      <c r="PBX119" s="199"/>
      <c r="PBY119" s="188"/>
      <c r="PBZ119" s="209"/>
      <c r="PCA119" s="199"/>
      <c r="PCB119" s="199"/>
      <c r="PCC119" s="188"/>
      <c r="PCD119" s="209"/>
      <c r="PCE119" s="199"/>
      <c r="PCF119" s="199"/>
      <c r="PCG119" s="188"/>
      <c r="PCH119" s="209"/>
      <c r="PCI119" s="199"/>
      <c r="PCJ119" s="199"/>
      <c r="PCK119" s="188"/>
      <c r="PCL119" s="209"/>
      <c r="PCM119" s="199"/>
      <c r="PCN119" s="199"/>
      <c r="PCO119" s="188"/>
      <c r="PCP119" s="209"/>
      <c r="PCQ119" s="199"/>
      <c r="PCR119" s="199"/>
      <c r="PCS119" s="188"/>
      <c r="PCT119" s="209"/>
      <c r="PCU119" s="199"/>
      <c r="PCV119" s="199"/>
      <c r="PCW119" s="188"/>
      <c r="PCX119" s="209"/>
      <c r="PCY119" s="199"/>
      <c r="PCZ119" s="199"/>
      <c r="PDA119" s="188"/>
      <c r="PDB119" s="209"/>
      <c r="PDC119" s="199"/>
      <c r="PDD119" s="199"/>
      <c r="PDE119" s="188"/>
      <c r="PDF119" s="209"/>
      <c r="PDG119" s="199"/>
      <c r="PDH119" s="199"/>
      <c r="PDI119" s="188"/>
      <c r="PDJ119" s="209"/>
      <c r="PDK119" s="199"/>
      <c r="PDL119" s="199"/>
      <c r="PDM119" s="188"/>
      <c r="PDN119" s="209"/>
      <c r="PDO119" s="199"/>
      <c r="PDP119" s="199"/>
      <c r="PDQ119" s="188"/>
      <c r="PDR119" s="209"/>
      <c r="PDS119" s="199"/>
      <c r="PDT119" s="199"/>
      <c r="PDU119" s="188"/>
      <c r="PDV119" s="209"/>
      <c r="PDW119" s="199"/>
      <c r="PDX119" s="199"/>
      <c r="PDY119" s="188"/>
      <c r="PDZ119" s="209"/>
      <c r="PEA119" s="199"/>
      <c r="PEB119" s="199"/>
      <c r="PEC119" s="188"/>
      <c r="PED119" s="209"/>
      <c r="PEE119" s="199"/>
      <c r="PEF119" s="199"/>
      <c r="PEG119" s="188"/>
      <c r="PEH119" s="209"/>
      <c r="PEI119" s="199"/>
      <c r="PEJ119" s="199"/>
      <c r="PEK119" s="188"/>
      <c r="PEL119" s="209"/>
      <c r="PEM119" s="199"/>
      <c r="PEN119" s="199"/>
      <c r="PEO119" s="188"/>
      <c r="PEP119" s="209"/>
      <c r="PEQ119" s="199"/>
      <c r="PER119" s="199"/>
      <c r="PES119" s="188"/>
      <c r="PET119" s="209"/>
      <c r="PEU119" s="199"/>
      <c r="PEV119" s="199"/>
      <c r="PEW119" s="188"/>
      <c r="PEX119" s="209"/>
      <c r="PEY119" s="199"/>
      <c r="PEZ119" s="199"/>
      <c r="PFA119" s="188"/>
      <c r="PFB119" s="209"/>
      <c r="PFC119" s="199"/>
      <c r="PFD119" s="199"/>
      <c r="PFE119" s="188"/>
      <c r="PFF119" s="209"/>
      <c r="PFG119" s="199"/>
      <c r="PFH119" s="199"/>
      <c r="PFI119" s="188"/>
      <c r="PFJ119" s="209"/>
      <c r="PFK119" s="199"/>
      <c r="PFL119" s="199"/>
      <c r="PFM119" s="188"/>
      <c r="PFN119" s="209"/>
      <c r="PFO119" s="199"/>
      <c r="PFP119" s="199"/>
      <c r="PFQ119" s="188"/>
      <c r="PFR119" s="209"/>
      <c r="PFS119" s="199"/>
      <c r="PFT119" s="199"/>
      <c r="PFU119" s="188"/>
      <c r="PFV119" s="209"/>
      <c r="PFW119" s="199"/>
      <c r="PFX119" s="199"/>
      <c r="PFY119" s="188"/>
      <c r="PFZ119" s="209"/>
      <c r="PGA119" s="199"/>
      <c r="PGB119" s="199"/>
      <c r="PGC119" s="188"/>
      <c r="PGD119" s="209"/>
      <c r="PGE119" s="199"/>
      <c r="PGF119" s="199"/>
      <c r="PGG119" s="188"/>
      <c r="PGH119" s="209"/>
      <c r="PGI119" s="199"/>
      <c r="PGJ119" s="199"/>
      <c r="PGK119" s="188"/>
      <c r="PGL119" s="209"/>
      <c r="PGM119" s="199"/>
      <c r="PGN119" s="199"/>
      <c r="PGO119" s="188"/>
      <c r="PGP119" s="209"/>
      <c r="PGQ119" s="199"/>
      <c r="PGR119" s="199"/>
      <c r="PGS119" s="188"/>
      <c r="PGT119" s="209"/>
      <c r="PGU119" s="199"/>
      <c r="PGV119" s="199"/>
      <c r="PGW119" s="188"/>
      <c r="PGX119" s="209"/>
      <c r="PGY119" s="199"/>
      <c r="PGZ119" s="199"/>
      <c r="PHA119" s="188"/>
      <c r="PHB119" s="209"/>
      <c r="PHC119" s="199"/>
      <c r="PHD119" s="199"/>
      <c r="PHE119" s="188"/>
      <c r="PHF119" s="209"/>
      <c r="PHG119" s="199"/>
      <c r="PHH119" s="199"/>
      <c r="PHI119" s="188"/>
      <c r="PHJ119" s="209"/>
      <c r="PHK119" s="199"/>
      <c r="PHL119" s="199"/>
      <c r="PHM119" s="188"/>
      <c r="PHN119" s="209"/>
      <c r="PHO119" s="199"/>
      <c r="PHP119" s="199"/>
      <c r="PHQ119" s="188"/>
      <c r="PHR119" s="209"/>
      <c r="PHS119" s="199"/>
      <c r="PHT119" s="199"/>
      <c r="PHU119" s="188"/>
      <c r="PHV119" s="209"/>
      <c r="PHW119" s="199"/>
      <c r="PHX119" s="199"/>
      <c r="PHY119" s="188"/>
      <c r="PHZ119" s="209"/>
      <c r="PIA119" s="199"/>
      <c r="PIB119" s="199"/>
      <c r="PIC119" s="188"/>
      <c r="PID119" s="209"/>
      <c r="PIE119" s="199"/>
      <c r="PIF119" s="199"/>
      <c r="PIG119" s="188"/>
      <c r="PIH119" s="209"/>
      <c r="PII119" s="199"/>
      <c r="PIJ119" s="199"/>
      <c r="PIK119" s="188"/>
      <c r="PIL119" s="209"/>
      <c r="PIM119" s="199"/>
      <c r="PIN119" s="199"/>
      <c r="PIO119" s="188"/>
      <c r="PIP119" s="209"/>
      <c r="PIQ119" s="199"/>
      <c r="PIR119" s="199"/>
      <c r="PIS119" s="188"/>
      <c r="PIT119" s="209"/>
      <c r="PIU119" s="199"/>
      <c r="PIV119" s="199"/>
      <c r="PIW119" s="188"/>
      <c r="PIX119" s="209"/>
      <c r="PIY119" s="199"/>
      <c r="PIZ119" s="199"/>
      <c r="PJA119" s="188"/>
      <c r="PJB119" s="209"/>
      <c r="PJC119" s="199"/>
      <c r="PJD119" s="199"/>
      <c r="PJE119" s="188"/>
      <c r="PJF119" s="209"/>
      <c r="PJG119" s="199"/>
      <c r="PJH119" s="199"/>
      <c r="PJI119" s="188"/>
      <c r="PJJ119" s="209"/>
      <c r="PJK119" s="199"/>
      <c r="PJL119" s="199"/>
      <c r="PJM119" s="188"/>
      <c r="PJN119" s="209"/>
      <c r="PJO119" s="199"/>
      <c r="PJP119" s="199"/>
      <c r="PJQ119" s="188"/>
      <c r="PJR119" s="209"/>
      <c r="PJS119" s="199"/>
      <c r="PJT119" s="199"/>
      <c r="PJU119" s="188"/>
      <c r="PJV119" s="209"/>
      <c r="PJW119" s="199"/>
      <c r="PJX119" s="199"/>
      <c r="PJY119" s="188"/>
      <c r="PJZ119" s="209"/>
      <c r="PKA119" s="199"/>
      <c r="PKB119" s="199"/>
      <c r="PKC119" s="188"/>
      <c r="PKD119" s="209"/>
      <c r="PKE119" s="199"/>
      <c r="PKF119" s="199"/>
      <c r="PKG119" s="188"/>
      <c r="PKH119" s="209"/>
      <c r="PKI119" s="199"/>
      <c r="PKJ119" s="199"/>
      <c r="PKK119" s="188"/>
      <c r="PKL119" s="209"/>
      <c r="PKM119" s="199"/>
      <c r="PKN119" s="199"/>
      <c r="PKO119" s="188"/>
      <c r="PKP119" s="209"/>
      <c r="PKQ119" s="199"/>
      <c r="PKR119" s="199"/>
      <c r="PKS119" s="188"/>
      <c r="PKT119" s="209"/>
      <c r="PKU119" s="199"/>
      <c r="PKV119" s="199"/>
      <c r="PKW119" s="188"/>
      <c r="PKX119" s="209"/>
      <c r="PKY119" s="199"/>
      <c r="PKZ119" s="199"/>
      <c r="PLA119" s="188"/>
      <c r="PLB119" s="209"/>
      <c r="PLC119" s="199"/>
      <c r="PLD119" s="199"/>
      <c r="PLE119" s="188"/>
      <c r="PLF119" s="209"/>
      <c r="PLG119" s="199"/>
      <c r="PLH119" s="199"/>
      <c r="PLI119" s="188"/>
      <c r="PLJ119" s="209"/>
      <c r="PLK119" s="199"/>
      <c r="PLL119" s="199"/>
      <c r="PLM119" s="188"/>
      <c r="PLN119" s="209"/>
      <c r="PLO119" s="199"/>
      <c r="PLP119" s="199"/>
      <c r="PLQ119" s="188"/>
      <c r="PLR119" s="209"/>
      <c r="PLS119" s="199"/>
      <c r="PLT119" s="199"/>
      <c r="PLU119" s="188"/>
      <c r="PLV119" s="209"/>
      <c r="PLW119" s="199"/>
      <c r="PLX119" s="199"/>
      <c r="PLY119" s="188"/>
      <c r="PLZ119" s="209"/>
      <c r="PMA119" s="199"/>
      <c r="PMB119" s="199"/>
      <c r="PMC119" s="188"/>
      <c r="PMD119" s="209"/>
      <c r="PME119" s="199"/>
      <c r="PMF119" s="199"/>
      <c r="PMG119" s="188"/>
      <c r="PMH119" s="209"/>
      <c r="PMI119" s="199"/>
      <c r="PMJ119" s="199"/>
      <c r="PMK119" s="188"/>
      <c r="PML119" s="209"/>
      <c r="PMM119" s="199"/>
      <c r="PMN119" s="199"/>
      <c r="PMO119" s="188"/>
      <c r="PMP119" s="209"/>
      <c r="PMQ119" s="199"/>
      <c r="PMR119" s="199"/>
      <c r="PMS119" s="188"/>
      <c r="PMT119" s="209"/>
      <c r="PMU119" s="199"/>
      <c r="PMV119" s="199"/>
      <c r="PMW119" s="188"/>
      <c r="PMX119" s="209"/>
      <c r="PMY119" s="199"/>
      <c r="PMZ119" s="199"/>
      <c r="PNA119" s="188"/>
      <c r="PNB119" s="209"/>
      <c r="PNC119" s="199"/>
      <c r="PND119" s="199"/>
      <c r="PNE119" s="188"/>
      <c r="PNF119" s="209"/>
      <c r="PNG119" s="199"/>
      <c r="PNH119" s="199"/>
      <c r="PNI119" s="188"/>
      <c r="PNJ119" s="209"/>
      <c r="PNK119" s="199"/>
      <c r="PNL119" s="199"/>
      <c r="PNM119" s="188"/>
      <c r="PNN119" s="209"/>
      <c r="PNO119" s="199"/>
      <c r="PNP119" s="199"/>
      <c r="PNQ119" s="188"/>
      <c r="PNR119" s="209"/>
      <c r="PNS119" s="199"/>
      <c r="PNT119" s="199"/>
      <c r="PNU119" s="188"/>
      <c r="PNV119" s="209"/>
      <c r="PNW119" s="199"/>
      <c r="PNX119" s="199"/>
      <c r="PNY119" s="188"/>
      <c r="PNZ119" s="209"/>
      <c r="POA119" s="199"/>
      <c r="POB119" s="199"/>
      <c r="POC119" s="188"/>
      <c r="POD119" s="209"/>
      <c r="POE119" s="199"/>
      <c r="POF119" s="199"/>
      <c r="POG119" s="188"/>
      <c r="POH119" s="209"/>
      <c r="POI119" s="199"/>
      <c r="POJ119" s="199"/>
      <c r="POK119" s="188"/>
      <c r="POL119" s="209"/>
      <c r="POM119" s="199"/>
      <c r="PON119" s="199"/>
      <c r="POO119" s="188"/>
      <c r="POP119" s="209"/>
      <c r="POQ119" s="199"/>
      <c r="POR119" s="199"/>
      <c r="POS119" s="188"/>
      <c r="POT119" s="209"/>
      <c r="POU119" s="199"/>
      <c r="POV119" s="199"/>
      <c r="POW119" s="188"/>
      <c r="POX119" s="209"/>
      <c r="POY119" s="199"/>
      <c r="POZ119" s="199"/>
      <c r="PPA119" s="188"/>
      <c r="PPB119" s="209"/>
      <c r="PPC119" s="199"/>
      <c r="PPD119" s="199"/>
      <c r="PPE119" s="188"/>
      <c r="PPF119" s="209"/>
      <c r="PPG119" s="199"/>
      <c r="PPH119" s="199"/>
      <c r="PPI119" s="188"/>
      <c r="PPJ119" s="209"/>
      <c r="PPK119" s="199"/>
      <c r="PPL119" s="199"/>
      <c r="PPM119" s="188"/>
      <c r="PPN119" s="209"/>
      <c r="PPO119" s="199"/>
      <c r="PPP119" s="199"/>
      <c r="PPQ119" s="188"/>
      <c r="PPR119" s="209"/>
      <c r="PPS119" s="199"/>
      <c r="PPT119" s="199"/>
      <c r="PPU119" s="188"/>
      <c r="PPV119" s="209"/>
      <c r="PPW119" s="199"/>
      <c r="PPX119" s="199"/>
      <c r="PPY119" s="188"/>
      <c r="PPZ119" s="209"/>
      <c r="PQA119" s="199"/>
      <c r="PQB119" s="199"/>
      <c r="PQC119" s="188"/>
      <c r="PQD119" s="209"/>
      <c r="PQE119" s="199"/>
      <c r="PQF119" s="199"/>
      <c r="PQG119" s="188"/>
      <c r="PQH119" s="209"/>
      <c r="PQI119" s="199"/>
      <c r="PQJ119" s="199"/>
      <c r="PQK119" s="188"/>
      <c r="PQL119" s="209"/>
      <c r="PQM119" s="199"/>
      <c r="PQN119" s="199"/>
      <c r="PQO119" s="188"/>
      <c r="PQP119" s="209"/>
      <c r="PQQ119" s="199"/>
      <c r="PQR119" s="199"/>
      <c r="PQS119" s="188"/>
      <c r="PQT119" s="209"/>
      <c r="PQU119" s="199"/>
      <c r="PQV119" s="199"/>
      <c r="PQW119" s="188"/>
      <c r="PQX119" s="209"/>
      <c r="PQY119" s="199"/>
      <c r="PQZ119" s="199"/>
      <c r="PRA119" s="188"/>
      <c r="PRB119" s="209"/>
      <c r="PRC119" s="199"/>
      <c r="PRD119" s="199"/>
      <c r="PRE119" s="188"/>
      <c r="PRF119" s="209"/>
      <c r="PRG119" s="199"/>
      <c r="PRH119" s="199"/>
      <c r="PRI119" s="188"/>
      <c r="PRJ119" s="209"/>
      <c r="PRK119" s="199"/>
      <c r="PRL119" s="199"/>
      <c r="PRM119" s="188"/>
      <c r="PRN119" s="209"/>
      <c r="PRO119" s="199"/>
      <c r="PRP119" s="199"/>
      <c r="PRQ119" s="188"/>
      <c r="PRR119" s="209"/>
      <c r="PRS119" s="199"/>
      <c r="PRT119" s="199"/>
      <c r="PRU119" s="188"/>
      <c r="PRV119" s="209"/>
      <c r="PRW119" s="199"/>
      <c r="PRX119" s="199"/>
      <c r="PRY119" s="188"/>
      <c r="PRZ119" s="209"/>
      <c r="PSA119" s="199"/>
      <c r="PSB119" s="199"/>
      <c r="PSC119" s="188"/>
      <c r="PSD119" s="209"/>
      <c r="PSE119" s="199"/>
      <c r="PSF119" s="199"/>
      <c r="PSG119" s="188"/>
      <c r="PSH119" s="209"/>
      <c r="PSI119" s="199"/>
      <c r="PSJ119" s="199"/>
      <c r="PSK119" s="188"/>
      <c r="PSL119" s="209"/>
      <c r="PSM119" s="199"/>
      <c r="PSN119" s="199"/>
      <c r="PSO119" s="188"/>
      <c r="PSP119" s="209"/>
      <c r="PSQ119" s="199"/>
      <c r="PSR119" s="199"/>
      <c r="PSS119" s="188"/>
      <c r="PST119" s="209"/>
      <c r="PSU119" s="199"/>
      <c r="PSV119" s="199"/>
      <c r="PSW119" s="188"/>
      <c r="PSX119" s="209"/>
      <c r="PSY119" s="199"/>
      <c r="PSZ119" s="199"/>
      <c r="PTA119" s="188"/>
      <c r="PTB119" s="209"/>
      <c r="PTC119" s="199"/>
      <c r="PTD119" s="199"/>
      <c r="PTE119" s="188"/>
      <c r="PTF119" s="209"/>
      <c r="PTG119" s="199"/>
      <c r="PTH119" s="199"/>
      <c r="PTI119" s="188"/>
      <c r="PTJ119" s="209"/>
      <c r="PTK119" s="199"/>
      <c r="PTL119" s="199"/>
      <c r="PTM119" s="188"/>
      <c r="PTN119" s="209"/>
      <c r="PTO119" s="199"/>
      <c r="PTP119" s="199"/>
      <c r="PTQ119" s="188"/>
      <c r="PTR119" s="209"/>
      <c r="PTS119" s="199"/>
      <c r="PTT119" s="199"/>
      <c r="PTU119" s="188"/>
      <c r="PTV119" s="209"/>
      <c r="PTW119" s="199"/>
      <c r="PTX119" s="199"/>
      <c r="PTY119" s="188"/>
      <c r="PTZ119" s="209"/>
      <c r="PUA119" s="199"/>
      <c r="PUB119" s="199"/>
      <c r="PUC119" s="188"/>
      <c r="PUD119" s="209"/>
      <c r="PUE119" s="199"/>
      <c r="PUF119" s="199"/>
      <c r="PUG119" s="188"/>
      <c r="PUH119" s="209"/>
      <c r="PUI119" s="199"/>
      <c r="PUJ119" s="199"/>
      <c r="PUK119" s="188"/>
      <c r="PUL119" s="209"/>
      <c r="PUM119" s="199"/>
      <c r="PUN119" s="199"/>
      <c r="PUO119" s="188"/>
      <c r="PUP119" s="209"/>
      <c r="PUQ119" s="199"/>
      <c r="PUR119" s="199"/>
      <c r="PUS119" s="188"/>
      <c r="PUT119" s="209"/>
      <c r="PUU119" s="199"/>
      <c r="PUV119" s="199"/>
      <c r="PUW119" s="188"/>
      <c r="PUX119" s="209"/>
      <c r="PUY119" s="199"/>
      <c r="PUZ119" s="199"/>
      <c r="PVA119" s="188"/>
      <c r="PVB119" s="209"/>
      <c r="PVC119" s="199"/>
      <c r="PVD119" s="199"/>
      <c r="PVE119" s="188"/>
      <c r="PVF119" s="209"/>
      <c r="PVG119" s="199"/>
      <c r="PVH119" s="199"/>
      <c r="PVI119" s="188"/>
      <c r="PVJ119" s="209"/>
      <c r="PVK119" s="199"/>
      <c r="PVL119" s="199"/>
      <c r="PVM119" s="188"/>
      <c r="PVN119" s="209"/>
      <c r="PVO119" s="199"/>
      <c r="PVP119" s="199"/>
      <c r="PVQ119" s="188"/>
      <c r="PVR119" s="209"/>
      <c r="PVS119" s="199"/>
      <c r="PVT119" s="199"/>
      <c r="PVU119" s="188"/>
      <c r="PVV119" s="209"/>
      <c r="PVW119" s="199"/>
      <c r="PVX119" s="199"/>
      <c r="PVY119" s="188"/>
      <c r="PVZ119" s="209"/>
      <c r="PWA119" s="199"/>
      <c r="PWB119" s="199"/>
      <c r="PWC119" s="188"/>
      <c r="PWD119" s="209"/>
      <c r="PWE119" s="199"/>
      <c r="PWF119" s="199"/>
      <c r="PWG119" s="188"/>
      <c r="PWH119" s="209"/>
      <c r="PWI119" s="199"/>
      <c r="PWJ119" s="199"/>
      <c r="PWK119" s="188"/>
      <c r="PWL119" s="209"/>
      <c r="PWM119" s="199"/>
      <c r="PWN119" s="199"/>
      <c r="PWO119" s="188"/>
      <c r="PWP119" s="209"/>
      <c r="PWQ119" s="199"/>
      <c r="PWR119" s="199"/>
      <c r="PWS119" s="188"/>
      <c r="PWT119" s="209"/>
      <c r="PWU119" s="199"/>
      <c r="PWV119" s="199"/>
      <c r="PWW119" s="188"/>
      <c r="PWX119" s="209"/>
      <c r="PWY119" s="199"/>
      <c r="PWZ119" s="199"/>
      <c r="PXA119" s="188"/>
      <c r="PXB119" s="209"/>
      <c r="PXC119" s="199"/>
      <c r="PXD119" s="199"/>
      <c r="PXE119" s="188"/>
      <c r="PXF119" s="209"/>
      <c r="PXG119" s="199"/>
      <c r="PXH119" s="199"/>
      <c r="PXI119" s="188"/>
      <c r="PXJ119" s="209"/>
      <c r="PXK119" s="199"/>
      <c r="PXL119" s="199"/>
      <c r="PXM119" s="188"/>
      <c r="PXN119" s="209"/>
      <c r="PXO119" s="199"/>
      <c r="PXP119" s="199"/>
      <c r="PXQ119" s="188"/>
      <c r="PXR119" s="209"/>
      <c r="PXS119" s="199"/>
      <c r="PXT119" s="199"/>
      <c r="PXU119" s="188"/>
      <c r="PXV119" s="209"/>
      <c r="PXW119" s="199"/>
      <c r="PXX119" s="199"/>
      <c r="PXY119" s="188"/>
      <c r="PXZ119" s="209"/>
      <c r="PYA119" s="199"/>
      <c r="PYB119" s="199"/>
      <c r="PYC119" s="188"/>
      <c r="PYD119" s="209"/>
      <c r="PYE119" s="199"/>
      <c r="PYF119" s="199"/>
      <c r="PYG119" s="188"/>
      <c r="PYH119" s="209"/>
      <c r="PYI119" s="199"/>
      <c r="PYJ119" s="199"/>
      <c r="PYK119" s="188"/>
      <c r="PYL119" s="209"/>
      <c r="PYM119" s="199"/>
      <c r="PYN119" s="199"/>
      <c r="PYO119" s="188"/>
      <c r="PYP119" s="209"/>
      <c r="PYQ119" s="199"/>
      <c r="PYR119" s="199"/>
      <c r="PYS119" s="188"/>
      <c r="PYT119" s="209"/>
      <c r="PYU119" s="199"/>
      <c r="PYV119" s="199"/>
      <c r="PYW119" s="188"/>
      <c r="PYX119" s="209"/>
      <c r="PYY119" s="199"/>
      <c r="PYZ119" s="199"/>
      <c r="PZA119" s="188"/>
      <c r="PZB119" s="209"/>
      <c r="PZC119" s="199"/>
      <c r="PZD119" s="199"/>
      <c r="PZE119" s="188"/>
      <c r="PZF119" s="209"/>
      <c r="PZG119" s="199"/>
      <c r="PZH119" s="199"/>
      <c r="PZI119" s="188"/>
      <c r="PZJ119" s="209"/>
      <c r="PZK119" s="199"/>
      <c r="PZL119" s="199"/>
      <c r="PZM119" s="188"/>
      <c r="PZN119" s="209"/>
      <c r="PZO119" s="199"/>
      <c r="PZP119" s="199"/>
      <c r="PZQ119" s="188"/>
      <c r="PZR119" s="209"/>
      <c r="PZS119" s="199"/>
      <c r="PZT119" s="199"/>
      <c r="PZU119" s="188"/>
      <c r="PZV119" s="209"/>
      <c r="PZW119" s="199"/>
      <c r="PZX119" s="199"/>
      <c r="PZY119" s="188"/>
      <c r="PZZ119" s="209"/>
      <c r="QAA119" s="199"/>
      <c r="QAB119" s="199"/>
      <c r="QAC119" s="188"/>
      <c r="QAD119" s="209"/>
      <c r="QAE119" s="199"/>
      <c r="QAF119" s="199"/>
      <c r="QAG119" s="188"/>
      <c r="QAH119" s="209"/>
      <c r="QAI119" s="199"/>
      <c r="QAJ119" s="199"/>
      <c r="QAK119" s="188"/>
      <c r="QAL119" s="209"/>
      <c r="QAM119" s="199"/>
      <c r="QAN119" s="199"/>
      <c r="QAO119" s="188"/>
      <c r="QAP119" s="209"/>
      <c r="QAQ119" s="199"/>
      <c r="QAR119" s="199"/>
      <c r="QAS119" s="188"/>
      <c r="QAT119" s="209"/>
      <c r="QAU119" s="199"/>
      <c r="QAV119" s="199"/>
      <c r="QAW119" s="188"/>
      <c r="QAX119" s="209"/>
      <c r="QAY119" s="199"/>
      <c r="QAZ119" s="199"/>
      <c r="QBA119" s="188"/>
      <c r="QBB119" s="209"/>
      <c r="QBC119" s="199"/>
      <c r="QBD119" s="199"/>
      <c r="QBE119" s="188"/>
      <c r="QBF119" s="209"/>
      <c r="QBG119" s="199"/>
      <c r="QBH119" s="199"/>
      <c r="QBI119" s="188"/>
      <c r="QBJ119" s="209"/>
      <c r="QBK119" s="199"/>
      <c r="QBL119" s="199"/>
      <c r="QBM119" s="188"/>
      <c r="QBN119" s="209"/>
      <c r="QBO119" s="199"/>
      <c r="QBP119" s="199"/>
      <c r="QBQ119" s="188"/>
      <c r="QBR119" s="209"/>
      <c r="QBS119" s="199"/>
      <c r="QBT119" s="199"/>
      <c r="QBU119" s="188"/>
      <c r="QBV119" s="209"/>
      <c r="QBW119" s="199"/>
      <c r="QBX119" s="199"/>
      <c r="QBY119" s="188"/>
      <c r="QBZ119" s="209"/>
      <c r="QCA119" s="199"/>
      <c r="QCB119" s="199"/>
      <c r="QCC119" s="188"/>
      <c r="QCD119" s="209"/>
      <c r="QCE119" s="199"/>
      <c r="QCF119" s="199"/>
      <c r="QCG119" s="188"/>
      <c r="QCH119" s="209"/>
      <c r="QCI119" s="199"/>
      <c r="QCJ119" s="199"/>
      <c r="QCK119" s="188"/>
      <c r="QCL119" s="209"/>
      <c r="QCM119" s="199"/>
      <c r="QCN119" s="199"/>
      <c r="QCO119" s="188"/>
      <c r="QCP119" s="209"/>
      <c r="QCQ119" s="199"/>
      <c r="QCR119" s="199"/>
      <c r="QCS119" s="188"/>
      <c r="QCT119" s="209"/>
      <c r="QCU119" s="199"/>
      <c r="QCV119" s="199"/>
      <c r="QCW119" s="188"/>
      <c r="QCX119" s="209"/>
      <c r="QCY119" s="199"/>
      <c r="QCZ119" s="199"/>
      <c r="QDA119" s="188"/>
      <c r="QDB119" s="209"/>
      <c r="QDC119" s="199"/>
      <c r="QDD119" s="199"/>
      <c r="QDE119" s="188"/>
      <c r="QDF119" s="209"/>
      <c r="QDG119" s="199"/>
      <c r="QDH119" s="199"/>
      <c r="QDI119" s="188"/>
      <c r="QDJ119" s="209"/>
      <c r="QDK119" s="199"/>
      <c r="QDL119" s="199"/>
      <c r="QDM119" s="188"/>
      <c r="QDN119" s="209"/>
      <c r="QDO119" s="199"/>
      <c r="QDP119" s="199"/>
      <c r="QDQ119" s="188"/>
      <c r="QDR119" s="209"/>
      <c r="QDS119" s="199"/>
      <c r="QDT119" s="199"/>
      <c r="QDU119" s="188"/>
      <c r="QDV119" s="209"/>
      <c r="QDW119" s="199"/>
      <c r="QDX119" s="199"/>
      <c r="QDY119" s="188"/>
      <c r="QDZ119" s="209"/>
      <c r="QEA119" s="199"/>
      <c r="QEB119" s="199"/>
      <c r="QEC119" s="188"/>
      <c r="QED119" s="209"/>
      <c r="QEE119" s="199"/>
      <c r="QEF119" s="199"/>
      <c r="QEG119" s="188"/>
      <c r="QEH119" s="209"/>
      <c r="QEI119" s="199"/>
      <c r="QEJ119" s="199"/>
      <c r="QEK119" s="188"/>
      <c r="QEL119" s="209"/>
      <c r="QEM119" s="199"/>
      <c r="QEN119" s="199"/>
      <c r="QEO119" s="188"/>
      <c r="QEP119" s="209"/>
      <c r="QEQ119" s="199"/>
      <c r="QER119" s="199"/>
      <c r="QES119" s="188"/>
      <c r="QET119" s="209"/>
      <c r="QEU119" s="199"/>
      <c r="QEV119" s="199"/>
      <c r="QEW119" s="188"/>
      <c r="QEX119" s="209"/>
      <c r="QEY119" s="199"/>
      <c r="QEZ119" s="199"/>
      <c r="QFA119" s="188"/>
      <c r="QFB119" s="209"/>
      <c r="QFC119" s="199"/>
      <c r="QFD119" s="199"/>
      <c r="QFE119" s="188"/>
      <c r="QFF119" s="209"/>
      <c r="QFG119" s="199"/>
      <c r="QFH119" s="199"/>
      <c r="QFI119" s="188"/>
      <c r="QFJ119" s="209"/>
      <c r="QFK119" s="199"/>
      <c r="QFL119" s="199"/>
      <c r="QFM119" s="188"/>
      <c r="QFN119" s="209"/>
      <c r="QFO119" s="199"/>
      <c r="QFP119" s="199"/>
      <c r="QFQ119" s="188"/>
      <c r="QFR119" s="209"/>
      <c r="QFS119" s="199"/>
      <c r="QFT119" s="199"/>
      <c r="QFU119" s="188"/>
      <c r="QFV119" s="209"/>
      <c r="QFW119" s="199"/>
      <c r="QFX119" s="199"/>
      <c r="QFY119" s="188"/>
      <c r="QFZ119" s="209"/>
      <c r="QGA119" s="199"/>
      <c r="QGB119" s="199"/>
      <c r="QGC119" s="188"/>
      <c r="QGD119" s="209"/>
      <c r="QGE119" s="199"/>
      <c r="QGF119" s="199"/>
      <c r="QGG119" s="188"/>
      <c r="QGH119" s="209"/>
      <c r="QGI119" s="199"/>
      <c r="QGJ119" s="199"/>
      <c r="QGK119" s="188"/>
      <c r="QGL119" s="209"/>
      <c r="QGM119" s="199"/>
      <c r="QGN119" s="199"/>
      <c r="QGO119" s="188"/>
      <c r="QGP119" s="209"/>
      <c r="QGQ119" s="199"/>
      <c r="QGR119" s="199"/>
      <c r="QGS119" s="188"/>
      <c r="QGT119" s="209"/>
      <c r="QGU119" s="199"/>
      <c r="QGV119" s="199"/>
      <c r="QGW119" s="188"/>
      <c r="QGX119" s="209"/>
      <c r="QGY119" s="199"/>
      <c r="QGZ119" s="199"/>
      <c r="QHA119" s="188"/>
      <c r="QHB119" s="209"/>
      <c r="QHC119" s="199"/>
      <c r="QHD119" s="199"/>
      <c r="QHE119" s="188"/>
      <c r="QHF119" s="209"/>
      <c r="QHG119" s="199"/>
      <c r="QHH119" s="199"/>
      <c r="QHI119" s="188"/>
      <c r="QHJ119" s="209"/>
      <c r="QHK119" s="199"/>
      <c r="QHL119" s="199"/>
      <c r="QHM119" s="188"/>
      <c r="QHN119" s="209"/>
      <c r="QHO119" s="199"/>
      <c r="QHP119" s="199"/>
      <c r="QHQ119" s="188"/>
      <c r="QHR119" s="209"/>
      <c r="QHS119" s="199"/>
      <c r="QHT119" s="199"/>
      <c r="QHU119" s="188"/>
      <c r="QHV119" s="209"/>
      <c r="QHW119" s="199"/>
      <c r="QHX119" s="199"/>
      <c r="QHY119" s="188"/>
      <c r="QHZ119" s="209"/>
      <c r="QIA119" s="199"/>
      <c r="QIB119" s="199"/>
      <c r="QIC119" s="188"/>
      <c r="QID119" s="209"/>
      <c r="QIE119" s="199"/>
      <c r="QIF119" s="199"/>
      <c r="QIG119" s="188"/>
      <c r="QIH119" s="209"/>
      <c r="QII119" s="199"/>
      <c r="QIJ119" s="199"/>
      <c r="QIK119" s="188"/>
      <c r="QIL119" s="209"/>
      <c r="QIM119" s="199"/>
      <c r="QIN119" s="199"/>
      <c r="QIO119" s="188"/>
      <c r="QIP119" s="209"/>
      <c r="QIQ119" s="199"/>
      <c r="QIR119" s="199"/>
      <c r="QIS119" s="188"/>
      <c r="QIT119" s="209"/>
      <c r="QIU119" s="199"/>
      <c r="QIV119" s="199"/>
      <c r="QIW119" s="188"/>
      <c r="QIX119" s="209"/>
      <c r="QIY119" s="199"/>
      <c r="QIZ119" s="199"/>
      <c r="QJA119" s="188"/>
      <c r="QJB119" s="209"/>
      <c r="QJC119" s="199"/>
      <c r="QJD119" s="199"/>
      <c r="QJE119" s="188"/>
      <c r="QJF119" s="209"/>
      <c r="QJG119" s="199"/>
      <c r="QJH119" s="199"/>
      <c r="QJI119" s="188"/>
      <c r="QJJ119" s="209"/>
      <c r="QJK119" s="199"/>
      <c r="QJL119" s="199"/>
      <c r="QJM119" s="188"/>
      <c r="QJN119" s="209"/>
      <c r="QJO119" s="199"/>
      <c r="QJP119" s="199"/>
      <c r="QJQ119" s="188"/>
      <c r="QJR119" s="209"/>
      <c r="QJS119" s="199"/>
      <c r="QJT119" s="199"/>
      <c r="QJU119" s="188"/>
      <c r="QJV119" s="209"/>
      <c r="QJW119" s="199"/>
      <c r="QJX119" s="199"/>
      <c r="QJY119" s="188"/>
      <c r="QJZ119" s="209"/>
      <c r="QKA119" s="199"/>
      <c r="QKB119" s="199"/>
      <c r="QKC119" s="188"/>
      <c r="QKD119" s="209"/>
      <c r="QKE119" s="199"/>
      <c r="QKF119" s="199"/>
      <c r="QKG119" s="188"/>
      <c r="QKH119" s="209"/>
      <c r="QKI119" s="199"/>
      <c r="QKJ119" s="199"/>
      <c r="QKK119" s="188"/>
      <c r="QKL119" s="209"/>
      <c r="QKM119" s="199"/>
      <c r="QKN119" s="199"/>
      <c r="QKO119" s="188"/>
      <c r="QKP119" s="209"/>
      <c r="QKQ119" s="199"/>
      <c r="QKR119" s="199"/>
      <c r="QKS119" s="188"/>
      <c r="QKT119" s="209"/>
      <c r="QKU119" s="199"/>
      <c r="QKV119" s="199"/>
      <c r="QKW119" s="188"/>
      <c r="QKX119" s="209"/>
      <c r="QKY119" s="199"/>
      <c r="QKZ119" s="199"/>
      <c r="QLA119" s="188"/>
      <c r="QLB119" s="209"/>
      <c r="QLC119" s="199"/>
      <c r="QLD119" s="199"/>
      <c r="QLE119" s="188"/>
      <c r="QLF119" s="209"/>
      <c r="QLG119" s="199"/>
      <c r="QLH119" s="199"/>
      <c r="QLI119" s="188"/>
      <c r="QLJ119" s="209"/>
      <c r="QLK119" s="199"/>
      <c r="QLL119" s="199"/>
      <c r="QLM119" s="188"/>
      <c r="QLN119" s="209"/>
      <c r="QLO119" s="199"/>
      <c r="QLP119" s="199"/>
      <c r="QLQ119" s="188"/>
      <c r="QLR119" s="209"/>
      <c r="QLS119" s="199"/>
      <c r="QLT119" s="199"/>
      <c r="QLU119" s="188"/>
      <c r="QLV119" s="209"/>
      <c r="QLW119" s="199"/>
      <c r="QLX119" s="199"/>
      <c r="QLY119" s="188"/>
      <c r="QLZ119" s="209"/>
      <c r="QMA119" s="199"/>
      <c r="QMB119" s="199"/>
      <c r="QMC119" s="188"/>
      <c r="QMD119" s="209"/>
      <c r="QME119" s="199"/>
      <c r="QMF119" s="199"/>
      <c r="QMG119" s="188"/>
      <c r="QMH119" s="209"/>
      <c r="QMI119" s="199"/>
      <c r="QMJ119" s="199"/>
      <c r="QMK119" s="188"/>
      <c r="QML119" s="209"/>
      <c r="QMM119" s="199"/>
      <c r="QMN119" s="199"/>
      <c r="QMO119" s="188"/>
      <c r="QMP119" s="209"/>
      <c r="QMQ119" s="199"/>
      <c r="QMR119" s="199"/>
      <c r="QMS119" s="188"/>
      <c r="QMT119" s="209"/>
      <c r="QMU119" s="199"/>
      <c r="QMV119" s="199"/>
      <c r="QMW119" s="188"/>
      <c r="QMX119" s="209"/>
      <c r="QMY119" s="199"/>
      <c r="QMZ119" s="199"/>
      <c r="QNA119" s="188"/>
      <c r="QNB119" s="209"/>
      <c r="QNC119" s="199"/>
      <c r="QND119" s="199"/>
      <c r="QNE119" s="188"/>
      <c r="QNF119" s="209"/>
      <c r="QNG119" s="199"/>
      <c r="QNH119" s="199"/>
      <c r="QNI119" s="188"/>
      <c r="QNJ119" s="209"/>
      <c r="QNK119" s="199"/>
      <c r="QNL119" s="199"/>
      <c r="QNM119" s="188"/>
      <c r="QNN119" s="209"/>
      <c r="QNO119" s="199"/>
      <c r="QNP119" s="199"/>
      <c r="QNQ119" s="188"/>
      <c r="QNR119" s="209"/>
      <c r="QNS119" s="199"/>
      <c r="QNT119" s="199"/>
      <c r="QNU119" s="188"/>
      <c r="QNV119" s="209"/>
      <c r="QNW119" s="199"/>
      <c r="QNX119" s="199"/>
      <c r="QNY119" s="188"/>
      <c r="QNZ119" s="209"/>
      <c r="QOA119" s="199"/>
      <c r="QOB119" s="199"/>
      <c r="QOC119" s="188"/>
      <c r="QOD119" s="209"/>
      <c r="QOE119" s="199"/>
      <c r="QOF119" s="199"/>
      <c r="QOG119" s="188"/>
      <c r="QOH119" s="209"/>
      <c r="QOI119" s="199"/>
      <c r="QOJ119" s="199"/>
      <c r="QOK119" s="188"/>
      <c r="QOL119" s="209"/>
      <c r="QOM119" s="199"/>
      <c r="QON119" s="199"/>
      <c r="QOO119" s="188"/>
      <c r="QOP119" s="209"/>
      <c r="QOQ119" s="199"/>
      <c r="QOR119" s="199"/>
      <c r="QOS119" s="188"/>
      <c r="QOT119" s="209"/>
      <c r="QOU119" s="199"/>
      <c r="QOV119" s="199"/>
      <c r="QOW119" s="188"/>
      <c r="QOX119" s="209"/>
      <c r="QOY119" s="199"/>
      <c r="QOZ119" s="199"/>
      <c r="QPA119" s="188"/>
      <c r="QPB119" s="209"/>
      <c r="QPC119" s="199"/>
      <c r="QPD119" s="199"/>
      <c r="QPE119" s="188"/>
      <c r="QPF119" s="209"/>
      <c r="QPG119" s="199"/>
      <c r="QPH119" s="199"/>
      <c r="QPI119" s="188"/>
      <c r="QPJ119" s="209"/>
      <c r="QPK119" s="199"/>
      <c r="QPL119" s="199"/>
      <c r="QPM119" s="188"/>
      <c r="QPN119" s="209"/>
      <c r="QPO119" s="199"/>
      <c r="QPP119" s="199"/>
      <c r="QPQ119" s="188"/>
      <c r="QPR119" s="209"/>
      <c r="QPS119" s="199"/>
      <c r="QPT119" s="199"/>
      <c r="QPU119" s="188"/>
      <c r="QPV119" s="209"/>
      <c r="QPW119" s="199"/>
      <c r="QPX119" s="199"/>
      <c r="QPY119" s="188"/>
      <c r="QPZ119" s="209"/>
      <c r="QQA119" s="199"/>
      <c r="QQB119" s="199"/>
      <c r="QQC119" s="188"/>
      <c r="QQD119" s="209"/>
      <c r="QQE119" s="199"/>
      <c r="QQF119" s="199"/>
      <c r="QQG119" s="188"/>
      <c r="QQH119" s="209"/>
      <c r="QQI119" s="199"/>
      <c r="QQJ119" s="199"/>
      <c r="QQK119" s="188"/>
      <c r="QQL119" s="209"/>
      <c r="QQM119" s="199"/>
      <c r="QQN119" s="199"/>
      <c r="QQO119" s="188"/>
      <c r="QQP119" s="209"/>
      <c r="QQQ119" s="199"/>
      <c r="QQR119" s="199"/>
      <c r="QQS119" s="188"/>
      <c r="QQT119" s="209"/>
      <c r="QQU119" s="199"/>
      <c r="QQV119" s="199"/>
      <c r="QQW119" s="188"/>
      <c r="QQX119" s="209"/>
      <c r="QQY119" s="199"/>
      <c r="QQZ119" s="199"/>
      <c r="QRA119" s="188"/>
      <c r="QRB119" s="209"/>
      <c r="QRC119" s="199"/>
      <c r="QRD119" s="199"/>
      <c r="QRE119" s="188"/>
      <c r="QRF119" s="209"/>
      <c r="QRG119" s="199"/>
      <c r="QRH119" s="199"/>
      <c r="QRI119" s="188"/>
      <c r="QRJ119" s="209"/>
      <c r="QRK119" s="199"/>
      <c r="QRL119" s="199"/>
      <c r="QRM119" s="188"/>
      <c r="QRN119" s="209"/>
      <c r="QRO119" s="199"/>
      <c r="QRP119" s="199"/>
      <c r="QRQ119" s="188"/>
      <c r="QRR119" s="209"/>
      <c r="QRS119" s="199"/>
      <c r="QRT119" s="199"/>
      <c r="QRU119" s="188"/>
      <c r="QRV119" s="209"/>
      <c r="QRW119" s="199"/>
      <c r="QRX119" s="199"/>
      <c r="QRY119" s="188"/>
      <c r="QRZ119" s="209"/>
      <c r="QSA119" s="199"/>
      <c r="QSB119" s="199"/>
      <c r="QSC119" s="188"/>
      <c r="QSD119" s="209"/>
      <c r="QSE119" s="199"/>
      <c r="QSF119" s="199"/>
      <c r="QSG119" s="188"/>
      <c r="QSH119" s="209"/>
      <c r="QSI119" s="199"/>
      <c r="QSJ119" s="199"/>
      <c r="QSK119" s="188"/>
      <c r="QSL119" s="209"/>
      <c r="QSM119" s="199"/>
      <c r="QSN119" s="199"/>
      <c r="QSO119" s="188"/>
      <c r="QSP119" s="209"/>
      <c r="QSQ119" s="199"/>
      <c r="QSR119" s="199"/>
      <c r="QSS119" s="188"/>
      <c r="QST119" s="209"/>
      <c r="QSU119" s="199"/>
      <c r="QSV119" s="199"/>
      <c r="QSW119" s="188"/>
      <c r="QSX119" s="209"/>
      <c r="QSY119" s="199"/>
      <c r="QSZ119" s="199"/>
      <c r="QTA119" s="188"/>
      <c r="QTB119" s="209"/>
      <c r="QTC119" s="199"/>
      <c r="QTD119" s="199"/>
      <c r="QTE119" s="188"/>
      <c r="QTF119" s="209"/>
      <c r="QTG119" s="199"/>
      <c r="QTH119" s="199"/>
      <c r="QTI119" s="188"/>
      <c r="QTJ119" s="209"/>
      <c r="QTK119" s="199"/>
      <c r="QTL119" s="199"/>
      <c r="QTM119" s="188"/>
      <c r="QTN119" s="209"/>
      <c r="QTO119" s="199"/>
      <c r="QTP119" s="199"/>
      <c r="QTQ119" s="188"/>
      <c r="QTR119" s="209"/>
      <c r="QTS119" s="199"/>
      <c r="QTT119" s="199"/>
      <c r="QTU119" s="188"/>
      <c r="QTV119" s="209"/>
      <c r="QTW119" s="199"/>
      <c r="QTX119" s="199"/>
      <c r="QTY119" s="188"/>
      <c r="QTZ119" s="209"/>
      <c r="QUA119" s="199"/>
      <c r="QUB119" s="199"/>
      <c r="QUC119" s="188"/>
      <c r="QUD119" s="209"/>
      <c r="QUE119" s="199"/>
      <c r="QUF119" s="199"/>
      <c r="QUG119" s="188"/>
      <c r="QUH119" s="209"/>
      <c r="QUI119" s="199"/>
      <c r="QUJ119" s="199"/>
      <c r="QUK119" s="188"/>
      <c r="QUL119" s="209"/>
      <c r="QUM119" s="199"/>
      <c r="QUN119" s="199"/>
      <c r="QUO119" s="188"/>
      <c r="QUP119" s="209"/>
      <c r="QUQ119" s="199"/>
      <c r="QUR119" s="199"/>
      <c r="QUS119" s="188"/>
      <c r="QUT119" s="209"/>
      <c r="QUU119" s="199"/>
      <c r="QUV119" s="199"/>
      <c r="QUW119" s="188"/>
      <c r="QUX119" s="209"/>
      <c r="QUY119" s="199"/>
      <c r="QUZ119" s="199"/>
      <c r="QVA119" s="188"/>
      <c r="QVB119" s="209"/>
      <c r="QVC119" s="199"/>
      <c r="QVD119" s="199"/>
      <c r="QVE119" s="188"/>
      <c r="QVF119" s="209"/>
      <c r="QVG119" s="199"/>
      <c r="QVH119" s="199"/>
      <c r="QVI119" s="188"/>
      <c r="QVJ119" s="209"/>
      <c r="QVK119" s="199"/>
      <c r="QVL119" s="199"/>
      <c r="QVM119" s="188"/>
      <c r="QVN119" s="209"/>
      <c r="QVO119" s="199"/>
      <c r="QVP119" s="199"/>
      <c r="QVQ119" s="188"/>
      <c r="QVR119" s="209"/>
      <c r="QVS119" s="199"/>
      <c r="QVT119" s="199"/>
      <c r="QVU119" s="188"/>
      <c r="QVV119" s="209"/>
      <c r="QVW119" s="199"/>
      <c r="QVX119" s="199"/>
      <c r="QVY119" s="188"/>
      <c r="QVZ119" s="209"/>
      <c r="QWA119" s="199"/>
      <c r="QWB119" s="199"/>
      <c r="QWC119" s="188"/>
      <c r="QWD119" s="209"/>
      <c r="QWE119" s="199"/>
      <c r="QWF119" s="199"/>
      <c r="QWG119" s="188"/>
      <c r="QWH119" s="209"/>
      <c r="QWI119" s="199"/>
      <c r="QWJ119" s="199"/>
      <c r="QWK119" s="188"/>
      <c r="QWL119" s="209"/>
      <c r="QWM119" s="199"/>
      <c r="QWN119" s="199"/>
      <c r="QWO119" s="188"/>
      <c r="QWP119" s="209"/>
      <c r="QWQ119" s="199"/>
      <c r="QWR119" s="199"/>
      <c r="QWS119" s="188"/>
      <c r="QWT119" s="209"/>
      <c r="QWU119" s="199"/>
      <c r="QWV119" s="199"/>
      <c r="QWW119" s="188"/>
      <c r="QWX119" s="209"/>
      <c r="QWY119" s="199"/>
      <c r="QWZ119" s="199"/>
      <c r="QXA119" s="188"/>
      <c r="QXB119" s="209"/>
      <c r="QXC119" s="199"/>
      <c r="QXD119" s="199"/>
      <c r="QXE119" s="188"/>
      <c r="QXF119" s="209"/>
      <c r="QXG119" s="199"/>
      <c r="QXH119" s="199"/>
      <c r="QXI119" s="188"/>
      <c r="QXJ119" s="209"/>
      <c r="QXK119" s="199"/>
      <c r="QXL119" s="199"/>
      <c r="QXM119" s="188"/>
      <c r="QXN119" s="209"/>
      <c r="QXO119" s="199"/>
      <c r="QXP119" s="199"/>
      <c r="QXQ119" s="188"/>
      <c r="QXR119" s="209"/>
      <c r="QXS119" s="199"/>
      <c r="QXT119" s="199"/>
      <c r="QXU119" s="188"/>
      <c r="QXV119" s="209"/>
      <c r="QXW119" s="199"/>
      <c r="QXX119" s="199"/>
      <c r="QXY119" s="188"/>
      <c r="QXZ119" s="209"/>
      <c r="QYA119" s="199"/>
      <c r="QYB119" s="199"/>
      <c r="QYC119" s="188"/>
      <c r="QYD119" s="209"/>
      <c r="QYE119" s="199"/>
      <c r="QYF119" s="199"/>
      <c r="QYG119" s="188"/>
      <c r="QYH119" s="209"/>
      <c r="QYI119" s="199"/>
      <c r="QYJ119" s="199"/>
      <c r="QYK119" s="188"/>
      <c r="QYL119" s="209"/>
      <c r="QYM119" s="199"/>
      <c r="QYN119" s="199"/>
      <c r="QYO119" s="188"/>
      <c r="QYP119" s="209"/>
      <c r="QYQ119" s="199"/>
      <c r="QYR119" s="199"/>
      <c r="QYS119" s="188"/>
      <c r="QYT119" s="209"/>
      <c r="QYU119" s="199"/>
      <c r="QYV119" s="199"/>
      <c r="QYW119" s="188"/>
      <c r="QYX119" s="209"/>
      <c r="QYY119" s="199"/>
      <c r="QYZ119" s="199"/>
      <c r="QZA119" s="188"/>
      <c r="QZB119" s="209"/>
      <c r="QZC119" s="199"/>
      <c r="QZD119" s="199"/>
      <c r="QZE119" s="188"/>
      <c r="QZF119" s="209"/>
      <c r="QZG119" s="199"/>
      <c r="QZH119" s="199"/>
      <c r="QZI119" s="188"/>
      <c r="QZJ119" s="209"/>
      <c r="QZK119" s="199"/>
      <c r="QZL119" s="199"/>
      <c r="QZM119" s="188"/>
      <c r="QZN119" s="209"/>
      <c r="QZO119" s="199"/>
      <c r="QZP119" s="199"/>
      <c r="QZQ119" s="188"/>
      <c r="QZR119" s="209"/>
      <c r="QZS119" s="199"/>
      <c r="QZT119" s="199"/>
      <c r="QZU119" s="188"/>
      <c r="QZV119" s="209"/>
      <c r="QZW119" s="199"/>
      <c r="QZX119" s="199"/>
      <c r="QZY119" s="188"/>
      <c r="QZZ119" s="209"/>
      <c r="RAA119" s="199"/>
      <c r="RAB119" s="199"/>
      <c r="RAC119" s="188"/>
      <c r="RAD119" s="209"/>
      <c r="RAE119" s="199"/>
      <c r="RAF119" s="199"/>
      <c r="RAG119" s="188"/>
      <c r="RAH119" s="209"/>
      <c r="RAI119" s="199"/>
      <c r="RAJ119" s="199"/>
      <c r="RAK119" s="188"/>
      <c r="RAL119" s="209"/>
      <c r="RAM119" s="199"/>
      <c r="RAN119" s="199"/>
      <c r="RAO119" s="188"/>
      <c r="RAP119" s="209"/>
      <c r="RAQ119" s="199"/>
      <c r="RAR119" s="199"/>
      <c r="RAS119" s="188"/>
      <c r="RAT119" s="209"/>
      <c r="RAU119" s="199"/>
      <c r="RAV119" s="199"/>
      <c r="RAW119" s="188"/>
      <c r="RAX119" s="209"/>
      <c r="RAY119" s="199"/>
      <c r="RAZ119" s="199"/>
      <c r="RBA119" s="188"/>
      <c r="RBB119" s="209"/>
      <c r="RBC119" s="199"/>
      <c r="RBD119" s="199"/>
      <c r="RBE119" s="188"/>
      <c r="RBF119" s="209"/>
      <c r="RBG119" s="199"/>
      <c r="RBH119" s="199"/>
      <c r="RBI119" s="188"/>
      <c r="RBJ119" s="209"/>
      <c r="RBK119" s="199"/>
      <c r="RBL119" s="199"/>
      <c r="RBM119" s="188"/>
      <c r="RBN119" s="209"/>
      <c r="RBO119" s="199"/>
      <c r="RBP119" s="199"/>
      <c r="RBQ119" s="188"/>
      <c r="RBR119" s="209"/>
      <c r="RBS119" s="199"/>
      <c r="RBT119" s="199"/>
      <c r="RBU119" s="188"/>
      <c r="RBV119" s="209"/>
      <c r="RBW119" s="199"/>
      <c r="RBX119" s="199"/>
      <c r="RBY119" s="188"/>
      <c r="RBZ119" s="209"/>
      <c r="RCA119" s="199"/>
      <c r="RCB119" s="199"/>
      <c r="RCC119" s="188"/>
      <c r="RCD119" s="209"/>
      <c r="RCE119" s="199"/>
      <c r="RCF119" s="199"/>
      <c r="RCG119" s="188"/>
      <c r="RCH119" s="209"/>
      <c r="RCI119" s="199"/>
      <c r="RCJ119" s="199"/>
      <c r="RCK119" s="188"/>
      <c r="RCL119" s="209"/>
      <c r="RCM119" s="199"/>
      <c r="RCN119" s="199"/>
      <c r="RCO119" s="188"/>
      <c r="RCP119" s="209"/>
      <c r="RCQ119" s="199"/>
      <c r="RCR119" s="199"/>
      <c r="RCS119" s="188"/>
      <c r="RCT119" s="209"/>
      <c r="RCU119" s="199"/>
      <c r="RCV119" s="199"/>
      <c r="RCW119" s="188"/>
      <c r="RCX119" s="209"/>
      <c r="RCY119" s="199"/>
      <c r="RCZ119" s="199"/>
      <c r="RDA119" s="188"/>
      <c r="RDB119" s="209"/>
      <c r="RDC119" s="199"/>
      <c r="RDD119" s="199"/>
      <c r="RDE119" s="188"/>
      <c r="RDF119" s="209"/>
      <c r="RDG119" s="199"/>
      <c r="RDH119" s="199"/>
      <c r="RDI119" s="188"/>
      <c r="RDJ119" s="209"/>
      <c r="RDK119" s="199"/>
      <c r="RDL119" s="199"/>
      <c r="RDM119" s="188"/>
      <c r="RDN119" s="209"/>
      <c r="RDO119" s="199"/>
      <c r="RDP119" s="199"/>
      <c r="RDQ119" s="188"/>
      <c r="RDR119" s="209"/>
      <c r="RDS119" s="199"/>
      <c r="RDT119" s="199"/>
      <c r="RDU119" s="188"/>
      <c r="RDV119" s="209"/>
      <c r="RDW119" s="199"/>
      <c r="RDX119" s="199"/>
      <c r="RDY119" s="188"/>
      <c r="RDZ119" s="209"/>
      <c r="REA119" s="199"/>
      <c r="REB119" s="199"/>
      <c r="REC119" s="188"/>
      <c r="RED119" s="209"/>
      <c r="REE119" s="199"/>
      <c r="REF119" s="199"/>
      <c r="REG119" s="188"/>
      <c r="REH119" s="209"/>
      <c r="REI119" s="199"/>
      <c r="REJ119" s="199"/>
      <c r="REK119" s="188"/>
      <c r="REL119" s="209"/>
      <c r="REM119" s="199"/>
      <c r="REN119" s="199"/>
      <c r="REO119" s="188"/>
      <c r="REP119" s="209"/>
      <c r="REQ119" s="199"/>
      <c r="RER119" s="199"/>
      <c r="RES119" s="188"/>
      <c r="RET119" s="209"/>
      <c r="REU119" s="199"/>
      <c r="REV119" s="199"/>
      <c r="REW119" s="188"/>
      <c r="REX119" s="209"/>
      <c r="REY119" s="199"/>
      <c r="REZ119" s="199"/>
      <c r="RFA119" s="188"/>
      <c r="RFB119" s="209"/>
      <c r="RFC119" s="199"/>
      <c r="RFD119" s="199"/>
      <c r="RFE119" s="188"/>
      <c r="RFF119" s="209"/>
      <c r="RFG119" s="199"/>
      <c r="RFH119" s="199"/>
      <c r="RFI119" s="188"/>
      <c r="RFJ119" s="209"/>
      <c r="RFK119" s="199"/>
      <c r="RFL119" s="199"/>
      <c r="RFM119" s="188"/>
      <c r="RFN119" s="209"/>
      <c r="RFO119" s="199"/>
      <c r="RFP119" s="199"/>
      <c r="RFQ119" s="188"/>
      <c r="RFR119" s="209"/>
      <c r="RFS119" s="199"/>
      <c r="RFT119" s="199"/>
      <c r="RFU119" s="188"/>
      <c r="RFV119" s="209"/>
      <c r="RFW119" s="199"/>
      <c r="RFX119" s="199"/>
      <c r="RFY119" s="188"/>
      <c r="RFZ119" s="209"/>
      <c r="RGA119" s="199"/>
      <c r="RGB119" s="199"/>
      <c r="RGC119" s="188"/>
      <c r="RGD119" s="209"/>
      <c r="RGE119" s="199"/>
      <c r="RGF119" s="199"/>
      <c r="RGG119" s="188"/>
      <c r="RGH119" s="209"/>
      <c r="RGI119" s="199"/>
      <c r="RGJ119" s="199"/>
      <c r="RGK119" s="188"/>
      <c r="RGL119" s="209"/>
      <c r="RGM119" s="199"/>
      <c r="RGN119" s="199"/>
      <c r="RGO119" s="188"/>
      <c r="RGP119" s="209"/>
      <c r="RGQ119" s="199"/>
      <c r="RGR119" s="199"/>
      <c r="RGS119" s="188"/>
      <c r="RGT119" s="209"/>
      <c r="RGU119" s="199"/>
      <c r="RGV119" s="199"/>
      <c r="RGW119" s="188"/>
      <c r="RGX119" s="209"/>
      <c r="RGY119" s="199"/>
      <c r="RGZ119" s="199"/>
      <c r="RHA119" s="188"/>
      <c r="RHB119" s="209"/>
      <c r="RHC119" s="199"/>
      <c r="RHD119" s="199"/>
      <c r="RHE119" s="188"/>
      <c r="RHF119" s="209"/>
      <c r="RHG119" s="199"/>
      <c r="RHH119" s="199"/>
      <c r="RHI119" s="188"/>
      <c r="RHJ119" s="209"/>
      <c r="RHK119" s="199"/>
      <c r="RHL119" s="199"/>
      <c r="RHM119" s="188"/>
      <c r="RHN119" s="209"/>
      <c r="RHO119" s="199"/>
      <c r="RHP119" s="199"/>
      <c r="RHQ119" s="188"/>
      <c r="RHR119" s="209"/>
      <c r="RHS119" s="199"/>
      <c r="RHT119" s="199"/>
      <c r="RHU119" s="188"/>
      <c r="RHV119" s="209"/>
      <c r="RHW119" s="199"/>
      <c r="RHX119" s="199"/>
      <c r="RHY119" s="188"/>
      <c r="RHZ119" s="209"/>
      <c r="RIA119" s="199"/>
      <c r="RIB119" s="199"/>
      <c r="RIC119" s="188"/>
      <c r="RID119" s="209"/>
      <c r="RIE119" s="199"/>
      <c r="RIF119" s="199"/>
      <c r="RIG119" s="188"/>
      <c r="RIH119" s="209"/>
      <c r="RII119" s="199"/>
      <c r="RIJ119" s="199"/>
      <c r="RIK119" s="188"/>
      <c r="RIL119" s="209"/>
      <c r="RIM119" s="199"/>
      <c r="RIN119" s="199"/>
      <c r="RIO119" s="188"/>
      <c r="RIP119" s="209"/>
      <c r="RIQ119" s="199"/>
      <c r="RIR119" s="199"/>
      <c r="RIS119" s="188"/>
      <c r="RIT119" s="209"/>
      <c r="RIU119" s="199"/>
      <c r="RIV119" s="199"/>
      <c r="RIW119" s="188"/>
      <c r="RIX119" s="209"/>
      <c r="RIY119" s="199"/>
      <c r="RIZ119" s="199"/>
      <c r="RJA119" s="188"/>
      <c r="RJB119" s="209"/>
      <c r="RJC119" s="199"/>
      <c r="RJD119" s="199"/>
      <c r="RJE119" s="188"/>
      <c r="RJF119" s="209"/>
      <c r="RJG119" s="199"/>
      <c r="RJH119" s="199"/>
      <c r="RJI119" s="188"/>
      <c r="RJJ119" s="209"/>
      <c r="RJK119" s="199"/>
      <c r="RJL119" s="199"/>
      <c r="RJM119" s="188"/>
      <c r="RJN119" s="209"/>
      <c r="RJO119" s="199"/>
      <c r="RJP119" s="199"/>
      <c r="RJQ119" s="188"/>
      <c r="RJR119" s="209"/>
      <c r="RJS119" s="199"/>
      <c r="RJT119" s="199"/>
      <c r="RJU119" s="188"/>
      <c r="RJV119" s="209"/>
      <c r="RJW119" s="199"/>
      <c r="RJX119" s="199"/>
      <c r="RJY119" s="188"/>
      <c r="RJZ119" s="209"/>
      <c r="RKA119" s="199"/>
      <c r="RKB119" s="199"/>
      <c r="RKC119" s="188"/>
      <c r="RKD119" s="209"/>
      <c r="RKE119" s="199"/>
      <c r="RKF119" s="199"/>
      <c r="RKG119" s="188"/>
      <c r="RKH119" s="209"/>
      <c r="RKI119" s="199"/>
      <c r="RKJ119" s="199"/>
      <c r="RKK119" s="188"/>
      <c r="RKL119" s="209"/>
      <c r="RKM119" s="199"/>
      <c r="RKN119" s="199"/>
      <c r="RKO119" s="188"/>
      <c r="RKP119" s="209"/>
      <c r="RKQ119" s="199"/>
      <c r="RKR119" s="199"/>
      <c r="RKS119" s="188"/>
      <c r="RKT119" s="209"/>
      <c r="RKU119" s="199"/>
      <c r="RKV119" s="199"/>
      <c r="RKW119" s="188"/>
      <c r="RKX119" s="209"/>
      <c r="RKY119" s="199"/>
      <c r="RKZ119" s="199"/>
      <c r="RLA119" s="188"/>
      <c r="RLB119" s="209"/>
      <c r="RLC119" s="199"/>
      <c r="RLD119" s="199"/>
      <c r="RLE119" s="188"/>
      <c r="RLF119" s="209"/>
      <c r="RLG119" s="199"/>
      <c r="RLH119" s="199"/>
      <c r="RLI119" s="188"/>
      <c r="RLJ119" s="209"/>
      <c r="RLK119" s="199"/>
      <c r="RLL119" s="199"/>
      <c r="RLM119" s="188"/>
      <c r="RLN119" s="209"/>
      <c r="RLO119" s="199"/>
      <c r="RLP119" s="199"/>
      <c r="RLQ119" s="188"/>
      <c r="RLR119" s="209"/>
      <c r="RLS119" s="199"/>
      <c r="RLT119" s="199"/>
      <c r="RLU119" s="188"/>
      <c r="RLV119" s="209"/>
      <c r="RLW119" s="199"/>
      <c r="RLX119" s="199"/>
      <c r="RLY119" s="188"/>
      <c r="RLZ119" s="209"/>
      <c r="RMA119" s="199"/>
      <c r="RMB119" s="199"/>
      <c r="RMC119" s="188"/>
      <c r="RMD119" s="209"/>
      <c r="RME119" s="199"/>
      <c r="RMF119" s="199"/>
      <c r="RMG119" s="188"/>
      <c r="RMH119" s="209"/>
      <c r="RMI119" s="199"/>
      <c r="RMJ119" s="199"/>
      <c r="RMK119" s="188"/>
      <c r="RML119" s="209"/>
      <c r="RMM119" s="199"/>
      <c r="RMN119" s="199"/>
      <c r="RMO119" s="188"/>
      <c r="RMP119" s="209"/>
      <c r="RMQ119" s="199"/>
      <c r="RMR119" s="199"/>
      <c r="RMS119" s="188"/>
      <c r="RMT119" s="209"/>
      <c r="RMU119" s="199"/>
      <c r="RMV119" s="199"/>
      <c r="RMW119" s="188"/>
      <c r="RMX119" s="209"/>
      <c r="RMY119" s="199"/>
      <c r="RMZ119" s="199"/>
      <c r="RNA119" s="188"/>
      <c r="RNB119" s="209"/>
      <c r="RNC119" s="199"/>
      <c r="RND119" s="199"/>
      <c r="RNE119" s="188"/>
      <c r="RNF119" s="209"/>
      <c r="RNG119" s="199"/>
      <c r="RNH119" s="199"/>
      <c r="RNI119" s="188"/>
      <c r="RNJ119" s="209"/>
      <c r="RNK119" s="199"/>
      <c r="RNL119" s="199"/>
      <c r="RNM119" s="188"/>
      <c r="RNN119" s="209"/>
      <c r="RNO119" s="199"/>
      <c r="RNP119" s="199"/>
      <c r="RNQ119" s="188"/>
      <c r="RNR119" s="209"/>
      <c r="RNS119" s="199"/>
      <c r="RNT119" s="199"/>
      <c r="RNU119" s="188"/>
      <c r="RNV119" s="209"/>
      <c r="RNW119" s="199"/>
      <c r="RNX119" s="199"/>
      <c r="RNY119" s="188"/>
      <c r="RNZ119" s="209"/>
      <c r="ROA119" s="199"/>
      <c r="ROB119" s="199"/>
      <c r="ROC119" s="188"/>
      <c r="ROD119" s="209"/>
      <c r="ROE119" s="199"/>
      <c r="ROF119" s="199"/>
      <c r="ROG119" s="188"/>
      <c r="ROH119" s="209"/>
      <c r="ROI119" s="199"/>
      <c r="ROJ119" s="199"/>
      <c r="ROK119" s="188"/>
      <c r="ROL119" s="209"/>
      <c r="ROM119" s="199"/>
      <c r="RON119" s="199"/>
      <c r="ROO119" s="188"/>
      <c r="ROP119" s="209"/>
      <c r="ROQ119" s="199"/>
      <c r="ROR119" s="199"/>
      <c r="ROS119" s="188"/>
      <c r="ROT119" s="209"/>
      <c r="ROU119" s="199"/>
      <c r="ROV119" s="199"/>
      <c r="ROW119" s="188"/>
      <c r="ROX119" s="209"/>
      <c r="ROY119" s="199"/>
      <c r="ROZ119" s="199"/>
      <c r="RPA119" s="188"/>
      <c r="RPB119" s="209"/>
      <c r="RPC119" s="199"/>
      <c r="RPD119" s="199"/>
      <c r="RPE119" s="188"/>
      <c r="RPF119" s="209"/>
      <c r="RPG119" s="199"/>
      <c r="RPH119" s="199"/>
      <c r="RPI119" s="188"/>
      <c r="RPJ119" s="209"/>
      <c r="RPK119" s="199"/>
      <c r="RPL119" s="199"/>
      <c r="RPM119" s="188"/>
      <c r="RPN119" s="209"/>
      <c r="RPO119" s="199"/>
      <c r="RPP119" s="199"/>
      <c r="RPQ119" s="188"/>
      <c r="RPR119" s="209"/>
      <c r="RPS119" s="199"/>
      <c r="RPT119" s="199"/>
      <c r="RPU119" s="188"/>
      <c r="RPV119" s="209"/>
      <c r="RPW119" s="199"/>
      <c r="RPX119" s="199"/>
      <c r="RPY119" s="188"/>
      <c r="RPZ119" s="209"/>
      <c r="RQA119" s="199"/>
      <c r="RQB119" s="199"/>
      <c r="RQC119" s="188"/>
      <c r="RQD119" s="209"/>
      <c r="RQE119" s="199"/>
      <c r="RQF119" s="199"/>
      <c r="RQG119" s="188"/>
      <c r="RQH119" s="209"/>
      <c r="RQI119" s="199"/>
      <c r="RQJ119" s="199"/>
      <c r="RQK119" s="188"/>
      <c r="RQL119" s="209"/>
      <c r="RQM119" s="199"/>
      <c r="RQN119" s="199"/>
      <c r="RQO119" s="188"/>
      <c r="RQP119" s="209"/>
      <c r="RQQ119" s="199"/>
      <c r="RQR119" s="199"/>
      <c r="RQS119" s="188"/>
      <c r="RQT119" s="209"/>
      <c r="RQU119" s="199"/>
      <c r="RQV119" s="199"/>
      <c r="RQW119" s="188"/>
      <c r="RQX119" s="209"/>
      <c r="RQY119" s="199"/>
      <c r="RQZ119" s="199"/>
      <c r="RRA119" s="188"/>
      <c r="RRB119" s="209"/>
      <c r="RRC119" s="199"/>
      <c r="RRD119" s="199"/>
      <c r="RRE119" s="188"/>
      <c r="RRF119" s="209"/>
      <c r="RRG119" s="199"/>
      <c r="RRH119" s="199"/>
      <c r="RRI119" s="188"/>
      <c r="RRJ119" s="209"/>
      <c r="RRK119" s="199"/>
      <c r="RRL119" s="199"/>
      <c r="RRM119" s="188"/>
      <c r="RRN119" s="209"/>
      <c r="RRO119" s="199"/>
      <c r="RRP119" s="199"/>
      <c r="RRQ119" s="188"/>
      <c r="RRR119" s="209"/>
      <c r="RRS119" s="199"/>
      <c r="RRT119" s="199"/>
      <c r="RRU119" s="188"/>
      <c r="RRV119" s="209"/>
      <c r="RRW119" s="199"/>
      <c r="RRX119" s="199"/>
      <c r="RRY119" s="188"/>
      <c r="RRZ119" s="209"/>
      <c r="RSA119" s="199"/>
      <c r="RSB119" s="199"/>
      <c r="RSC119" s="188"/>
      <c r="RSD119" s="209"/>
      <c r="RSE119" s="199"/>
      <c r="RSF119" s="199"/>
      <c r="RSG119" s="188"/>
      <c r="RSH119" s="209"/>
      <c r="RSI119" s="199"/>
      <c r="RSJ119" s="199"/>
      <c r="RSK119" s="188"/>
      <c r="RSL119" s="209"/>
      <c r="RSM119" s="199"/>
      <c r="RSN119" s="199"/>
      <c r="RSO119" s="188"/>
      <c r="RSP119" s="209"/>
      <c r="RSQ119" s="199"/>
      <c r="RSR119" s="199"/>
      <c r="RSS119" s="188"/>
      <c r="RST119" s="209"/>
      <c r="RSU119" s="199"/>
      <c r="RSV119" s="199"/>
      <c r="RSW119" s="188"/>
      <c r="RSX119" s="209"/>
      <c r="RSY119" s="199"/>
      <c r="RSZ119" s="199"/>
      <c r="RTA119" s="188"/>
      <c r="RTB119" s="209"/>
      <c r="RTC119" s="199"/>
      <c r="RTD119" s="199"/>
      <c r="RTE119" s="188"/>
      <c r="RTF119" s="209"/>
      <c r="RTG119" s="199"/>
      <c r="RTH119" s="199"/>
      <c r="RTI119" s="188"/>
      <c r="RTJ119" s="209"/>
      <c r="RTK119" s="199"/>
      <c r="RTL119" s="199"/>
      <c r="RTM119" s="188"/>
      <c r="RTN119" s="209"/>
      <c r="RTO119" s="199"/>
      <c r="RTP119" s="199"/>
      <c r="RTQ119" s="188"/>
      <c r="RTR119" s="209"/>
      <c r="RTS119" s="199"/>
      <c r="RTT119" s="199"/>
      <c r="RTU119" s="188"/>
      <c r="RTV119" s="209"/>
      <c r="RTW119" s="199"/>
      <c r="RTX119" s="199"/>
      <c r="RTY119" s="188"/>
      <c r="RTZ119" s="209"/>
      <c r="RUA119" s="199"/>
      <c r="RUB119" s="199"/>
      <c r="RUC119" s="188"/>
      <c r="RUD119" s="209"/>
      <c r="RUE119" s="199"/>
      <c r="RUF119" s="199"/>
      <c r="RUG119" s="188"/>
      <c r="RUH119" s="209"/>
      <c r="RUI119" s="199"/>
      <c r="RUJ119" s="199"/>
      <c r="RUK119" s="188"/>
      <c r="RUL119" s="209"/>
      <c r="RUM119" s="199"/>
      <c r="RUN119" s="199"/>
      <c r="RUO119" s="188"/>
      <c r="RUP119" s="209"/>
      <c r="RUQ119" s="199"/>
      <c r="RUR119" s="199"/>
      <c r="RUS119" s="188"/>
      <c r="RUT119" s="209"/>
      <c r="RUU119" s="199"/>
      <c r="RUV119" s="199"/>
      <c r="RUW119" s="188"/>
      <c r="RUX119" s="209"/>
      <c r="RUY119" s="199"/>
      <c r="RUZ119" s="199"/>
      <c r="RVA119" s="188"/>
      <c r="RVB119" s="209"/>
      <c r="RVC119" s="199"/>
      <c r="RVD119" s="199"/>
      <c r="RVE119" s="188"/>
      <c r="RVF119" s="209"/>
      <c r="RVG119" s="199"/>
      <c r="RVH119" s="199"/>
      <c r="RVI119" s="188"/>
      <c r="RVJ119" s="209"/>
      <c r="RVK119" s="199"/>
      <c r="RVL119" s="199"/>
      <c r="RVM119" s="188"/>
      <c r="RVN119" s="209"/>
      <c r="RVO119" s="199"/>
      <c r="RVP119" s="199"/>
      <c r="RVQ119" s="188"/>
      <c r="RVR119" s="209"/>
      <c r="RVS119" s="199"/>
      <c r="RVT119" s="199"/>
      <c r="RVU119" s="188"/>
      <c r="RVV119" s="209"/>
      <c r="RVW119" s="199"/>
      <c r="RVX119" s="199"/>
      <c r="RVY119" s="188"/>
      <c r="RVZ119" s="209"/>
      <c r="RWA119" s="199"/>
      <c r="RWB119" s="199"/>
      <c r="RWC119" s="188"/>
      <c r="RWD119" s="209"/>
      <c r="RWE119" s="199"/>
      <c r="RWF119" s="199"/>
      <c r="RWG119" s="188"/>
      <c r="RWH119" s="209"/>
      <c r="RWI119" s="199"/>
      <c r="RWJ119" s="199"/>
      <c r="RWK119" s="188"/>
      <c r="RWL119" s="209"/>
      <c r="RWM119" s="199"/>
      <c r="RWN119" s="199"/>
      <c r="RWO119" s="188"/>
      <c r="RWP119" s="209"/>
      <c r="RWQ119" s="199"/>
      <c r="RWR119" s="199"/>
      <c r="RWS119" s="188"/>
      <c r="RWT119" s="209"/>
      <c r="RWU119" s="199"/>
      <c r="RWV119" s="199"/>
      <c r="RWW119" s="188"/>
      <c r="RWX119" s="209"/>
      <c r="RWY119" s="199"/>
      <c r="RWZ119" s="199"/>
      <c r="RXA119" s="188"/>
      <c r="RXB119" s="209"/>
      <c r="RXC119" s="199"/>
      <c r="RXD119" s="199"/>
      <c r="RXE119" s="188"/>
      <c r="RXF119" s="209"/>
      <c r="RXG119" s="199"/>
      <c r="RXH119" s="199"/>
      <c r="RXI119" s="188"/>
      <c r="RXJ119" s="209"/>
      <c r="RXK119" s="199"/>
      <c r="RXL119" s="199"/>
      <c r="RXM119" s="188"/>
      <c r="RXN119" s="209"/>
      <c r="RXO119" s="199"/>
      <c r="RXP119" s="199"/>
      <c r="RXQ119" s="188"/>
      <c r="RXR119" s="209"/>
      <c r="RXS119" s="199"/>
      <c r="RXT119" s="199"/>
      <c r="RXU119" s="188"/>
      <c r="RXV119" s="209"/>
      <c r="RXW119" s="199"/>
      <c r="RXX119" s="199"/>
      <c r="RXY119" s="188"/>
      <c r="RXZ119" s="209"/>
      <c r="RYA119" s="199"/>
      <c r="RYB119" s="199"/>
      <c r="RYC119" s="188"/>
      <c r="RYD119" s="209"/>
      <c r="RYE119" s="199"/>
      <c r="RYF119" s="199"/>
      <c r="RYG119" s="188"/>
      <c r="RYH119" s="209"/>
      <c r="RYI119" s="199"/>
      <c r="RYJ119" s="199"/>
      <c r="RYK119" s="188"/>
      <c r="RYL119" s="209"/>
      <c r="RYM119" s="199"/>
      <c r="RYN119" s="199"/>
      <c r="RYO119" s="188"/>
      <c r="RYP119" s="209"/>
      <c r="RYQ119" s="199"/>
      <c r="RYR119" s="199"/>
      <c r="RYS119" s="188"/>
      <c r="RYT119" s="209"/>
      <c r="RYU119" s="199"/>
      <c r="RYV119" s="199"/>
      <c r="RYW119" s="188"/>
      <c r="RYX119" s="209"/>
      <c r="RYY119" s="199"/>
      <c r="RYZ119" s="199"/>
      <c r="RZA119" s="188"/>
      <c r="RZB119" s="209"/>
      <c r="RZC119" s="199"/>
      <c r="RZD119" s="199"/>
      <c r="RZE119" s="188"/>
      <c r="RZF119" s="209"/>
      <c r="RZG119" s="199"/>
      <c r="RZH119" s="199"/>
      <c r="RZI119" s="188"/>
      <c r="RZJ119" s="209"/>
      <c r="RZK119" s="199"/>
      <c r="RZL119" s="199"/>
      <c r="RZM119" s="188"/>
      <c r="RZN119" s="209"/>
      <c r="RZO119" s="199"/>
      <c r="RZP119" s="199"/>
      <c r="RZQ119" s="188"/>
      <c r="RZR119" s="209"/>
      <c r="RZS119" s="199"/>
      <c r="RZT119" s="199"/>
      <c r="RZU119" s="188"/>
      <c r="RZV119" s="209"/>
      <c r="RZW119" s="199"/>
      <c r="RZX119" s="199"/>
      <c r="RZY119" s="188"/>
      <c r="RZZ119" s="209"/>
      <c r="SAA119" s="199"/>
      <c r="SAB119" s="199"/>
      <c r="SAC119" s="188"/>
      <c r="SAD119" s="209"/>
      <c r="SAE119" s="199"/>
      <c r="SAF119" s="199"/>
      <c r="SAG119" s="188"/>
      <c r="SAH119" s="209"/>
      <c r="SAI119" s="199"/>
      <c r="SAJ119" s="199"/>
      <c r="SAK119" s="188"/>
      <c r="SAL119" s="209"/>
      <c r="SAM119" s="199"/>
      <c r="SAN119" s="199"/>
      <c r="SAO119" s="188"/>
      <c r="SAP119" s="209"/>
      <c r="SAQ119" s="199"/>
      <c r="SAR119" s="199"/>
      <c r="SAS119" s="188"/>
      <c r="SAT119" s="209"/>
      <c r="SAU119" s="199"/>
      <c r="SAV119" s="199"/>
      <c r="SAW119" s="188"/>
      <c r="SAX119" s="209"/>
      <c r="SAY119" s="199"/>
      <c r="SAZ119" s="199"/>
      <c r="SBA119" s="188"/>
      <c r="SBB119" s="209"/>
      <c r="SBC119" s="199"/>
      <c r="SBD119" s="199"/>
      <c r="SBE119" s="188"/>
      <c r="SBF119" s="209"/>
      <c r="SBG119" s="199"/>
      <c r="SBH119" s="199"/>
      <c r="SBI119" s="188"/>
      <c r="SBJ119" s="209"/>
      <c r="SBK119" s="199"/>
      <c r="SBL119" s="199"/>
      <c r="SBM119" s="188"/>
      <c r="SBN119" s="209"/>
      <c r="SBO119" s="199"/>
      <c r="SBP119" s="199"/>
      <c r="SBQ119" s="188"/>
      <c r="SBR119" s="209"/>
      <c r="SBS119" s="199"/>
      <c r="SBT119" s="199"/>
      <c r="SBU119" s="188"/>
      <c r="SBV119" s="209"/>
      <c r="SBW119" s="199"/>
      <c r="SBX119" s="199"/>
      <c r="SBY119" s="188"/>
      <c r="SBZ119" s="209"/>
      <c r="SCA119" s="199"/>
      <c r="SCB119" s="199"/>
      <c r="SCC119" s="188"/>
      <c r="SCD119" s="209"/>
      <c r="SCE119" s="199"/>
      <c r="SCF119" s="199"/>
      <c r="SCG119" s="188"/>
      <c r="SCH119" s="209"/>
      <c r="SCI119" s="199"/>
      <c r="SCJ119" s="199"/>
      <c r="SCK119" s="188"/>
      <c r="SCL119" s="209"/>
      <c r="SCM119" s="199"/>
      <c r="SCN119" s="199"/>
      <c r="SCO119" s="188"/>
      <c r="SCP119" s="209"/>
      <c r="SCQ119" s="199"/>
      <c r="SCR119" s="199"/>
      <c r="SCS119" s="188"/>
      <c r="SCT119" s="209"/>
      <c r="SCU119" s="199"/>
      <c r="SCV119" s="199"/>
      <c r="SCW119" s="188"/>
      <c r="SCX119" s="209"/>
      <c r="SCY119" s="199"/>
      <c r="SCZ119" s="199"/>
      <c r="SDA119" s="188"/>
      <c r="SDB119" s="209"/>
      <c r="SDC119" s="199"/>
      <c r="SDD119" s="199"/>
      <c r="SDE119" s="188"/>
      <c r="SDF119" s="209"/>
      <c r="SDG119" s="199"/>
      <c r="SDH119" s="199"/>
      <c r="SDI119" s="188"/>
      <c r="SDJ119" s="209"/>
      <c r="SDK119" s="199"/>
      <c r="SDL119" s="199"/>
      <c r="SDM119" s="188"/>
      <c r="SDN119" s="209"/>
      <c r="SDO119" s="199"/>
      <c r="SDP119" s="199"/>
      <c r="SDQ119" s="188"/>
      <c r="SDR119" s="209"/>
      <c r="SDS119" s="199"/>
      <c r="SDT119" s="199"/>
      <c r="SDU119" s="188"/>
      <c r="SDV119" s="209"/>
      <c r="SDW119" s="199"/>
      <c r="SDX119" s="199"/>
      <c r="SDY119" s="188"/>
      <c r="SDZ119" s="209"/>
      <c r="SEA119" s="199"/>
      <c r="SEB119" s="199"/>
      <c r="SEC119" s="188"/>
      <c r="SED119" s="209"/>
      <c r="SEE119" s="199"/>
      <c r="SEF119" s="199"/>
      <c r="SEG119" s="188"/>
      <c r="SEH119" s="209"/>
      <c r="SEI119" s="199"/>
      <c r="SEJ119" s="199"/>
      <c r="SEK119" s="188"/>
      <c r="SEL119" s="209"/>
      <c r="SEM119" s="199"/>
      <c r="SEN119" s="199"/>
      <c r="SEO119" s="188"/>
      <c r="SEP119" s="209"/>
      <c r="SEQ119" s="199"/>
      <c r="SER119" s="199"/>
      <c r="SES119" s="188"/>
      <c r="SET119" s="209"/>
      <c r="SEU119" s="199"/>
      <c r="SEV119" s="199"/>
      <c r="SEW119" s="188"/>
      <c r="SEX119" s="209"/>
      <c r="SEY119" s="199"/>
      <c r="SEZ119" s="199"/>
      <c r="SFA119" s="188"/>
      <c r="SFB119" s="209"/>
      <c r="SFC119" s="199"/>
      <c r="SFD119" s="199"/>
      <c r="SFE119" s="188"/>
      <c r="SFF119" s="209"/>
      <c r="SFG119" s="199"/>
      <c r="SFH119" s="199"/>
      <c r="SFI119" s="188"/>
      <c r="SFJ119" s="209"/>
      <c r="SFK119" s="199"/>
      <c r="SFL119" s="199"/>
      <c r="SFM119" s="188"/>
      <c r="SFN119" s="209"/>
      <c r="SFO119" s="199"/>
      <c r="SFP119" s="199"/>
      <c r="SFQ119" s="188"/>
      <c r="SFR119" s="209"/>
      <c r="SFS119" s="199"/>
      <c r="SFT119" s="199"/>
      <c r="SFU119" s="188"/>
      <c r="SFV119" s="209"/>
      <c r="SFW119" s="199"/>
      <c r="SFX119" s="199"/>
      <c r="SFY119" s="188"/>
      <c r="SFZ119" s="209"/>
      <c r="SGA119" s="199"/>
      <c r="SGB119" s="199"/>
      <c r="SGC119" s="188"/>
      <c r="SGD119" s="209"/>
      <c r="SGE119" s="199"/>
      <c r="SGF119" s="199"/>
      <c r="SGG119" s="188"/>
      <c r="SGH119" s="209"/>
      <c r="SGI119" s="199"/>
      <c r="SGJ119" s="199"/>
      <c r="SGK119" s="188"/>
      <c r="SGL119" s="209"/>
      <c r="SGM119" s="199"/>
      <c r="SGN119" s="199"/>
      <c r="SGO119" s="188"/>
      <c r="SGP119" s="209"/>
      <c r="SGQ119" s="199"/>
      <c r="SGR119" s="199"/>
      <c r="SGS119" s="188"/>
      <c r="SGT119" s="209"/>
      <c r="SGU119" s="199"/>
      <c r="SGV119" s="199"/>
      <c r="SGW119" s="188"/>
      <c r="SGX119" s="209"/>
      <c r="SGY119" s="199"/>
      <c r="SGZ119" s="199"/>
      <c r="SHA119" s="188"/>
      <c r="SHB119" s="209"/>
      <c r="SHC119" s="199"/>
      <c r="SHD119" s="199"/>
      <c r="SHE119" s="188"/>
      <c r="SHF119" s="209"/>
      <c r="SHG119" s="199"/>
      <c r="SHH119" s="199"/>
      <c r="SHI119" s="188"/>
      <c r="SHJ119" s="209"/>
      <c r="SHK119" s="199"/>
      <c r="SHL119" s="199"/>
      <c r="SHM119" s="188"/>
      <c r="SHN119" s="209"/>
      <c r="SHO119" s="199"/>
      <c r="SHP119" s="199"/>
      <c r="SHQ119" s="188"/>
      <c r="SHR119" s="209"/>
      <c r="SHS119" s="199"/>
      <c r="SHT119" s="199"/>
      <c r="SHU119" s="188"/>
      <c r="SHV119" s="209"/>
      <c r="SHW119" s="199"/>
      <c r="SHX119" s="199"/>
      <c r="SHY119" s="188"/>
      <c r="SHZ119" s="209"/>
      <c r="SIA119" s="199"/>
      <c r="SIB119" s="199"/>
      <c r="SIC119" s="188"/>
      <c r="SID119" s="209"/>
      <c r="SIE119" s="199"/>
      <c r="SIF119" s="199"/>
      <c r="SIG119" s="188"/>
      <c r="SIH119" s="209"/>
      <c r="SII119" s="199"/>
      <c r="SIJ119" s="199"/>
      <c r="SIK119" s="188"/>
      <c r="SIL119" s="209"/>
      <c r="SIM119" s="199"/>
      <c r="SIN119" s="199"/>
      <c r="SIO119" s="188"/>
      <c r="SIP119" s="209"/>
      <c r="SIQ119" s="199"/>
      <c r="SIR119" s="199"/>
      <c r="SIS119" s="188"/>
      <c r="SIT119" s="209"/>
      <c r="SIU119" s="199"/>
      <c r="SIV119" s="199"/>
      <c r="SIW119" s="188"/>
      <c r="SIX119" s="209"/>
      <c r="SIY119" s="199"/>
      <c r="SIZ119" s="199"/>
      <c r="SJA119" s="188"/>
      <c r="SJB119" s="209"/>
      <c r="SJC119" s="199"/>
      <c r="SJD119" s="199"/>
      <c r="SJE119" s="188"/>
      <c r="SJF119" s="209"/>
      <c r="SJG119" s="199"/>
      <c r="SJH119" s="199"/>
      <c r="SJI119" s="188"/>
      <c r="SJJ119" s="209"/>
      <c r="SJK119" s="199"/>
      <c r="SJL119" s="199"/>
      <c r="SJM119" s="188"/>
      <c r="SJN119" s="209"/>
      <c r="SJO119" s="199"/>
      <c r="SJP119" s="199"/>
      <c r="SJQ119" s="188"/>
      <c r="SJR119" s="209"/>
      <c r="SJS119" s="199"/>
      <c r="SJT119" s="199"/>
      <c r="SJU119" s="188"/>
      <c r="SJV119" s="209"/>
      <c r="SJW119" s="199"/>
      <c r="SJX119" s="199"/>
      <c r="SJY119" s="188"/>
      <c r="SJZ119" s="209"/>
      <c r="SKA119" s="199"/>
      <c r="SKB119" s="199"/>
      <c r="SKC119" s="188"/>
      <c r="SKD119" s="209"/>
      <c r="SKE119" s="199"/>
      <c r="SKF119" s="199"/>
      <c r="SKG119" s="188"/>
      <c r="SKH119" s="209"/>
      <c r="SKI119" s="199"/>
      <c r="SKJ119" s="199"/>
      <c r="SKK119" s="188"/>
      <c r="SKL119" s="209"/>
      <c r="SKM119" s="199"/>
      <c r="SKN119" s="199"/>
      <c r="SKO119" s="188"/>
      <c r="SKP119" s="209"/>
      <c r="SKQ119" s="199"/>
      <c r="SKR119" s="199"/>
      <c r="SKS119" s="188"/>
      <c r="SKT119" s="209"/>
      <c r="SKU119" s="199"/>
      <c r="SKV119" s="199"/>
      <c r="SKW119" s="188"/>
      <c r="SKX119" s="209"/>
      <c r="SKY119" s="199"/>
      <c r="SKZ119" s="199"/>
      <c r="SLA119" s="188"/>
      <c r="SLB119" s="209"/>
      <c r="SLC119" s="199"/>
      <c r="SLD119" s="199"/>
      <c r="SLE119" s="188"/>
      <c r="SLF119" s="209"/>
      <c r="SLG119" s="199"/>
      <c r="SLH119" s="199"/>
      <c r="SLI119" s="188"/>
      <c r="SLJ119" s="209"/>
      <c r="SLK119" s="199"/>
      <c r="SLL119" s="199"/>
      <c r="SLM119" s="188"/>
      <c r="SLN119" s="209"/>
      <c r="SLO119" s="199"/>
      <c r="SLP119" s="199"/>
      <c r="SLQ119" s="188"/>
      <c r="SLR119" s="209"/>
      <c r="SLS119" s="199"/>
      <c r="SLT119" s="199"/>
      <c r="SLU119" s="188"/>
      <c r="SLV119" s="209"/>
      <c r="SLW119" s="199"/>
      <c r="SLX119" s="199"/>
      <c r="SLY119" s="188"/>
      <c r="SLZ119" s="209"/>
      <c r="SMA119" s="199"/>
      <c r="SMB119" s="199"/>
      <c r="SMC119" s="188"/>
      <c r="SMD119" s="209"/>
      <c r="SME119" s="199"/>
      <c r="SMF119" s="199"/>
      <c r="SMG119" s="188"/>
      <c r="SMH119" s="209"/>
      <c r="SMI119" s="199"/>
      <c r="SMJ119" s="199"/>
      <c r="SMK119" s="188"/>
      <c r="SML119" s="209"/>
      <c r="SMM119" s="199"/>
      <c r="SMN119" s="199"/>
      <c r="SMO119" s="188"/>
      <c r="SMP119" s="209"/>
      <c r="SMQ119" s="199"/>
      <c r="SMR119" s="199"/>
      <c r="SMS119" s="188"/>
      <c r="SMT119" s="209"/>
      <c r="SMU119" s="199"/>
      <c r="SMV119" s="199"/>
      <c r="SMW119" s="188"/>
      <c r="SMX119" s="209"/>
      <c r="SMY119" s="199"/>
      <c r="SMZ119" s="199"/>
      <c r="SNA119" s="188"/>
      <c r="SNB119" s="209"/>
      <c r="SNC119" s="199"/>
      <c r="SND119" s="199"/>
      <c r="SNE119" s="188"/>
      <c r="SNF119" s="209"/>
      <c r="SNG119" s="199"/>
      <c r="SNH119" s="199"/>
      <c r="SNI119" s="188"/>
      <c r="SNJ119" s="209"/>
      <c r="SNK119" s="199"/>
      <c r="SNL119" s="199"/>
      <c r="SNM119" s="188"/>
      <c r="SNN119" s="209"/>
      <c r="SNO119" s="199"/>
      <c r="SNP119" s="199"/>
      <c r="SNQ119" s="188"/>
      <c r="SNR119" s="209"/>
      <c r="SNS119" s="199"/>
      <c r="SNT119" s="199"/>
      <c r="SNU119" s="188"/>
      <c r="SNV119" s="209"/>
      <c r="SNW119" s="199"/>
      <c r="SNX119" s="199"/>
      <c r="SNY119" s="188"/>
      <c r="SNZ119" s="209"/>
      <c r="SOA119" s="199"/>
      <c r="SOB119" s="199"/>
      <c r="SOC119" s="188"/>
      <c r="SOD119" s="209"/>
      <c r="SOE119" s="199"/>
      <c r="SOF119" s="199"/>
      <c r="SOG119" s="188"/>
      <c r="SOH119" s="209"/>
      <c r="SOI119" s="199"/>
      <c r="SOJ119" s="199"/>
      <c r="SOK119" s="188"/>
      <c r="SOL119" s="209"/>
      <c r="SOM119" s="199"/>
      <c r="SON119" s="199"/>
      <c r="SOO119" s="188"/>
      <c r="SOP119" s="209"/>
      <c r="SOQ119" s="199"/>
      <c r="SOR119" s="199"/>
      <c r="SOS119" s="188"/>
      <c r="SOT119" s="209"/>
      <c r="SOU119" s="199"/>
      <c r="SOV119" s="199"/>
      <c r="SOW119" s="188"/>
      <c r="SOX119" s="209"/>
      <c r="SOY119" s="199"/>
      <c r="SOZ119" s="199"/>
      <c r="SPA119" s="188"/>
      <c r="SPB119" s="209"/>
      <c r="SPC119" s="199"/>
      <c r="SPD119" s="199"/>
      <c r="SPE119" s="188"/>
      <c r="SPF119" s="209"/>
      <c r="SPG119" s="199"/>
      <c r="SPH119" s="199"/>
      <c r="SPI119" s="188"/>
      <c r="SPJ119" s="209"/>
      <c r="SPK119" s="199"/>
      <c r="SPL119" s="199"/>
      <c r="SPM119" s="188"/>
      <c r="SPN119" s="209"/>
      <c r="SPO119" s="199"/>
      <c r="SPP119" s="199"/>
      <c r="SPQ119" s="188"/>
      <c r="SPR119" s="209"/>
      <c r="SPS119" s="199"/>
      <c r="SPT119" s="199"/>
      <c r="SPU119" s="188"/>
      <c r="SPV119" s="209"/>
      <c r="SPW119" s="199"/>
      <c r="SPX119" s="199"/>
      <c r="SPY119" s="188"/>
      <c r="SPZ119" s="209"/>
      <c r="SQA119" s="199"/>
      <c r="SQB119" s="199"/>
      <c r="SQC119" s="188"/>
      <c r="SQD119" s="209"/>
      <c r="SQE119" s="199"/>
      <c r="SQF119" s="199"/>
      <c r="SQG119" s="188"/>
      <c r="SQH119" s="209"/>
      <c r="SQI119" s="199"/>
      <c r="SQJ119" s="199"/>
      <c r="SQK119" s="188"/>
      <c r="SQL119" s="209"/>
      <c r="SQM119" s="199"/>
      <c r="SQN119" s="199"/>
      <c r="SQO119" s="188"/>
      <c r="SQP119" s="209"/>
      <c r="SQQ119" s="199"/>
      <c r="SQR119" s="199"/>
      <c r="SQS119" s="188"/>
      <c r="SQT119" s="209"/>
      <c r="SQU119" s="199"/>
      <c r="SQV119" s="199"/>
      <c r="SQW119" s="188"/>
      <c r="SQX119" s="209"/>
      <c r="SQY119" s="199"/>
      <c r="SQZ119" s="199"/>
      <c r="SRA119" s="188"/>
      <c r="SRB119" s="209"/>
      <c r="SRC119" s="199"/>
      <c r="SRD119" s="199"/>
      <c r="SRE119" s="188"/>
      <c r="SRF119" s="209"/>
      <c r="SRG119" s="199"/>
      <c r="SRH119" s="199"/>
      <c r="SRI119" s="188"/>
      <c r="SRJ119" s="209"/>
      <c r="SRK119" s="199"/>
      <c r="SRL119" s="199"/>
      <c r="SRM119" s="188"/>
      <c r="SRN119" s="209"/>
      <c r="SRO119" s="199"/>
      <c r="SRP119" s="199"/>
      <c r="SRQ119" s="188"/>
      <c r="SRR119" s="209"/>
      <c r="SRS119" s="199"/>
      <c r="SRT119" s="199"/>
      <c r="SRU119" s="188"/>
      <c r="SRV119" s="209"/>
      <c r="SRW119" s="199"/>
      <c r="SRX119" s="199"/>
      <c r="SRY119" s="188"/>
      <c r="SRZ119" s="209"/>
      <c r="SSA119" s="199"/>
      <c r="SSB119" s="199"/>
      <c r="SSC119" s="188"/>
      <c r="SSD119" s="209"/>
      <c r="SSE119" s="199"/>
      <c r="SSF119" s="199"/>
      <c r="SSG119" s="188"/>
      <c r="SSH119" s="209"/>
      <c r="SSI119" s="199"/>
      <c r="SSJ119" s="199"/>
      <c r="SSK119" s="188"/>
      <c r="SSL119" s="209"/>
      <c r="SSM119" s="199"/>
      <c r="SSN119" s="199"/>
      <c r="SSO119" s="188"/>
      <c r="SSP119" s="209"/>
      <c r="SSQ119" s="199"/>
      <c r="SSR119" s="199"/>
      <c r="SSS119" s="188"/>
      <c r="SST119" s="209"/>
      <c r="SSU119" s="199"/>
      <c r="SSV119" s="199"/>
      <c r="SSW119" s="188"/>
      <c r="SSX119" s="209"/>
      <c r="SSY119" s="199"/>
      <c r="SSZ119" s="199"/>
      <c r="STA119" s="188"/>
      <c r="STB119" s="209"/>
      <c r="STC119" s="199"/>
      <c r="STD119" s="199"/>
      <c r="STE119" s="188"/>
      <c r="STF119" s="209"/>
      <c r="STG119" s="199"/>
      <c r="STH119" s="199"/>
      <c r="STI119" s="188"/>
      <c r="STJ119" s="209"/>
      <c r="STK119" s="199"/>
      <c r="STL119" s="199"/>
      <c r="STM119" s="188"/>
      <c r="STN119" s="209"/>
      <c r="STO119" s="199"/>
      <c r="STP119" s="199"/>
      <c r="STQ119" s="188"/>
      <c r="STR119" s="209"/>
      <c r="STS119" s="199"/>
      <c r="STT119" s="199"/>
      <c r="STU119" s="188"/>
      <c r="STV119" s="209"/>
      <c r="STW119" s="199"/>
      <c r="STX119" s="199"/>
      <c r="STY119" s="188"/>
      <c r="STZ119" s="209"/>
      <c r="SUA119" s="199"/>
      <c r="SUB119" s="199"/>
      <c r="SUC119" s="188"/>
      <c r="SUD119" s="209"/>
      <c r="SUE119" s="199"/>
      <c r="SUF119" s="199"/>
      <c r="SUG119" s="188"/>
      <c r="SUH119" s="209"/>
      <c r="SUI119" s="199"/>
      <c r="SUJ119" s="199"/>
      <c r="SUK119" s="188"/>
      <c r="SUL119" s="209"/>
      <c r="SUM119" s="199"/>
      <c r="SUN119" s="199"/>
      <c r="SUO119" s="188"/>
      <c r="SUP119" s="209"/>
      <c r="SUQ119" s="199"/>
      <c r="SUR119" s="199"/>
      <c r="SUS119" s="188"/>
      <c r="SUT119" s="209"/>
      <c r="SUU119" s="199"/>
      <c r="SUV119" s="199"/>
      <c r="SUW119" s="188"/>
      <c r="SUX119" s="209"/>
      <c r="SUY119" s="199"/>
      <c r="SUZ119" s="199"/>
      <c r="SVA119" s="188"/>
      <c r="SVB119" s="209"/>
      <c r="SVC119" s="199"/>
      <c r="SVD119" s="199"/>
      <c r="SVE119" s="188"/>
      <c r="SVF119" s="209"/>
      <c r="SVG119" s="199"/>
      <c r="SVH119" s="199"/>
      <c r="SVI119" s="188"/>
      <c r="SVJ119" s="209"/>
      <c r="SVK119" s="199"/>
      <c r="SVL119" s="199"/>
      <c r="SVM119" s="188"/>
      <c r="SVN119" s="209"/>
      <c r="SVO119" s="199"/>
      <c r="SVP119" s="199"/>
      <c r="SVQ119" s="188"/>
      <c r="SVR119" s="209"/>
      <c r="SVS119" s="199"/>
      <c r="SVT119" s="199"/>
      <c r="SVU119" s="188"/>
      <c r="SVV119" s="209"/>
      <c r="SVW119" s="199"/>
      <c r="SVX119" s="199"/>
      <c r="SVY119" s="188"/>
      <c r="SVZ119" s="209"/>
      <c r="SWA119" s="199"/>
      <c r="SWB119" s="199"/>
      <c r="SWC119" s="188"/>
      <c r="SWD119" s="209"/>
      <c r="SWE119" s="199"/>
      <c r="SWF119" s="199"/>
      <c r="SWG119" s="188"/>
      <c r="SWH119" s="209"/>
      <c r="SWI119" s="199"/>
      <c r="SWJ119" s="199"/>
      <c r="SWK119" s="188"/>
      <c r="SWL119" s="209"/>
      <c r="SWM119" s="199"/>
      <c r="SWN119" s="199"/>
      <c r="SWO119" s="188"/>
      <c r="SWP119" s="209"/>
      <c r="SWQ119" s="199"/>
      <c r="SWR119" s="199"/>
      <c r="SWS119" s="188"/>
      <c r="SWT119" s="209"/>
      <c r="SWU119" s="199"/>
      <c r="SWV119" s="199"/>
      <c r="SWW119" s="188"/>
      <c r="SWX119" s="209"/>
      <c r="SWY119" s="199"/>
      <c r="SWZ119" s="199"/>
      <c r="SXA119" s="188"/>
      <c r="SXB119" s="209"/>
      <c r="SXC119" s="199"/>
      <c r="SXD119" s="199"/>
      <c r="SXE119" s="188"/>
      <c r="SXF119" s="209"/>
      <c r="SXG119" s="199"/>
      <c r="SXH119" s="199"/>
      <c r="SXI119" s="188"/>
      <c r="SXJ119" s="209"/>
      <c r="SXK119" s="199"/>
      <c r="SXL119" s="199"/>
      <c r="SXM119" s="188"/>
      <c r="SXN119" s="209"/>
      <c r="SXO119" s="199"/>
      <c r="SXP119" s="199"/>
      <c r="SXQ119" s="188"/>
      <c r="SXR119" s="209"/>
      <c r="SXS119" s="199"/>
      <c r="SXT119" s="199"/>
      <c r="SXU119" s="188"/>
      <c r="SXV119" s="209"/>
      <c r="SXW119" s="199"/>
      <c r="SXX119" s="199"/>
      <c r="SXY119" s="188"/>
      <c r="SXZ119" s="209"/>
      <c r="SYA119" s="199"/>
      <c r="SYB119" s="199"/>
      <c r="SYC119" s="188"/>
      <c r="SYD119" s="209"/>
      <c r="SYE119" s="199"/>
      <c r="SYF119" s="199"/>
      <c r="SYG119" s="188"/>
      <c r="SYH119" s="209"/>
      <c r="SYI119" s="199"/>
      <c r="SYJ119" s="199"/>
      <c r="SYK119" s="188"/>
      <c r="SYL119" s="209"/>
      <c r="SYM119" s="199"/>
      <c r="SYN119" s="199"/>
      <c r="SYO119" s="188"/>
      <c r="SYP119" s="209"/>
      <c r="SYQ119" s="199"/>
      <c r="SYR119" s="199"/>
      <c r="SYS119" s="188"/>
      <c r="SYT119" s="209"/>
      <c r="SYU119" s="199"/>
      <c r="SYV119" s="199"/>
      <c r="SYW119" s="188"/>
      <c r="SYX119" s="209"/>
      <c r="SYY119" s="199"/>
      <c r="SYZ119" s="199"/>
      <c r="SZA119" s="188"/>
      <c r="SZB119" s="209"/>
      <c r="SZC119" s="199"/>
      <c r="SZD119" s="199"/>
      <c r="SZE119" s="188"/>
      <c r="SZF119" s="209"/>
      <c r="SZG119" s="199"/>
      <c r="SZH119" s="199"/>
      <c r="SZI119" s="188"/>
      <c r="SZJ119" s="209"/>
      <c r="SZK119" s="199"/>
      <c r="SZL119" s="199"/>
      <c r="SZM119" s="188"/>
      <c r="SZN119" s="209"/>
      <c r="SZO119" s="199"/>
      <c r="SZP119" s="199"/>
      <c r="SZQ119" s="188"/>
      <c r="SZR119" s="209"/>
      <c r="SZS119" s="199"/>
      <c r="SZT119" s="199"/>
      <c r="SZU119" s="188"/>
      <c r="SZV119" s="209"/>
      <c r="SZW119" s="199"/>
      <c r="SZX119" s="199"/>
      <c r="SZY119" s="188"/>
      <c r="SZZ119" s="209"/>
      <c r="TAA119" s="199"/>
      <c r="TAB119" s="199"/>
      <c r="TAC119" s="188"/>
      <c r="TAD119" s="209"/>
      <c r="TAE119" s="199"/>
      <c r="TAF119" s="199"/>
      <c r="TAG119" s="188"/>
      <c r="TAH119" s="209"/>
      <c r="TAI119" s="199"/>
      <c r="TAJ119" s="199"/>
      <c r="TAK119" s="188"/>
      <c r="TAL119" s="209"/>
      <c r="TAM119" s="199"/>
      <c r="TAN119" s="199"/>
      <c r="TAO119" s="188"/>
      <c r="TAP119" s="209"/>
      <c r="TAQ119" s="199"/>
      <c r="TAR119" s="199"/>
      <c r="TAS119" s="188"/>
      <c r="TAT119" s="209"/>
      <c r="TAU119" s="199"/>
      <c r="TAV119" s="199"/>
      <c r="TAW119" s="188"/>
      <c r="TAX119" s="209"/>
      <c r="TAY119" s="199"/>
      <c r="TAZ119" s="199"/>
      <c r="TBA119" s="188"/>
      <c r="TBB119" s="209"/>
      <c r="TBC119" s="199"/>
      <c r="TBD119" s="199"/>
      <c r="TBE119" s="188"/>
      <c r="TBF119" s="209"/>
      <c r="TBG119" s="199"/>
      <c r="TBH119" s="199"/>
      <c r="TBI119" s="188"/>
      <c r="TBJ119" s="209"/>
      <c r="TBK119" s="199"/>
      <c r="TBL119" s="199"/>
      <c r="TBM119" s="188"/>
      <c r="TBN119" s="209"/>
      <c r="TBO119" s="199"/>
      <c r="TBP119" s="199"/>
      <c r="TBQ119" s="188"/>
      <c r="TBR119" s="209"/>
      <c r="TBS119" s="199"/>
      <c r="TBT119" s="199"/>
      <c r="TBU119" s="188"/>
      <c r="TBV119" s="209"/>
      <c r="TBW119" s="199"/>
      <c r="TBX119" s="199"/>
      <c r="TBY119" s="188"/>
      <c r="TBZ119" s="209"/>
      <c r="TCA119" s="199"/>
      <c r="TCB119" s="199"/>
      <c r="TCC119" s="188"/>
      <c r="TCD119" s="209"/>
      <c r="TCE119" s="199"/>
      <c r="TCF119" s="199"/>
      <c r="TCG119" s="188"/>
      <c r="TCH119" s="209"/>
      <c r="TCI119" s="199"/>
      <c r="TCJ119" s="199"/>
      <c r="TCK119" s="188"/>
      <c r="TCL119" s="209"/>
      <c r="TCM119" s="199"/>
      <c r="TCN119" s="199"/>
      <c r="TCO119" s="188"/>
      <c r="TCP119" s="209"/>
      <c r="TCQ119" s="199"/>
      <c r="TCR119" s="199"/>
      <c r="TCS119" s="188"/>
      <c r="TCT119" s="209"/>
      <c r="TCU119" s="199"/>
      <c r="TCV119" s="199"/>
      <c r="TCW119" s="188"/>
      <c r="TCX119" s="209"/>
      <c r="TCY119" s="199"/>
      <c r="TCZ119" s="199"/>
      <c r="TDA119" s="188"/>
      <c r="TDB119" s="209"/>
      <c r="TDC119" s="199"/>
      <c r="TDD119" s="199"/>
      <c r="TDE119" s="188"/>
      <c r="TDF119" s="209"/>
      <c r="TDG119" s="199"/>
      <c r="TDH119" s="199"/>
      <c r="TDI119" s="188"/>
      <c r="TDJ119" s="209"/>
      <c r="TDK119" s="199"/>
      <c r="TDL119" s="199"/>
      <c r="TDM119" s="188"/>
      <c r="TDN119" s="209"/>
      <c r="TDO119" s="199"/>
      <c r="TDP119" s="199"/>
      <c r="TDQ119" s="188"/>
      <c r="TDR119" s="209"/>
      <c r="TDS119" s="199"/>
      <c r="TDT119" s="199"/>
      <c r="TDU119" s="188"/>
      <c r="TDV119" s="209"/>
      <c r="TDW119" s="199"/>
      <c r="TDX119" s="199"/>
      <c r="TDY119" s="188"/>
      <c r="TDZ119" s="209"/>
      <c r="TEA119" s="199"/>
      <c r="TEB119" s="199"/>
      <c r="TEC119" s="188"/>
      <c r="TED119" s="209"/>
      <c r="TEE119" s="199"/>
      <c r="TEF119" s="199"/>
      <c r="TEG119" s="188"/>
      <c r="TEH119" s="209"/>
      <c r="TEI119" s="199"/>
      <c r="TEJ119" s="199"/>
      <c r="TEK119" s="188"/>
      <c r="TEL119" s="209"/>
      <c r="TEM119" s="199"/>
      <c r="TEN119" s="199"/>
      <c r="TEO119" s="188"/>
      <c r="TEP119" s="209"/>
      <c r="TEQ119" s="199"/>
      <c r="TER119" s="199"/>
      <c r="TES119" s="188"/>
      <c r="TET119" s="209"/>
      <c r="TEU119" s="199"/>
      <c r="TEV119" s="199"/>
      <c r="TEW119" s="188"/>
      <c r="TEX119" s="209"/>
      <c r="TEY119" s="199"/>
      <c r="TEZ119" s="199"/>
      <c r="TFA119" s="188"/>
      <c r="TFB119" s="209"/>
      <c r="TFC119" s="199"/>
      <c r="TFD119" s="199"/>
      <c r="TFE119" s="188"/>
      <c r="TFF119" s="209"/>
      <c r="TFG119" s="199"/>
      <c r="TFH119" s="199"/>
      <c r="TFI119" s="188"/>
      <c r="TFJ119" s="209"/>
      <c r="TFK119" s="199"/>
      <c r="TFL119" s="199"/>
      <c r="TFM119" s="188"/>
      <c r="TFN119" s="209"/>
      <c r="TFO119" s="199"/>
      <c r="TFP119" s="199"/>
      <c r="TFQ119" s="188"/>
      <c r="TFR119" s="209"/>
      <c r="TFS119" s="199"/>
      <c r="TFT119" s="199"/>
      <c r="TFU119" s="188"/>
      <c r="TFV119" s="209"/>
      <c r="TFW119" s="199"/>
      <c r="TFX119" s="199"/>
      <c r="TFY119" s="188"/>
      <c r="TFZ119" s="209"/>
      <c r="TGA119" s="199"/>
      <c r="TGB119" s="199"/>
      <c r="TGC119" s="188"/>
      <c r="TGD119" s="209"/>
      <c r="TGE119" s="199"/>
      <c r="TGF119" s="199"/>
      <c r="TGG119" s="188"/>
      <c r="TGH119" s="209"/>
      <c r="TGI119" s="199"/>
      <c r="TGJ119" s="199"/>
      <c r="TGK119" s="188"/>
      <c r="TGL119" s="209"/>
      <c r="TGM119" s="199"/>
      <c r="TGN119" s="199"/>
      <c r="TGO119" s="188"/>
      <c r="TGP119" s="209"/>
      <c r="TGQ119" s="199"/>
      <c r="TGR119" s="199"/>
      <c r="TGS119" s="188"/>
      <c r="TGT119" s="209"/>
      <c r="TGU119" s="199"/>
      <c r="TGV119" s="199"/>
      <c r="TGW119" s="188"/>
      <c r="TGX119" s="209"/>
      <c r="TGY119" s="199"/>
      <c r="TGZ119" s="199"/>
      <c r="THA119" s="188"/>
      <c r="THB119" s="209"/>
      <c r="THC119" s="199"/>
      <c r="THD119" s="199"/>
      <c r="THE119" s="188"/>
      <c r="THF119" s="209"/>
      <c r="THG119" s="199"/>
      <c r="THH119" s="199"/>
      <c r="THI119" s="188"/>
      <c r="THJ119" s="209"/>
      <c r="THK119" s="199"/>
      <c r="THL119" s="199"/>
      <c r="THM119" s="188"/>
      <c r="THN119" s="209"/>
      <c r="THO119" s="199"/>
      <c r="THP119" s="199"/>
      <c r="THQ119" s="188"/>
      <c r="THR119" s="209"/>
      <c r="THS119" s="199"/>
      <c r="THT119" s="199"/>
      <c r="THU119" s="188"/>
      <c r="THV119" s="209"/>
      <c r="THW119" s="199"/>
      <c r="THX119" s="199"/>
      <c r="THY119" s="188"/>
      <c r="THZ119" s="209"/>
      <c r="TIA119" s="199"/>
      <c r="TIB119" s="199"/>
      <c r="TIC119" s="188"/>
      <c r="TID119" s="209"/>
      <c r="TIE119" s="199"/>
      <c r="TIF119" s="199"/>
      <c r="TIG119" s="188"/>
      <c r="TIH119" s="209"/>
      <c r="TII119" s="199"/>
      <c r="TIJ119" s="199"/>
      <c r="TIK119" s="188"/>
      <c r="TIL119" s="209"/>
      <c r="TIM119" s="199"/>
      <c r="TIN119" s="199"/>
      <c r="TIO119" s="188"/>
      <c r="TIP119" s="209"/>
      <c r="TIQ119" s="199"/>
      <c r="TIR119" s="199"/>
      <c r="TIS119" s="188"/>
      <c r="TIT119" s="209"/>
      <c r="TIU119" s="199"/>
      <c r="TIV119" s="199"/>
      <c r="TIW119" s="188"/>
      <c r="TIX119" s="209"/>
      <c r="TIY119" s="199"/>
      <c r="TIZ119" s="199"/>
      <c r="TJA119" s="188"/>
      <c r="TJB119" s="209"/>
      <c r="TJC119" s="199"/>
      <c r="TJD119" s="199"/>
      <c r="TJE119" s="188"/>
      <c r="TJF119" s="209"/>
      <c r="TJG119" s="199"/>
      <c r="TJH119" s="199"/>
      <c r="TJI119" s="188"/>
      <c r="TJJ119" s="209"/>
      <c r="TJK119" s="199"/>
      <c r="TJL119" s="199"/>
      <c r="TJM119" s="188"/>
      <c r="TJN119" s="209"/>
      <c r="TJO119" s="199"/>
      <c r="TJP119" s="199"/>
      <c r="TJQ119" s="188"/>
      <c r="TJR119" s="209"/>
      <c r="TJS119" s="199"/>
      <c r="TJT119" s="199"/>
      <c r="TJU119" s="188"/>
      <c r="TJV119" s="209"/>
      <c r="TJW119" s="199"/>
      <c r="TJX119" s="199"/>
      <c r="TJY119" s="188"/>
      <c r="TJZ119" s="209"/>
      <c r="TKA119" s="199"/>
      <c r="TKB119" s="199"/>
      <c r="TKC119" s="188"/>
      <c r="TKD119" s="209"/>
      <c r="TKE119" s="199"/>
      <c r="TKF119" s="199"/>
      <c r="TKG119" s="188"/>
      <c r="TKH119" s="209"/>
      <c r="TKI119" s="199"/>
      <c r="TKJ119" s="199"/>
      <c r="TKK119" s="188"/>
      <c r="TKL119" s="209"/>
      <c r="TKM119" s="199"/>
      <c r="TKN119" s="199"/>
      <c r="TKO119" s="188"/>
      <c r="TKP119" s="209"/>
      <c r="TKQ119" s="199"/>
      <c r="TKR119" s="199"/>
      <c r="TKS119" s="188"/>
      <c r="TKT119" s="209"/>
      <c r="TKU119" s="199"/>
      <c r="TKV119" s="199"/>
      <c r="TKW119" s="188"/>
      <c r="TKX119" s="209"/>
      <c r="TKY119" s="199"/>
      <c r="TKZ119" s="199"/>
      <c r="TLA119" s="188"/>
      <c r="TLB119" s="209"/>
      <c r="TLC119" s="199"/>
      <c r="TLD119" s="199"/>
      <c r="TLE119" s="188"/>
      <c r="TLF119" s="209"/>
      <c r="TLG119" s="199"/>
      <c r="TLH119" s="199"/>
      <c r="TLI119" s="188"/>
      <c r="TLJ119" s="209"/>
      <c r="TLK119" s="199"/>
      <c r="TLL119" s="199"/>
      <c r="TLM119" s="188"/>
      <c r="TLN119" s="209"/>
      <c r="TLO119" s="199"/>
      <c r="TLP119" s="199"/>
      <c r="TLQ119" s="188"/>
      <c r="TLR119" s="209"/>
      <c r="TLS119" s="199"/>
      <c r="TLT119" s="199"/>
      <c r="TLU119" s="188"/>
      <c r="TLV119" s="209"/>
      <c r="TLW119" s="199"/>
      <c r="TLX119" s="199"/>
      <c r="TLY119" s="188"/>
      <c r="TLZ119" s="209"/>
      <c r="TMA119" s="199"/>
      <c r="TMB119" s="199"/>
      <c r="TMC119" s="188"/>
      <c r="TMD119" s="209"/>
      <c r="TME119" s="199"/>
      <c r="TMF119" s="199"/>
      <c r="TMG119" s="188"/>
      <c r="TMH119" s="209"/>
      <c r="TMI119" s="199"/>
      <c r="TMJ119" s="199"/>
      <c r="TMK119" s="188"/>
      <c r="TML119" s="209"/>
      <c r="TMM119" s="199"/>
      <c r="TMN119" s="199"/>
      <c r="TMO119" s="188"/>
      <c r="TMP119" s="209"/>
      <c r="TMQ119" s="199"/>
      <c r="TMR119" s="199"/>
      <c r="TMS119" s="188"/>
      <c r="TMT119" s="209"/>
      <c r="TMU119" s="199"/>
      <c r="TMV119" s="199"/>
      <c r="TMW119" s="188"/>
      <c r="TMX119" s="209"/>
      <c r="TMY119" s="199"/>
      <c r="TMZ119" s="199"/>
      <c r="TNA119" s="188"/>
      <c r="TNB119" s="209"/>
      <c r="TNC119" s="199"/>
      <c r="TND119" s="199"/>
      <c r="TNE119" s="188"/>
      <c r="TNF119" s="209"/>
      <c r="TNG119" s="199"/>
      <c r="TNH119" s="199"/>
      <c r="TNI119" s="188"/>
      <c r="TNJ119" s="209"/>
      <c r="TNK119" s="199"/>
      <c r="TNL119" s="199"/>
      <c r="TNM119" s="188"/>
      <c r="TNN119" s="209"/>
      <c r="TNO119" s="199"/>
      <c r="TNP119" s="199"/>
      <c r="TNQ119" s="188"/>
      <c r="TNR119" s="209"/>
      <c r="TNS119" s="199"/>
      <c r="TNT119" s="199"/>
      <c r="TNU119" s="188"/>
      <c r="TNV119" s="209"/>
      <c r="TNW119" s="199"/>
      <c r="TNX119" s="199"/>
      <c r="TNY119" s="188"/>
      <c r="TNZ119" s="209"/>
      <c r="TOA119" s="199"/>
      <c r="TOB119" s="199"/>
      <c r="TOC119" s="188"/>
      <c r="TOD119" s="209"/>
      <c r="TOE119" s="199"/>
      <c r="TOF119" s="199"/>
      <c r="TOG119" s="188"/>
      <c r="TOH119" s="209"/>
      <c r="TOI119" s="199"/>
      <c r="TOJ119" s="199"/>
      <c r="TOK119" s="188"/>
      <c r="TOL119" s="209"/>
      <c r="TOM119" s="199"/>
      <c r="TON119" s="199"/>
      <c r="TOO119" s="188"/>
      <c r="TOP119" s="209"/>
      <c r="TOQ119" s="199"/>
      <c r="TOR119" s="199"/>
      <c r="TOS119" s="188"/>
      <c r="TOT119" s="209"/>
      <c r="TOU119" s="199"/>
      <c r="TOV119" s="199"/>
      <c r="TOW119" s="188"/>
      <c r="TOX119" s="209"/>
      <c r="TOY119" s="199"/>
      <c r="TOZ119" s="199"/>
      <c r="TPA119" s="188"/>
      <c r="TPB119" s="209"/>
      <c r="TPC119" s="199"/>
      <c r="TPD119" s="199"/>
      <c r="TPE119" s="188"/>
      <c r="TPF119" s="209"/>
      <c r="TPG119" s="199"/>
      <c r="TPH119" s="199"/>
      <c r="TPI119" s="188"/>
      <c r="TPJ119" s="209"/>
      <c r="TPK119" s="199"/>
      <c r="TPL119" s="199"/>
      <c r="TPM119" s="188"/>
      <c r="TPN119" s="209"/>
      <c r="TPO119" s="199"/>
      <c r="TPP119" s="199"/>
      <c r="TPQ119" s="188"/>
      <c r="TPR119" s="209"/>
      <c r="TPS119" s="199"/>
      <c r="TPT119" s="199"/>
      <c r="TPU119" s="188"/>
      <c r="TPV119" s="209"/>
      <c r="TPW119" s="199"/>
      <c r="TPX119" s="199"/>
      <c r="TPY119" s="188"/>
      <c r="TPZ119" s="209"/>
      <c r="TQA119" s="199"/>
      <c r="TQB119" s="199"/>
      <c r="TQC119" s="188"/>
      <c r="TQD119" s="209"/>
      <c r="TQE119" s="199"/>
      <c r="TQF119" s="199"/>
      <c r="TQG119" s="188"/>
      <c r="TQH119" s="209"/>
      <c r="TQI119" s="199"/>
      <c r="TQJ119" s="199"/>
      <c r="TQK119" s="188"/>
      <c r="TQL119" s="209"/>
      <c r="TQM119" s="199"/>
      <c r="TQN119" s="199"/>
      <c r="TQO119" s="188"/>
      <c r="TQP119" s="209"/>
      <c r="TQQ119" s="199"/>
      <c r="TQR119" s="199"/>
      <c r="TQS119" s="188"/>
      <c r="TQT119" s="209"/>
      <c r="TQU119" s="199"/>
      <c r="TQV119" s="199"/>
      <c r="TQW119" s="188"/>
      <c r="TQX119" s="209"/>
      <c r="TQY119" s="199"/>
      <c r="TQZ119" s="199"/>
      <c r="TRA119" s="188"/>
      <c r="TRB119" s="209"/>
      <c r="TRC119" s="199"/>
      <c r="TRD119" s="199"/>
      <c r="TRE119" s="188"/>
      <c r="TRF119" s="209"/>
      <c r="TRG119" s="199"/>
      <c r="TRH119" s="199"/>
      <c r="TRI119" s="188"/>
      <c r="TRJ119" s="209"/>
      <c r="TRK119" s="199"/>
      <c r="TRL119" s="199"/>
      <c r="TRM119" s="188"/>
      <c r="TRN119" s="209"/>
      <c r="TRO119" s="199"/>
      <c r="TRP119" s="199"/>
      <c r="TRQ119" s="188"/>
      <c r="TRR119" s="209"/>
      <c r="TRS119" s="199"/>
      <c r="TRT119" s="199"/>
      <c r="TRU119" s="188"/>
      <c r="TRV119" s="209"/>
      <c r="TRW119" s="199"/>
      <c r="TRX119" s="199"/>
      <c r="TRY119" s="188"/>
      <c r="TRZ119" s="209"/>
      <c r="TSA119" s="199"/>
      <c r="TSB119" s="199"/>
      <c r="TSC119" s="188"/>
      <c r="TSD119" s="209"/>
      <c r="TSE119" s="199"/>
      <c r="TSF119" s="199"/>
      <c r="TSG119" s="188"/>
      <c r="TSH119" s="209"/>
      <c r="TSI119" s="199"/>
      <c r="TSJ119" s="199"/>
      <c r="TSK119" s="188"/>
      <c r="TSL119" s="209"/>
      <c r="TSM119" s="199"/>
      <c r="TSN119" s="199"/>
      <c r="TSO119" s="188"/>
      <c r="TSP119" s="209"/>
      <c r="TSQ119" s="199"/>
      <c r="TSR119" s="199"/>
      <c r="TSS119" s="188"/>
      <c r="TST119" s="209"/>
      <c r="TSU119" s="199"/>
      <c r="TSV119" s="199"/>
      <c r="TSW119" s="188"/>
      <c r="TSX119" s="209"/>
      <c r="TSY119" s="199"/>
      <c r="TSZ119" s="199"/>
      <c r="TTA119" s="188"/>
      <c r="TTB119" s="209"/>
      <c r="TTC119" s="199"/>
      <c r="TTD119" s="199"/>
      <c r="TTE119" s="188"/>
      <c r="TTF119" s="209"/>
      <c r="TTG119" s="199"/>
      <c r="TTH119" s="199"/>
      <c r="TTI119" s="188"/>
      <c r="TTJ119" s="209"/>
      <c r="TTK119" s="199"/>
      <c r="TTL119" s="199"/>
      <c r="TTM119" s="188"/>
      <c r="TTN119" s="209"/>
      <c r="TTO119" s="199"/>
      <c r="TTP119" s="199"/>
      <c r="TTQ119" s="188"/>
      <c r="TTR119" s="209"/>
      <c r="TTS119" s="199"/>
      <c r="TTT119" s="199"/>
      <c r="TTU119" s="188"/>
      <c r="TTV119" s="209"/>
      <c r="TTW119" s="199"/>
      <c r="TTX119" s="199"/>
      <c r="TTY119" s="188"/>
      <c r="TTZ119" s="209"/>
      <c r="TUA119" s="199"/>
      <c r="TUB119" s="199"/>
      <c r="TUC119" s="188"/>
      <c r="TUD119" s="209"/>
      <c r="TUE119" s="199"/>
      <c r="TUF119" s="199"/>
      <c r="TUG119" s="188"/>
      <c r="TUH119" s="209"/>
      <c r="TUI119" s="199"/>
      <c r="TUJ119" s="199"/>
      <c r="TUK119" s="188"/>
      <c r="TUL119" s="209"/>
      <c r="TUM119" s="199"/>
      <c r="TUN119" s="199"/>
      <c r="TUO119" s="188"/>
      <c r="TUP119" s="209"/>
      <c r="TUQ119" s="199"/>
      <c r="TUR119" s="199"/>
      <c r="TUS119" s="188"/>
      <c r="TUT119" s="209"/>
      <c r="TUU119" s="199"/>
      <c r="TUV119" s="199"/>
      <c r="TUW119" s="188"/>
      <c r="TUX119" s="209"/>
      <c r="TUY119" s="199"/>
      <c r="TUZ119" s="199"/>
      <c r="TVA119" s="188"/>
      <c r="TVB119" s="209"/>
      <c r="TVC119" s="199"/>
      <c r="TVD119" s="199"/>
      <c r="TVE119" s="188"/>
      <c r="TVF119" s="209"/>
      <c r="TVG119" s="199"/>
      <c r="TVH119" s="199"/>
      <c r="TVI119" s="188"/>
      <c r="TVJ119" s="209"/>
      <c r="TVK119" s="199"/>
      <c r="TVL119" s="199"/>
      <c r="TVM119" s="188"/>
      <c r="TVN119" s="209"/>
      <c r="TVO119" s="199"/>
      <c r="TVP119" s="199"/>
      <c r="TVQ119" s="188"/>
      <c r="TVR119" s="209"/>
      <c r="TVS119" s="199"/>
      <c r="TVT119" s="199"/>
      <c r="TVU119" s="188"/>
      <c r="TVV119" s="209"/>
      <c r="TVW119" s="199"/>
      <c r="TVX119" s="199"/>
      <c r="TVY119" s="188"/>
      <c r="TVZ119" s="209"/>
      <c r="TWA119" s="199"/>
      <c r="TWB119" s="199"/>
      <c r="TWC119" s="188"/>
      <c r="TWD119" s="209"/>
      <c r="TWE119" s="199"/>
      <c r="TWF119" s="199"/>
      <c r="TWG119" s="188"/>
      <c r="TWH119" s="209"/>
      <c r="TWI119" s="199"/>
      <c r="TWJ119" s="199"/>
      <c r="TWK119" s="188"/>
      <c r="TWL119" s="209"/>
      <c r="TWM119" s="199"/>
      <c r="TWN119" s="199"/>
      <c r="TWO119" s="188"/>
      <c r="TWP119" s="209"/>
      <c r="TWQ119" s="199"/>
      <c r="TWR119" s="199"/>
      <c r="TWS119" s="188"/>
      <c r="TWT119" s="209"/>
      <c r="TWU119" s="199"/>
      <c r="TWV119" s="199"/>
      <c r="TWW119" s="188"/>
      <c r="TWX119" s="209"/>
      <c r="TWY119" s="199"/>
      <c r="TWZ119" s="199"/>
      <c r="TXA119" s="188"/>
      <c r="TXB119" s="209"/>
      <c r="TXC119" s="199"/>
      <c r="TXD119" s="199"/>
      <c r="TXE119" s="188"/>
      <c r="TXF119" s="209"/>
      <c r="TXG119" s="199"/>
      <c r="TXH119" s="199"/>
      <c r="TXI119" s="188"/>
      <c r="TXJ119" s="209"/>
      <c r="TXK119" s="199"/>
      <c r="TXL119" s="199"/>
      <c r="TXM119" s="188"/>
      <c r="TXN119" s="209"/>
      <c r="TXO119" s="199"/>
      <c r="TXP119" s="199"/>
      <c r="TXQ119" s="188"/>
      <c r="TXR119" s="209"/>
      <c r="TXS119" s="199"/>
      <c r="TXT119" s="199"/>
      <c r="TXU119" s="188"/>
      <c r="TXV119" s="209"/>
      <c r="TXW119" s="199"/>
      <c r="TXX119" s="199"/>
      <c r="TXY119" s="188"/>
      <c r="TXZ119" s="209"/>
      <c r="TYA119" s="199"/>
      <c r="TYB119" s="199"/>
      <c r="TYC119" s="188"/>
      <c r="TYD119" s="209"/>
      <c r="TYE119" s="199"/>
      <c r="TYF119" s="199"/>
      <c r="TYG119" s="188"/>
      <c r="TYH119" s="209"/>
      <c r="TYI119" s="199"/>
      <c r="TYJ119" s="199"/>
      <c r="TYK119" s="188"/>
      <c r="TYL119" s="209"/>
      <c r="TYM119" s="199"/>
      <c r="TYN119" s="199"/>
      <c r="TYO119" s="188"/>
      <c r="TYP119" s="209"/>
      <c r="TYQ119" s="199"/>
      <c r="TYR119" s="199"/>
      <c r="TYS119" s="188"/>
      <c r="TYT119" s="209"/>
      <c r="TYU119" s="199"/>
      <c r="TYV119" s="199"/>
      <c r="TYW119" s="188"/>
      <c r="TYX119" s="209"/>
      <c r="TYY119" s="199"/>
      <c r="TYZ119" s="199"/>
      <c r="TZA119" s="188"/>
      <c r="TZB119" s="209"/>
      <c r="TZC119" s="199"/>
      <c r="TZD119" s="199"/>
      <c r="TZE119" s="188"/>
      <c r="TZF119" s="209"/>
      <c r="TZG119" s="199"/>
      <c r="TZH119" s="199"/>
      <c r="TZI119" s="188"/>
      <c r="TZJ119" s="209"/>
      <c r="TZK119" s="199"/>
      <c r="TZL119" s="199"/>
      <c r="TZM119" s="188"/>
      <c r="TZN119" s="209"/>
      <c r="TZO119" s="199"/>
      <c r="TZP119" s="199"/>
      <c r="TZQ119" s="188"/>
      <c r="TZR119" s="209"/>
      <c r="TZS119" s="199"/>
      <c r="TZT119" s="199"/>
      <c r="TZU119" s="188"/>
      <c r="TZV119" s="209"/>
      <c r="TZW119" s="199"/>
      <c r="TZX119" s="199"/>
      <c r="TZY119" s="188"/>
      <c r="TZZ119" s="209"/>
      <c r="UAA119" s="199"/>
      <c r="UAB119" s="199"/>
      <c r="UAC119" s="188"/>
      <c r="UAD119" s="209"/>
      <c r="UAE119" s="199"/>
      <c r="UAF119" s="199"/>
      <c r="UAG119" s="188"/>
      <c r="UAH119" s="209"/>
      <c r="UAI119" s="199"/>
      <c r="UAJ119" s="199"/>
      <c r="UAK119" s="188"/>
      <c r="UAL119" s="209"/>
      <c r="UAM119" s="199"/>
      <c r="UAN119" s="199"/>
      <c r="UAO119" s="188"/>
      <c r="UAP119" s="209"/>
      <c r="UAQ119" s="199"/>
      <c r="UAR119" s="199"/>
      <c r="UAS119" s="188"/>
      <c r="UAT119" s="209"/>
      <c r="UAU119" s="199"/>
      <c r="UAV119" s="199"/>
      <c r="UAW119" s="188"/>
      <c r="UAX119" s="209"/>
      <c r="UAY119" s="199"/>
      <c r="UAZ119" s="199"/>
      <c r="UBA119" s="188"/>
      <c r="UBB119" s="209"/>
      <c r="UBC119" s="199"/>
      <c r="UBD119" s="199"/>
      <c r="UBE119" s="188"/>
      <c r="UBF119" s="209"/>
      <c r="UBG119" s="199"/>
      <c r="UBH119" s="199"/>
      <c r="UBI119" s="188"/>
      <c r="UBJ119" s="209"/>
      <c r="UBK119" s="199"/>
      <c r="UBL119" s="199"/>
      <c r="UBM119" s="188"/>
      <c r="UBN119" s="209"/>
      <c r="UBO119" s="199"/>
      <c r="UBP119" s="199"/>
      <c r="UBQ119" s="188"/>
      <c r="UBR119" s="209"/>
      <c r="UBS119" s="199"/>
      <c r="UBT119" s="199"/>
      <c r="UBU119" s="188"/>
      <c r="UBV119" s="209"/>
      <c r="UBW119" s="199"/>
      <c r="UBX119" s="199"/>
      <c r="UBY119" s="188"/>
      <c r="UBZ119" s="209"/>
      <c r="UCA119" s="199"/>
      <c r="UCB119" s="199"/>
      <c r="UCC119" s="188"/>
      <c r="UCD119" s="209"/>
      <c r="UCE119" s="199"/>
      <c r="UCF119" s="199"/>
      <c r="UCG119" s="188"/>
      <c r="UCH119" s="209"/>
      <c r="UCI119" s="199"/>
      <c r="UCJ119" s="199"/>
      <c r="UCK119" s="188"/>
      <c r="UCL119" s="209"/>
      <c r="UCM119" s="199"/>
      <c r="UCN119" s="199"/>
      <c r="UCO119" s="188"/>
      <c r="UCP119" s="209"/>
      <c r="UCQ119" s="199"/>
      <c r="UCR119" s="199"/>
      <c r="UCS119" s="188"/>
      <c r="UCT119" s="209"/>
      <c r="UCU119" s="199"/>
      <c r="UCV119" s="199"/>
      <c r="UCW119" s="188"/>
      <c r="UCX119" s="209"/>
      <c r="UCY119" s="199"/>
      <c r="UCZ119" s="199"/>
      <c r="UDA119" s="188"/>
      <c r="UDB119" s="209"/>
      <c r="UDC119" s="199"/>
      <c r="UDD119" s="199"/>
      <c r="UDE119" s="188"/>
      <c r="UDF119" s="209"/>
      <c r="UDG119" s="199"/>
      <c r="UDH119" s="199"/>
      <c r="UDI119" s="188"/>
      <c r="UDJ119" s="209"/>
      <c r="UDK119" s="199"/>
      <c r="UDL119" s="199"/>
      <c r="UDM119" s="188"/>
      <c r="UDN119" s="209"/>
      <c r="UDO119" s="199"/>
      <c r="UDP119" s="199"/>
      <c r="UDQ119" s="188"/>
      <c r="UDR119" s="209"/>
      <c r="UDS119" s="199"/>
      <c r="UDT119" s="199"/>
      <c r="UDU119" s="188"/>
      <c r="UDV119" s="209"/>
      <c r="UDW119" s="199"/>
      <c r="UDX119" s="199"/>
      <c r="UDY119" s="188"/>
      <c r="UDZ119" s="209"/>
      <c r="UEA119" s="199"/>
      <c r="UEB119" s="199"/>
      <c r="UEC119" s="188"/>
      <c r="UED119" s="209"/>
      <c r="UEE119" s="199"/>
      <c r="UEF119" s="199"/>
      <c r="UEG119" s="188"/>
      <c r="UEH119" s="209"/>
      <c r="UEI119" s="199"/>
      <c r="UEJ119" s="199"/>
      <c r="UEK119" s="188"/>
      <c r="UEL119" s="209"/>
      <c r="UEM119" s="199"/>
      <c r="UEN119" s="199"/>
      <c r="UEO119" s="188"/>
      <c r="UEP119" s="209"/>
      <c r="UEQ119" s="199"/>
      <c r="UER119" s="199"/>
      <c r="UES119" s="188"/>
      <c r="UET119" s="209"/>
      <c r="UEU119" s="199"/>
      <c r="UEV119" s="199"/>
      <c r="UEW119" s="188"/>
      <c r="UEX119" s="209"/>
      <c r="UEY119" s="199"/>
      <c r="UEZ119" s="199"/>
      <c r="UFA119" s="188"/>
      <c r="UFB119" s="209"/>
      <c r="UFC119" s="199"/>
      <c r="UFD119" s="199"/>
      <c r="UFE119" s="188"/>
      <c r="UFF119" s="209"/>
      <c r="UFG119" s="199"/>
      <c r="UFH119" s="199"/>
      <c r="UFI119" s="188"/>
      <c r="UFJ119" s="209"/>
      <c r="UFK119" s="199"/>
      <c r="UFL119" s="199"/>
      <c r="UFM119" s="188"/>
      <c r="UFN119" s="209"/>
      <c r="UFO119" s="199"/>
      <c r="UFP119" s="199"/>
      <c r="UFQ119" s="188"/>
      <c r="UFR119" s="209"/>
      <c r="UFS119" s="199"/>
      <c r="UFT119" s="199"/>
      <c r="UFU119" s="188"/>
      <c r="UFV119" s="209"/>
      <c r="UFW119" s="199"/>
      <c r="UFX119" s="199"/>
      <c r="UFY119" s="188"/>
      <c r="UFZ119" s="209"/>
      <c r="UGA119" s="199"/>
      <c r="UGB119" s="199"/>
      <c r="UGC119" s="188"/>
      <c r="UGD119" s="209"/>
      <c r="UGE119" s="199"/>
      <c r="UGF119" s="199"/>
      <c r="UGG119" s="188"/>
      <c r="UGH119" s="209"/>
      <c r="UGI119" s="199"/>
      <c r="UGJ119" s="199"/>
      <c r="UGK119" s="188"/>
      <c r="UGL119" s="209"/>
      <c r="UGM119" s="199"/>
      <c r="UGN119" s="199"/>
      <c r="UGO119" s="188"/>
      <c r="UGP119" s="209"/>
      <c r="UGQ119" s="199"/>
      <c r="UGR119" s="199"/>
      <c r="UGS119" s="188"/>
      <c r="UGT119" s="209"/>
      <c r="UGU119" s="199"/>
      <c r="UGV119" s="199"/>
      <c r="UGW119" s="188"/>
      <c r="UGX119" s="209"/>
      <c r="UGY119" s="199"/>
      <c r="UGZ119" s="199"/>
      <c r="UHA119" s="188"/>
      <c r="UHB119" s="209"/>
      <c r="UHC119" s="199"/>
      <c r="UHD119" s="199"/>
      <c r="UHE119" s="188"/>
      <c r="UHF119" s="209"/>
      <c r="UHG119" s="199"/>
      <c r="UHH119" s="199"/>
      <c r="UHI119" s="188"/>
      <c r="UHJ119" s="209"/>
      <c r="UHK119" s="199"/>
      <c r="UHL119" s="199"/>
      <c r="UHM119" s="188"/>
      <c r="UHN119" s="209"/>
      <c r="UHO119" s="199"/>
      <c r="UHP119" s="199"/>
      <c r="UHQ119" s="188"/>
      <c r="UHR119" s="209"/>
      <c r="UHS119" s="199"/>
      <c r="UHT119" s="199"/>
      <c r="UHU119" s="188"/>
      <c r="UHV119" s="209"/>
      <c r="UHW119" s="199"/>
      <c r="UHX119" s="199"/>
      <c r="UHY119" s="188"/>
      <c r="UHZ119" s="209"/>
      <c r="UIA119" s="199"/>
      <c r="UIB119" s="199"/>
      <c r="UIC119" s="188"/>
      <c r="UID119" s="209"/>
      <c r="UIE119" s="199"/>
      <c r="UIF119" s="199"/>
      <c r="UIG119" s="188"/>
      <c r="UIH119" s="209"/>
      <c r="UII119" s="199"/>
      <c r="UIJ119" s="199"/>
      <c r="UIK119" s="188"/>
      <c r="UIL119" s="209"/>
      <c r="UIM119" s="199"/>
      <c r="UIN119" s="199"/>
      <c r="UIO119" s="188"/>
      <c r="UIP119" s="209"/>
      <c r="UIQ119" s="199"/>
      <c r="UIR119" s="199"/>
      <c r="UIS119" s="188"/>
      <c r="UIT119" s="209"/>
      <c r="UIU119" s="199"/>
      <c r="UIV119" s="199"/>
      <c r="UIW119" s="188"/>
      <c r="UIX119" s="209"/>
      <c r="UIY119" s="199"/>
      <c r="UIZ119" s="199"/>
      <c r="UJA119" s="188"/>
      <c r="UJB119" s="209"/>
      <c r="UJC119" s="199"/>
      <c r="UJD119" s="199"/>
      <c r="UJE119" s="188"/>
      <c r="UJF119" s="209"/>
      <c r="UJG119" s="199"/>
      <c r="UJH119" s="199"/>
      <c r="UJI119" s="188"/>
      <c r="UJJ119" s="209"/>
      <c r="UJK119" s="199"/>
      <c r="UJL119" s="199"/>
      <c r="UJM119" s="188"/>
      <c r="UJN119" s="209"/>
      <c r="UJO119" s="199"/>
      <c r="UJP119" s="199"/>
      <c r="UJQ119" s="188"/>
      <c r="UJR119" s="209"/>
      <c r="UJS119" s="199"/>
      <c r="UJT119" s="199"/>
      <c r="UJU119" s="188"/>
      <c r="UJV119" s="209"/>
      <c r="UJW119" s="199"/>
      <c r="UJX119" s="199"/>
      <c r="UJY119" s="188"/>
      <c r="UJZ119" s="209"/>
      <c r="UKA119" s="199"/>
      <c r="UKB119" s="199"/>
      <c r="UKC119" s="188"/>
      <c r="UKD119" s="209"/>
      <c r="UKE119" s="199"/>
      <c r="UKF119" s="199"/>
      <c r="UKG119" s="188"/>
      <c r="UKH119" s="209"/>
      <c r="UKI119" s="199"/>
      <c r="UKJ119" s="199"/>
      <c r="UKK119" s="188"/>
      <c r="UKL119" s="209"/>
      <c r="UKM119" s="199"/>
      <c r="UKN119" s="199"/>
      <c r="UKO119" s="188"/>
      <c r="UKP119" s="209"/>
      <c r="UKQ119" s="199"/>
      <c r="UKR119" s="199"/>
      <c r="UKS119" s="188"/>
      <c r="UKT119" s="209"/>
      <c r="UKU119" s="199"/>
      <c r="UKV119" s="199"/>
      <c r="UKW119" s="188"/>
      <c r="UKX119" s="209"/>
      <c r="UKY119" s="199"/>
      <c r="UKZ119" s="199"/>
      <c r="ULA119" s="188"/>
      <c r="ULB119" s="209"/>
      <c r="ULC119" s="199"/>
      <c r="ULD119" s="199"/>
      <c r="ULE119" s="188"/>
      <c r="ULF119" s="209"/>
      <c r="ULG119" s="199"/>
      <c r="ULH119" s="199"/>
      <c r="ULI119" s="188"/>
      <c r="ULJ119" s="209"/>
      <c r="ULK119" s="199"/>
      <c r="ULL119" s="199"/>
      <c r="ULM119" s="188"/>
      <c r="ULN119" s="209"/>
      <c r="ULO119" s="199"/>
      <c r="ULP119" s="199"/>
      <c r="ULQ119" s="188"/>
      <c r="ULR119" s="209"/>
      <c r="ULS119" s="199"/>
      <c r="ULT119" s="199"/>
      <c r="ULU119" s="188"/>
      <c r="ULV119" s="209"/>
      <c r="ULW119" s="199"/>
      <c r="ULX119" s="199"/>
      <c r="ULY119" s="188"/>
      <c r="ULZ119" s="209"/>
      <c r="UMA119" s="199"/>
      <c r="UMB119" s="199"/>
      <c r="UMC119" s="188"/>
      <c r="UMD119" s="209"/>
      <c r="UME119" s="199"/>
      <c r="UMF119" s="199"/>
      <c r="UMG119" s="188"/>
      <c r="UMH119" s="209"/>
      <c r="UMI119" s="199"/>
      <c r="UMJ119" s="199"/>
      <c r="UMK119" s="188"/>
      <c r="UML119" s="209"/>
      <c r="UMM119" s="199"/>
      <c r="UMN119" s="199"/>
      <c r="UMO119" s="188"/>
      <c r="UMP119" s="209"/>
      <c r="UMQ119" s="199"/>
      <c r="UMR119" s="199"/>
      <c r="UMS119" s="188"/>
      <c r="UMT119" s="209"/>
      <c r="UMU119" s="199"/>
      <c r="UMV119" s="199"/>
      <c r="UMW119" s="188"/>
      <c r="UMX119" s="209"/>
      <c r="UMY119" s="199"/>
      <c r="UMZ119" s="199"/>
      <c r="UNA119" s="188"/>
      <c r="UNB119" s="209"/>
      <c r="UNC119" s="199"/>
      <c r="UND119" s="199"/>
      <c r="UNE119" s="188"/>
      <c r="UNF119" s="209"/>
      <c r="UNG119" s="199"/>
      <c r="UNH119" s="199"/>
      <c r="UNI119" s="188"/>
      <c r="UNJ119" s="209"/>
      <c r="UNK119" s="199"/>
      <c r="UNL119" s="199"/>
      <c r="UNM119" s="188"/>
      <c r="UNN119" s="209"/>
      <c r="UNO119" s="199"/>
      <c r="UNP119" s="199"/>
      <c r="UNQ119" s="188"/>
      <c r="UNR119" s="209"/>
      <c r="UNS119" s="199"/>
      <c r="UNT119" s="199"/>
      <c r="UNU119" s="188"/>
      <c r="UNV119" s="209"/>
      <c r="UNW119" s="199"/>
      <c r="UNX119" s="199"/>
      <c r="UNY119" s="188"/>
      <c r="UNZ119" s="209"/>
      <c r="UOA119" s="199"/>
      <c r="UOB119" s="199"/>
      <c r="UOC119" s="188"/>
      <c r="UOD119" s="209"/>
      <c r="UOE119" s="199"/>
      <c r="UOF119" s="199"/>
      <c r="UOG119" s="188"/>
      <c r="UOH119" s="209"/>
      <c r="UOI119" s="199"/>
      <c r="UOJ119" s="199"/>
      <c r="UOK119" s="188"/>
      <c r="UOL119" s="209"/>
      <c r="UOM119" s="199"/>
      <c r="UON119" s="199"/>
      <c r="UOO119" s="188"/>
      <c r="UOP119" s="209"/>
      <c r="UOQ119" s="199"/>
      <c r="UOR119" s="199"/>
      <c r="UOS119" s="188"/>
      <c r="UOT119" s="209"/>
      <c r="UOU119" s="199"/>
      <c r="UOV119" s="199"/>
      <c r="UOW119" s="188"/>
      <c r="UOX119" s="209"/>
      <c r="UOY119" s="199"/>
      <c r="UOZ119" s="199"/>
      <c r="UPA119" s="188"/>
      <c r="UPB119" s="209"/>
      <c r="UPC119" s="199"/>
      <c r="UPD119" s="199"/>
      <c r="UPE119" s="188"/>
      <c r="UPF119" s="209"/>
      <c r="UPG119" s="199"/>
      <c r="UPH119" s="199"/>
      <c r="UPI119" s="188"/>
      <c r="UPJ119" s="209"/>
      <c r="UPK119" s="199"/>
      <c r="UPL119" s="199"/>
      <c r="UPM119" s="188"/>
      <c r="UPN119" s="209"/>
      <c r="UPO119" s="199"/>
      <c r="UPP119" s="199"/>
      <c r="UPQ119" s="188"/>
      <c r="UPR119" s="209"/>
      <c r="UPS119" s="199"/>
      <c r="UPT119" s="199"/>
      <c r="UPU119" s="188"/>
      <c r="UPV119" s="209"/>
      <c r="UPW119" s="199"/>
      <c r="UPX119" s="199"/>
      <c r="UPY119" s="188"/>
      <c r="UPZ119" s="209"/>
      <c r="UQA119" s="199"/>
      <c r="UQB119" s="199"/>
      <c r="UQC119" s="188"/>
      <c r="UQD119" s="209"/>
      <c r="UQE119" s="199"/>
      <c r="UQF119" s="199"/>
      <c r="UQG119" s="188"/>
      <c r="UQH119" s="209"/>
      <c r="UQI119" s="199"/>
      <c r="UQJ119" s="199"/>
      <c r="UQK119" s="188"/>
      <c r="UQL119" s="209"/>
      <c r="UQM119" s="199"/>
      <c r="UQN119" s="199"/>
      <c r="UQO119" s="188"/>
      <c r="UQP119" s="209"/>
      <c r="UQQ119" s="199"/>
      <c r="UQR119" s="199"/>
      <c r="UQS119" s="188"/>
      <c r="UQT119" s="209"/>
      <c r="UQU119" s="199"/>
      <c r="UQV119" s="199"/>
      <c r="UQW119" s="188"/>
      <c r="UQX119" s="209"/>
      <c r="UQY119" s="199"/>
      <c r="UQZ119" s="199"/>
      <c r="URA119" s="188"/>
      <c r="URB119" s="209"/>
      <c r="URC119" s="199"/>
      <c r="URD119" s="199"/>
      <c r="URE119" s="188"/>
      <c r="URF119" s="209"/>
      <c r="URG119" s="199"/>
      <c r="URH119" s="199"/>
      <c r="URI119" s="188"/>
      <c r="URJ119" s="209"/>
      <c r="URK119" s="199"/>
      <c r="URL119" s="199"/>
      <c r="URM119" s="188"/>
      <c r="URN119" s="209"/>
      <c r="URO119" s="199"/>
      <c r="URP119" s="199"/>
      <c r="URQ119" s="188"/>
      <c r="URR119" s="209"/>
      <c r="URS119" s="199"/>
      <c r="URT119" s="199"/>
      <c r="URU119" s="188"/>
      <c r="URV119" s="209"/>
      <c r="URW119" s="199"/>
      <c r="URX119" s="199"/>
      <c r="URY119" s="188"/>
      <c r="URZ119" s="209"/>
      <c r="USA119" s="199"/>
      <c r="USB119" s="199"/>
      <c r="USC119" s="188"/>
      <c r="USD119" s="209"/>
      <c r="USE119" s="199"/>
      <c r="USF119" s="199"/>
      <c r="USG119" s="188"/>
      <c r="USH119" s="209"/>
      <c r="USI119" s="199"/>
      <c r="USJ119" s="199"/>
      <c r="USK119" s="188"/>
      <c r="USL119" s="209"/>
      <c r="USM119" s="199"/>
      <c r="USN119" s="199"/>
      <c r="USO119" s="188"/>
      <c r="USP119" s="209"/>
      <c r="USQ119" s="199"/>
      <c r="USR119" s="199"/>
      <c r="USS119" s="188"/>
      <c r="UST119" s="209"/>
      <c r="USU119" s="199"/>
      <c r="USV119" s="199"/>
      <c r="USW119" s="188"/>
      <c r="USX119" s="209"/>
      <c r="USY119" s="199"/>
      <c r="USZ119" s="199"/>
      <c r="UTA119" s="188"/>
      <c r="UTB119" s="209"/>
      <c r="UTC119" s="199"/>
      <c r="UTD119" s="199"/>
      <c r="UTE119" s="188"/>
      <c r="UTF119" s="209"/>
      <c r="UTG119" s="199"/>
      <c r="UTH119" s="199"/>
      <c r="UTI119" s="188"/>
      <c r="UTJ119" s="209"/>
      <c r="UTK119" s="199"/>
      <c r="UTL119" s="199"/>
      <c r="UTM119" s="188"/>
      <c r="UTN119" s="209"/>
      <c r="UTO119" s="199"/>
      <c r="UTP119" s="199"/>
      <c r="UTQ119" s="188"/>
      <c r="UTR119" s="209"/>
      <c r="UTS119" s="199"/>
      <c r="UTT119" s="199"/>
      <c r="UTU119" s="188"/>
      <c r="UTV119" s="209"/>
      <c r="UTW119" s="199"/>
      <c r="UTX119" s="199"/>
      <c r="UTY119" s="188"/>
      <c r="UTZ119" s="209"/>
      <c r="UUA119" s="199"/>
      <c r="UUB119" s="199"/>
      <c r="UUC119" s="188"/>
      <c r="UUD119" s="209"/>
      <c r="UUE119" s="199"/>
      <c r="UUF119" s="199"/>
      <c r="UUG119" s="188"/>
      <c r="UUH119" s="209"/>
      <c r="UUI119" s="199"/>
      <c r="UUJ119" s="199"/>
      <c r="UUK119" s="188"/>
      <c r="UUL119" s="209"/>
      <c r="UUM119" s="199"/>
      <c r="UUN119" s="199"/>
      <c r="UUO119" s="188"/>
      <c r="UUP119" s="209"/>
      <c r="UUQ119" s="199"/>
      <c r="UUR119" s="199"/>
      <c r="UUS119" s="188"/>
      <c r="UUT119" s="209"/>
      <c r="UUU119" s="199"/>
      <c r="UUV119" s="199"/>
      <c r="UUW119" s="188"/>
      <c r="UUX119" s="209"/>
      <c r="UUY119" s="199"/>
      <c r="UUZ119" s="199"/>
      <c r="UVA119" s="188"/>
      <c r="UVB119" s="209"/>
      <c r="UVC119" s="199"/>
      <c r="UVD119" s="199"/>
      <c r="UVE119" s="188"/>
      <c r="UVF119" s="209"/>
      <c r="UVG119" s="199"/>
      <c r="UVH119" s="199"/>
      <c r="UVI119" s="188"/>
      <c r="UVJ119" s="209"/>
      <c r="UVK119" s="199"/>
      <c r="UVL119" s="199"/>
      <c r="UVM119" s="188"/>
      <c r="UVN119" s="209"/>
      <c r="UVO119" s="199"/>
      <c r="UVP119" s="199"/>
      <c r="UVQ119" s="188"/>
      <c r="UVR119" s="209"/>
      <c r="UVS119" s="199"/>
      <c r="UVT119" s="199"/>
      <c r="UVU119" s="188"/>
      <c r="UVV119" s="209"/>
      <c r="UVW119" s="199"/>
      <c r="UVX119" s="199"/>
      <c r="UVY119" s="188"/>
      <c r="UVZ119" s="209"/>
      <c r="UWA119" s="199"/>
      <c r="UWB119" s="199"/>
      <c r="UWC119" s="188"/>
      <c r="UWD119" s="209"/>
      <c r="UWE119" s="199"/>
      <c r="UWF119" s="199"/>
      <c r="UWG119" s="188"/>
      <c r="UWH119" s="209"/>
      <c r="UWI119" s="199"/>
      <c r="UWJ119" s="199"/>
      <c r="UWK119" s="188"/>
      <c r="UWL119" s="209"/>
      <c r="UWM119" s="199"/>
      <c r="UWN119" s="199"/>
      <c r="UWO119" s="188"/>
      <c r="UWP119" s="209"/>
      <c r="UWQ119" s="199"/>
      <c r="UWR119" s="199"/>
      <c r="UWS119" s="188"/>
      <c r="UWT119" s="209"/>
      <c r="UWU119" s="199"/>
      <c r="UWV119" s="199"/>
      <c r="UWW119" s="188"/>
      <c r="UWX119" s="209"/>
      <c r="UWY119" s="199"/>
      <c r="UWZ119" s="199"/>
      <c r="UXA119" s="188"/>
      <c r="UXB119" s="209"/>
      <c r="UXC119" s="199"/>
      <c r="UXD119" s="199"/>
      <c r="UXE119" s="188"/>
      <c r="UXF119" s="209"/>
      <c r="UXG119" s="199"/>
      <c r="UXH119" s="199"/>
      <c r="UXI119" s="188"/>
      <c r="UXJ119" s="209"/>
      <c r="UXK119" s="199"/>
      <c r="UXL119" s="199"/>
      <c r="UXM119" s="188"/>
      <c r="UXN119" s="209"/>
      <c r="UXO119" s="199"/>
      <c r="UXP119" s="199"/>
      <c r="UXQ119" s="188"/>
      <c r="UXR119" s="209"/>
      <c r="UXS119" s="199"/>
      <c r="UXT119" s="199"/>
      <c r="UXU119" s="188"/>
      <c r="UXV119" s="209"/>
      <c r="UXW119" s="199"/>
      <c r="UXX119" s="199"/>
      <c r="UXY119" s="188"/>
      <c r="UXZ119" s="209"/>
      <c r="UYA119" s="199"/>
      <c r="UYB119" s="199"/>
      <c r="UYC119" s="188"/>
      <c r="UYD119" s="209"/>
      <c r="UYE119" s="199"/>
      <c r="UYF119" s="199"/>
      <c r="UYG119" s="188"/>
      <c r="UYH119" s="209"/>
      <c r="UYI119" s="199"/>
      <c r="UYJ119" s="199"/>
      <c r="UYK119" s="188"/>
      <c r="UYL119" s="209"/>
      <c r="UYM119" s="199"/>
      <c r="UYN119" s="199"/>
      <c r="UYO119" s="188"/>
      <c r="UYP119" s="209"/>
      <c r="UYQ119" s="199"/>
      <c r="UYR119" s="199"/>
      <c r="UYS119" s="188"/>
      <c r="UYT119" s="209"/>
      <c r="UYU119" s="199"/>
      <c r="UYV119" s="199"/>
      <c r="UYW119" s="188"/>
      <c r="UYX119" s="209"/>
      <c r="UYY119" s="199"/>
      <c r="UYZ119" s="199"/>
      <c r="UZA119" s="188"/>
      <c r="UZB119" s="209"/>
      <c r="UZC119" s="199"/>
      <c r="UZD119" s="199"/>
      <c r="UZE119" s="188"/>
      <c r="UZF119" s="209"/>
      <c r="UZG119" s="199"/>
      <c r="UZH119" s="199"/>
      <c r="UZI119" s="188"/>
      <c r="UZJ119" s="209"/>
      <c r="UZK119" s="199"/>
      <c r="UZL119" s="199"/>
      <c r="UZM119" s="188"/>
      <c r="UZN119" s="209"/>
      <c r="UZO119" s="199"/>
      <c r="UZP119" s="199"/>
      <c r="UZQ119" s="188"/>
      <c r="UZR119" s="209"/>
      <c r="UZS119" s="199"/>
      <c r="UZT119" s="199"/>
      <c r="UZU119" s="188"/>
      <c r="UZV119" s="209"/>
      <c r="UZW119" s="199"/>
      <c r="UZX119" s="199"/>
      <c r="UZY119" s="188"/>
      <c r="UZZ119" s="209"/>
      <c r="VAA119" s="199"/>
      <c r="VAB119" s="199"/>
      <c r="VAC119" s="188"/>
      <c r="VAD119" s="209"/>
      <c r="VAE119" s="199"/>
      <c r="VAF119" s="199"/>
      <c r="VAG119" s="188"/>
      <c r="VAH119" s="209"/>
      <c r="VAI119" s="199"/>
      <c r="VAJ119" s="199"/>
      <c r="VAK119" s="188"/>
      <c r="VAL119" s="209"/>
      <c r="VAM119" s="199"/>
      <c r="VAN119" s="199"/>
      <c r="VAO119" s="188"/>
      <c r="VAP119" s="209"/>
      <c r="VAQ119" s="199"/>
      <c r="VAR119" s="199"/>
      <c r="VAS119" s="188"/>
      <c r="VAT119" s="209"/>
      <c r="VAU119" s="199"/>
      <c r="VAV119" s="199"/>
      <c r="VAW119" s="188"/>
      <c r="VAX119" s="209"/>
      <c r="VAY119" s="199"/>
      <c r="VAZ119" s="199"/>
      <c r="VBA119" s="188"/>
      <c r="VBB119" s="209"/>
      <c r="VBC119" s="199"/>
      <c r="VBD119" s="199"/>
      <c r="VBE119" s="188"/>
      <c r="VBF119" s="209"/>
      <c r="VBG119" s="199"/>
      <c r="VBH119" s="199"/>
      <c r="VBI119" s="188"/>
      <c r="VBJ119" s="209"/>
      <c r="VBK119" s="199"/>
      <c r="VBL119" s="199"/>
      <c r="VBM119" s="188"/>
      <c r="VBN119" s="209"/>
      <c r="VBO119" s="199"/>
      <c r="VBP119" s="199"/>
      <c r="VBQ119" s="188"/>
      <c r="VBR119" s="209"/>
      <c r="VBS119" s="199"/>
      <c r="VBT119" s="199"/>
      <c r="VBU119" s="188"/>
      <c r="VBV119" s="209"/>
      <c r="VBW119" s="199"/>
      <c r="VBX119" s="199"/>
      <c r="VBY119" s="188"/>
      <c r="VBZ119" s="209"/>
      <c r="VCA119" s="199"/>
      <c r="VCB119" s="199"/>
      <c r="VCC119" s="188"/>
      <c r="VCD119" s="209"/>
      <c r="VCE119" s="199"/>
      <c r="VCF119" s="199"/>
      <c r="VCG119" s="188"/>
      <c r="VCH119" s="209"/>
      <c r="VCI119" s="199"/>
      <c r="VCJ119" s="199"/>
      <c r="VCK119" s="188"/>
      <c r="VCL119" s="209"/>
      <c r="VCM119" s="199"/>
      <c r="VCN119" s="199"/>
      <c r="VCO119" s="188"/>
      <c r="VCP119" s="209"/>
      <c r="VCQ119" s="199"/>
      <c r="VCR119" s="199"/>
      <c r="VCS119" s="188"/>
      <c r="VCT119" s="209"/>
      <c r="VCU119" s="199"/>
      <c r="VCV119" s="199"/>
      <c r="VCW119" s="188"/>
      <c r="VCX119" s="209"/>
      <c r="VCY119" s="199"/>
      <c r="VCZ119" s="199"/>
      <c r="VDA119" s="188"/>
      <c r="VDB119" s="209"/>
      <c r="VDC119" s="199"/>
      <c r="VDD119" s="199"/>
      <c r="VDE119" s="188"/>
      <c r="VDF119" s="209"/>
      <c r="VDG119" s="199"/>
      <c r="VDH119" s="199"/>
      <c r="VDI119" s="188"/>
      <c r="VDJ119" s="209"/>
      <c r="VDK119" s="199"/>
      <c r="VDL119" s="199"/>
      <c r="VDM119" s="188"/>
      <c r="VDN119" s="209"/>
      <c r="VDO119" s="199"/>
      <c r="VDP119" s="199"/>
      <c r="VDQ119" s="188"/>
      <c r="VDR119" s="209"/>
      <c r="VDS119" s="199"/>
      <c r="VDT119" s="199"/>
      <c r="VDU119" s="188"/>
      <c r="VDV119" s="209"/>
      <c r="VDW119" s="199"/>
      <c r="VDX119" s="199"/>
      <c r="VDY119" s="188"/>
      <c r="VDZ119" s="209"/>
      <c r="VEA119" s="199"/>
      <c r="VEB119" s="199"/>
      <c r="VEC119" s="188"/>
      <c r="VED119" s="209"/>
      <c r="VEE119" s="199"/>
      <c r="VEF119" s="199"/>
      <c r="VEG119" s="188"/>
      <c r="VEH119" s="209"/>
      <c r="VEI119" s="199"/>
      <c r="VEJ119" s="199"/>
      <c r="VEK119" s="188"/>
      <c r="VEL119" s="209"/>
      <c r="VEM119" s="199"/>
      <c r="VEN119" s="199"/>
      <c r="VEO119" s="188"/>
      <c r="VEP119" s="209"/>
      <c r="VEQ119" s="199"/>
      <c r="VER119" s="199"/>
      <c r="VES119" s="188"/>
      <c r="VET119" s="209"/>
      <c r="VEU119" s="199"/>
      <c r="VEV119" s="199"/>
      <c r="VEW119" s="188"/>
      <c r="VEX119" s="209"/>
      <c r="VEY119" s="199"/>
      <c r="VEZ119" s="199"/>
      <c r="VFA119" s="188"/>
      <c r="VFB119" s="209"/>
      <c r="VFC119" s="199"/>
      <c r="VFD119" s="199"/>
      <c r="VFE119" s="188"/>
      <c r="VFF119" s="209"/>
      <c r="VFG119" s="199"/>
      <c r="VFH119" s="199"/>
      <c r="VFI119" s="188"/>
      <c r="VFJ119" s="209"/>
      <c r="VFK119" s="199"/>
      <c r="VFL119" s="199"/>
      <c r="VFM119" s="188"/>
      <c r="VFN119" s="209"/>
      <c r="VFO119" s="199"/>
      <c r="VFP119" s="199"/>
      <c r="VFQ119" s="188"/>
      <c r="VFR119" s="209"/>
      <c r="VFS119" s="199"/>
      <c r="VFT119" s="199"/>
      <c r="VFU119" s="188"/>
      <c r="VFV119" s="209"/>
      <c r="VFW119" s="199"/>
      <c r="VFX119" s="199"/>
      <c r="VFY119" s="188"/>
      <c r="VFZ119" s="209"/>
      <c r="VGA119" s="199"/>
      <c r="VGB119" s="199"/>
      <c r="VGC119" s="188"/>
      <c r="VGD119" s="209"/>
      <c r="VGE119" s="199"/>
      <c r="VGF119" s="199"/>
      <c r="VGG119" s="188"/>
      <c r="VGH119" s="209"/>
      <c r="VGI119" s="199"/>
      <c r="VGJ119" s="199"/>
      <c r="VGK119" s="188"/>
      <c r="VGL119" s="209"/>
      <c r="VGM119" s="199"/>
      <c r="VGN119" s="199"/>
      <c r="VGO119" s="188"/>
      <c r="VGP119" s="209"/>
      <c r="VGQ119" s="199"/>
      <c r="VGR119" s="199"/>
      <c r="VGS119" s="188"/>
      <c r="VGT119" s="209"/>
      <c r="VGU119" s="199"/>
      <c r="VGV119" s="199"/>
      <c r="VGW119" s="188"/>
      <c r="VGX119" s="209"/>
      <c r="VGY119" s="199"/>
      <c r="VGZ119" s="199"/>
      <c r="VHA119" s="188"/>
      <c r="VHB119" s="209"/>
      <c r="VHC119" s="199"/>
      <c r="VHD119" s="199"/>
      <c r="VHE119" s="188"/>
      <c r="VHF119" s="209"/>
      <c r="VHG119" s="199"/>
      <c r="VHH119" s="199"/>
      <c r="VHI119" s="188"/>
      <c r="VHJ119" s="209"/>
      <c r="VHK119" s="199"/>
      <c r="VHL119" s="199"/>
      <c r="VHM119" s="188"/>
      <c r="VHN119" s="209"/>
      <c r="VHO119" s="199"/>
      <c r="VHP119" s="199"/>
      <c r="VHQ119" s="188"/>
      <c r="VHR119" s="209"/>
      <c r="VHS119" s="199"/>
      <c r="VHT119" s="199"/>
      <c r="VHU119" s="188"/>
      <c r="VHV119" s="209"/>
      <c r="VHW119" s="199"/>
      <c r="VHX119" s="199"/>
      <c r="VHY119" s="188"/>
      <c r="VHZ119" s="209"/>
      <c r="VIA119" s="199"/>
      <c r="VIB119" s="199"/>
      <c r="VIC119" s="188"/>
      <c r="VID119" s="209"/>
      <c r="VIE119" s="199"/>
      <c r="VIF119" s="199"/>
      <c r="VIG119" s="188"/>
      <c r="VIH119" s="209"/>
      <c r="VII119" s="199"/>
      <c r="VIJ119" s="199"/>
      <c r="VIK119" s="188"/>
      <c r="VIL119" s="209"/>
      <c r="VIM119" s="199"/>
      <c r="VIN119" s="199"/>
      <c r="VIO119" s="188"/>
      <c r="VIP119" s="209"/>
      <c r="VIQ119" s="199"/>
      <c r="VIR119" s="199"/>
      <c r="VIS119" s="188"/>
      <c r="VIT119" s="209"/>
      <c r="VIU119" s="199"/>
      <c r="VIV119" s="199"/>
      <c r="VIW119" s="188"/>
      <c r="VIX119" s="209"/>
      <c r="VIY119" s="199"/>
      <c r="VIZ119" s="199"/>
      <c r="VJA119" s="188"/>
      <c r="VJB119" s="209"/>
      <c r="VJC119" s="199"/>
      <c r="VJD119" s="199"/>
      <c r="VJE119" s="188"/>
      <c r="VJF119" s="209"/>
      <c r="VJG119" s="199"/>
      <c r="VJH119" s="199"/>
      <c r="VJI119" s="188"/>
      <c r="VJJ119" s="209"/>
      <c r="VJK119" s="199"/>
      <c r="VJL119" s="199"/>
      <c r="VJM119" s="188"/>
      <c r="VJN119" s="209"/>
      <c r="VJO119" s="199"/>
      <c r="VJP119" s="199"/>
      <c r="VJQ119" s="188"/>
      <c r="VJR119" s="209"/>
      <c r="VJS119" s="199"/>
      <c r="VJT119" s="199"/>
      <c r="VJU119" s="188"/>
      <c r="VJV119" s="209"/>
      <c r="VJW119" s="199"/>
      <c r="VJX119" s="199"/>
      <c r="VJY119" s="188"/>
      <c r="VJZ119" s="209"/>
      <c r="VKA119" s="199"/>
      <c r="VKB119" s="199"/>
      <c r="VKC119" s="188"/>
      <c r="VKD119" s="209"/>
      <c r="VKE119" s="199"/>
      <c r="VKF119" s="199"/>
      <c r="VKG119" s="188"/>
      <c r="VKH119" s="209"/>
      <c r="VKI119" s="199"/>
      <c r="VKJ119" s="199"/>
      <c r="VKK119" s="188"/>
      <c r="VKL119" s="209"/>
      <c r="VKM119" s="199"/>
      <c r="VKN119" s="199"/>
      <c r="VKO119" s="188"/>
      <c r="VKP119" s="209"/>
      <c r="VKQ119" s="199"/>
      <c r="VKR119" s="199"/>
      <c r="VKS119" s="188"/>
      <c r="VKT119" s="209"/>
      <c r="VKU119" s="199"/>
      <c r="VKV119" s="199"/>
      <c r="VKW119" s="188"/>
      <c r="VKX119" s="209"/>
      <c r="VKY119" s="199"/>
      <c r="VKZ119" s="199"/>
      <c r="VLA119" s="188"/>
      <c r="VLB119" s="209"/>
      <c r="VLC119" s="199"/>
      <c r="VLD119" s="199"/>
      <c r="VLE119" s="188"/>
      <c r="VLF119" s="209"/>
      <c r="VLG119" s="199"/>
      <c r="VLH119" s="199"/>
      <c r="VLI119" s="188"/>
      <c r="VLJ119" s="209"/>
      <c r="VLK119" s="199"/>
      <c r="VLL119" s="199"/>
      <c r="VLM119" s="188"/>
      <c r="VLN119" s="209"/>
      <c r="VLO119" s="199"/>
      <c r="VLP119" s="199"/>
      <c r="VLQ119" s="188"/>
      <c r="VLR119" s="209"/>
      <c r="VLS119" s="199"/>
      <c r="VLT119" s="199"/>
      <c r="VLU119" s="188"/>
      <c r="VLV119" s="209"/>
      <c r="VLW119" s="199"/>
      <c r="VLX119" s="199"/>
      <c r="VLY119" s="188"/>
      <c r="VLZ119" s="209"/>
      <c r="VMA119" s="199"/>
      <c r="VMB119" s="199"/>
      <c r="VMC119" s="188"/>
      <c r="VMD119" s="209"/>
      <c r="VME119" s="199"/>
      <c r="VMF119" s="199"/>
      <c r="VMG119" s="188"/>
      <c r="VMH119" s="209"/>
      <c r="VMI119" s="199"/>
      <c r="VMJ119" s="199"/>
      <c r="VMK119" s="188"/>
      <c r="VML119" s="209"/>
      <c r="VMM119" s="199"/>
      <c r="VMN119" s="199"/>
      <c r="VMO119" s="188"/>
      <c r="VMP119" s="209"/>
      <c r="VMQ119" s="199"/>
      <c r="VMR119" s="199"/>
      <c r="VMS119" s="188"/>
      <c r="VMT119" s="209"/>
      <c r="VMU119" s="199"/>
      <c r="VMV119" s="199"/>
      <c r="VMW119" s="188"/>
      <c r="VMX119" s="209"/>
      <c r="VMY119" s="199"/>
      <c r="VMZ119" s="199"/>
      <c r="VNA119" s="188"/>
      <c r="VNB119" s="209"/>
      <c r="VNC119" s="199"/>
      <c r="VND119" s="199"/>
      <c r="VNE119" s="188"/>
      <c r="VNF119" s="209"/>
      <c r="VNG119" s="199"/>
      <c r="VNH119" s="199"/>
      <c r="VNI119" s="188"/>
      <c r="VNJ119" s="209"/>
      <c r="VNK119" s="199"/>
      <c r="VNL119" s="199"/>
      <c r="VNM119" s="188"/>
      <c r="VNN119" s="209"/>
      <c r="VNO119" s="199"/>
      <c r="VNP119" s="199"/>
      <c r="VNQ119" s="188"/>
      <c r="VNR119" s="209"/>
      <c r="VNS119" s="199"/>
      <c r="VNT119" s="199"/>
      <c r="VNU119" s="188"/>
      <c r="VNV119" s="209"/>
      <c r="VNW119" s="199"/>
      <c r="VNX119" s="199"/>
      <c r="VNY119" s="188"/>
      <c r="VNZ119" s="209"/>
      <c r="VOA119" s="199"/>
      <c r="VOB119" s="199"/>
      <c r="VOC119" s="188"/>
      <c r="VOD119" s="209"/>
      <c r="VOE119" s="199"/>
      <c r="VOF119" s="199"/>
      <c r="VOG119" s="188"/>
      <c r="VOH119" s="209"/>
      <c r="VOI119" s="199"/>
      <c r="VOJ119" s="199"/>
      <c r="VOK119" s="188"/>
      <c r="VOL119" s="209"/>
      <c r="VOM119" s="199"/>
      <c r="VON119" s="199"/>
      <c r="VOO119" s="188"/>
      <c r="VOP119" s="209"/>
      <c r="VOQ119" s="199"/>
      <c r="VOR119" s="199"/>
      <c r="VOS119" s="188"/>
      <c r="VOT119" s="209"/>
      <c r="VOU119" s="199"/>
      <c r="VOV119" s="199"/>
      <c r="VOW119" s="188"/>
      <c r="VOX119" s="209"/>
      <c r="VOY119" s="199"/>
      <c r="VOZ119" s="199"/>
      <c r="VPA119" s="188"/>
      <c r="VPB119" s="209"/>
      <c r="VPC119" s="199"/>
      <c r="VPD119" s="199"/>
      <c r="VPE119" s="188"/>
      <c r="VPF119" s="209"/>
      <c r="VPG119" s="199"/>
      <c r="VPH119" s="199"/>
      <c r="VPI119" s="188"/>
      <c r="VPJ119" s="209"/>
      <c r="VPK119" s="199"/>
      <c r="VPL119" s="199"/>
      <c r="VPM119" s="188"/>
      <c r="VPN119" s="209"/>
      <c r="VPO119" s="199"/>
      <c r="VPP119" s="199"/>
      <c r="VPQ119" s="188"/>
      <c r="VPR119" s="209"/>
      <c r="VPS119" s="199"/>
      <c r="VPT119" s="199"/>
      <c r="VPU119" s="188"/>
      <c r="VPV119" s="209"/>
      <c r="VPW119" s="199"/>
      <c r="VPX119" s="199"/>
      <c r="VPY119" s="188"/>
      <c r="VPZ119" s="209"/>
      <c r="VQA119" s="199"/>
      <c r="VQB119" s="199"/>
      <c r="VQC119" s="188"/>
      <c r="VQD119" s="209"/>
      <c r="VQE119" s="199"/>
      <c r="VQF119" s="199"/>
      <c r="VQG119" s="188"/>
      <c r="VQH119" s="209"/>
      <c r="VQI119" s="199"/>
      <c r="VQJ119" s="199"/>
      <c r="VQK119" s="188"/>
      <c r="VQL119" s="209"/>
      <c r="VQM119" s="199"/>
      <c r="VQN119" s="199"/>
      <c r="VQO119" s="188"/>
      <c r="VQP119" s="209"/>
      <c r="VQQ119" s="199"/>
      <c r="VQR119" s="199"/>
      <c r="VQS119" s="188"/>
      <c r="VQT119" s="209"/>
      <c r="VQU119" s="199"/>
      <c r="VQV119" s="199"/>
      <c r="VQW119" s="188"/>
      <c r="VQX119" s="209"/>
      <c r="VQY119" s="199"/>
      <c r="VQZ119" s="199"/>
      <c r="VRA119" s="188"/>
      <c r="VRB119" s="209"/>
      <c r="VRC119" s="199"/>
      <c r="VRD119" s="199"/>
      <c r="VRE119" s="188"/>
      <c r="VRF119" s="209"/>
      <c r="VRG119" s="199"/>
      <c r="VRH119" s="199"/>
      <c r="VRI119" s="188"/>
      <c r="VRJ119" s="209"/>
      <c r="VRK119" s="199"/>
      <c r="VRL119" s="199"/>
      <c r="VRM119" s="188"/>
      <c r="VRN119" s="209"/>
      <c r="VRO119" s="199"/>
      <c r="VRP119" s="199"/>
      <c r="VRQ119" s="188"/>
      <c r="VRR119" s="209"/>
      <c r="VRS119" s="199"/>
      <c r="VRT119" s="199"/>
      <c r="VRU119" s="188"/>
      <c r="VRV119" s="209"/>
      <c r="VRW119" s="199"/>
      <c r="VRX119" s="199"/>
      <c r="VRY119" s="188"/>
      <c r="VRZ119" s="209"/>
      <c r="VSA119" s="199"/>
      <c r="VSB119" s="199"/>
      <c r="VSC119" s="188"/>
      <c r="VSD119" s="209"/>
      <c r="VSE119" s="199"/>
      <c r="VSF119" s="199"/>
      <c r="VSG119" s="188"/>
      <c r="VSH119" s="209"/>
      <c r="VSI119" s="199"/>
      <c r="VSJ119" s="199"/>
      <c r="VSK119" s="188"/>
      <c r="VSL119" s="209"/>
      <c r="VSM119" s="199"/>
      <c r="VSN119" s="199"/>
      <c r="VSO119" s="188"/>
      <c r="VSP119" s="209"/>
      <c r="VSQ119" s="199"/>
      <c r="VSR119" s="199"/>
      <c r="VSS119" s="188"/>
      <c r="VST119" s="209"/>
      <c r="VSU119" s="199"/>
      <c r="VSV119" s="199"/>
      <c r="VSW119" s="188"/>
      <c r="VSX119" s="209"/>
      <c r="VSY119" s="199"/>
      <c r="VSZ119" s="199"/>
      <c r="VTA119" s="188"/>
      <c r="VTB119" s="209"/>
      <c r="VTC119" s="199"/>
      <c r="VTD119" s="199"/>
      <c r="VTE119" s="188"/>
      <c r="VTF119" s="209"/>
      <c r="VTG119" s="199"/>
      <c r="VTH119" s="199"/>
      <c r="VTI119" s="188"/>
      <c r="VTJ119" s="209"/>
      <c r="VTK119" s="199"/>
      <c r="VTL119" s="199"/>
      <c r="VTM119" s="188"/>
      <c r="VTN119" s="209"/>
      <c r="VTO119" s="199"/>
      <c r="VTP119" s="199"/>
      <c r="VTQ119" s="188"/>
      <c r="VTR119" s="209"/>
      <c r="VTS119" s="199"/>
      <c r="VTT119" s="199"/>
      <c r="VTU119" s="188"/>
      <c r="VTV119" s="209"/>
      <c r="VTW119" s="199"/>
      <c r="VTX119" s="199"/>
      <c r="VTY119" s="188"/>
      <c r="VTZ119" s="209"/>
      <c r="VUA119" s="199"/>
      <c r="VUB119" s="199"/>
      <c r="VUC119" s="188"/>
      <c r="VUD119" s="209"/>
      <c r="VUE119" s="199"/>
      <c r="VUF119" s="199"/>
      <c r="VUG119" s="188"/>
      <c r="VUH119" s="209"/>
      <c r="VUI119" s="199"/>
      <c r="VUJ119" s="199"/>
      <c r="VUK119" s="188"/>
      <c r="VUL119" s="209"/>
      <c r="VUM119" s="199"/>
      <c r="VUN119" s="199"/>
      <c r="VUO119" s="188"/>
      <c r="VUP119" s="209"/>
      <c r="VUQ119" s="199"/>
      <c r="VUR119" s="199"/>
      <c r="VUS119" s="188"/>
      <c r="VUT119" s="209"/>
      <c r="VUU119" s="199"/>
      <c r="VUV119" s="199"/>
      <c r="VUW119" s="188"/>
      <c r="VUX119" s="209"/>
      <c r="VUY119" s="199"/>
      <c r="VUZ119" s="199"/>
      <c r="VVA119" s="188"/>
      <c r="VVB119" s="209"/>
      <c r="VVC119" s="199"/>
      <c r="VVD119" s="199"/>
      <c r="VVE119" s="188"/>
      <c r="VVF119" s="209"/>
      <c r="VVG119" s="199"/>
      <c r="VVH119" s="199"/>
      <c r="VVI119" s="188"/>
      <c r="VVJ119" s="209"/>
      <c r="VVK119" s="199"/>
      <c r="VVL119" s="199"/>
      <c r="VVM119" s="188"/>
      <c r="VVN119" s="209"/>
      <c r="VVO119" s="199"/>
      <c r="VVP119" s="199"/>
      <c r="VVQ119" s="188"/>
      <c r="VVR119" s="209"/>
      <c r="VVS119" s="199"/>
      <c r="VVT119" s="199"/>
      <c r="VVU119" s="188"/>
      <c r="VVV119" s="209"/>
      <c r="VVW119" s="199"/>
      <c r="VVX119" s="199"/>
      <c r="VVY119" s="188"/>
      <c r="VVZ119" s="209"/>
      <c r="VWA119" s="199"/>
      <c r="VWB119" s="199"/>
      <c r="VWC119" s="188"/>
      <c r="VWD119" s="209"/>
      <c r="VWE119" s="199"/>
      <c r="VWF119" s="199"/>
      <c r="VWG119" s="188"/>
      <c r="VWH119" s="209"/>
      <c r="VWI119" s="199"/>
      <c r="VWJ119" s="199"/>
      <c r="VWK119" s="188"/>
      <c r="VWL119" s="209"/>
      <c r="VWM119" s="199"/>
      <c r="VWN119" s="199"/>
      <c r="VWO119" s="188"/>
      <c r="VWP119" s="209"/>
      <c r="VWQ119" s="199"/>
      <c r="VWR119" s="199"/>
      <c r="VWS119" s="188"/>
      <c r="VWT119" s="209"/>
      <c r="VWU119" s="199"/>
      <c r="VWV119" s="199"/>
      <c r="VWW119" s="188"/>
      <c r="VWX119" s="209"/>
      <c r="VWY119" s="199"/>
      <c r="VWZ119" s="199"/>
      <c r="VXA119" s="188"/>
      <c r="VXB119" s="209"/>
      <c r="VXC119" s="199"/>
      <c r="VXD119" s="199"/>
      <c r="VXE119" s="188"/>
      <c r="VXF119" s="209"/>
      <c r="VXG119" s="199"/>
      <c r="VXH119" s="199"/>
      <c r="VXI119" s="188"/>
      <c r="VXJ119" s="209"/>
      <c r="VXK119" s="199"/>
      <c r="VXL119" s="199"/>
      <c r="VXM119" s="188"/>
      <c r="VXN119" s="209"/>
      <c r="VXO119" s="199"/>
      <c r="VXP119" s="199"/>
      <c r="VXQ119" s="188"/>
      <c r="VXR119" s="209"/>
      <c r="VXS119" s="199"/>
      <c r="VXT119" s="199"/>
      <c r="VXU119" s="188"/>
      <c r="VXV119" s="209"/>
      <c r="VXW119" s="199"/>
      <c r="VXX119" s="199"/>
      <c r="VXY119" s="188"/>
      <c r="VXZ119" s="209"/>
      <c r="VYA119" s="199"/>
      <c r="VYB119" s="199"/>
      <c r="VYC119" s="188"/>
      <c r="VYD119" s="209"/>
      <c r="VYE119" s="199"/>
      <c r="VYF119" s="199"/>
      <c r="VYG119" s="188"/>
      <c r="VYH119" s="209"/>
      <c r="VYI119" s="199"/>
      <c r="VYJ119" s="199"/>
      <c r="VYK119" s="188"/>
      <c r="VYL119" s="209"/>
      <c r="VYM119" s="199"/>
      <c r="VYN119" s="199"/>
      <c r="VYO119" s="188"/>
      <c r="VYP119" s="209"/>
      <c r="VYQ119" s="199"/>
      <c r="VYR119" s="199"/>
      <c r="VYS119" s="188"/>
      <c r="VYT119" s="209"/>
      <c r="VYU119" s="199"/>
      <c r="VYV119" s="199"/>
      <c r="VYW119" s="188"/>
      <c r="VYX119" s="209"/>
      <c r="VYY119" s="199"/>
      <c r="VYZ119" s="199"/>
      <c r="VZA119" s="188"/>
      <c r="VZB119" s="209"/>
      <c r="VZC119" s="199"/>
      <c r="VZD119" s="199"/>
      <c r="VZE119" s="188"/>
      <c r="VZF119" s="209"/>
      <c r="VZG119" s="199"/>
      <c r="VZH119" s="199"/>
      <c r="VZI119" s="188"/>
      <c r="VZJ119" s="209"/>
      <c r="VZK119" s="199"/>
      <c r="VZL119" s="199"/>
      <c r="VZM119" s="188"/>
      <c r="VZN119" s="209"/>
      <c r="VZO119" s="199"/>
      <c r="VZP119" s="199"/>
      <c r="VZQ119" s="188"/>
      <c r="VZR119" s="209"/>
      <c r="VZS119" s="199"/>
      <c r="VZT119" s="199"/>
      <c r="VZU119" s="188"/>
      <c r="VZV119" s="209"/>
      <c r="VZW119" s="199"/>
      <c r="VZX119" s="199"/>
      <c r="VZY119" s="188"/>
      <c r="VZZ119" s="209"/>
      <c r="WAA119" s="199"/>
      <c r="WAB119" s="199"/>
      <c r="WAC119" s="188"/>
      <c r="WAD119" s="209"/>
      <c r="WAE119" s="199"/>
      <c r="WAF119" s="199"/>
      <c r="WAG119" s="188"/>
      <c r="WAH119" s="209"/>
      <c r="WAI119" s="199"/>
      <c r="WAJ119" s="199"/>
      <c r="WAK119" s="188"/>
      <c r="WAL119" s="209"/>
      <c r="WAM119" s="199"/>
      <c r="WAN119" s="199"/>
      <c r="WAO119" s="188"/>
      <c r="WAP119" s="209"/>
      <c r="WAQ119" s="199"/>
      <c r="WAR119" s="199"/>
      <c r="WAS119" s="188"/>
      <c r="WAT119" s="209"/>
      <c r="WAU119" s="199"/>
      <c r="WAV119" s="199"/>
      <c r="WAW119" s="188"/>
      <c r="WAX119" s="209"/>
      <c r="WAY119" s="199"/>
      <c r="WAZ119" s="199"/>
      <c r="WBA119" s="188"/>
      <c r="WBB119" s="209"/>
      <c r="WBC119" s="199"/>
      <c r="WBD119" s="199"/>
      <c r="WBE119" s="188"/>
      <c r="WBF119" s="209"/>
      <c r="WBG119" s="199"/>
      <c r="WBH119" s="199"/>
      <c r="WBI119" s="188"/>
      <c r="WBJ119" s="209"/>
      <c r="WBK119" s="199"/>
      <c r="WBL119" s="199"/>
      <c r="WBM119" s="188"/>
      <c r="WBN119" s="209"/>
      <c r="WBO119" s="199"/>
      <c r="WBP119" s="199"/>
      <c r="WBQ119" s="188"/>
      <c r="WBR119" s="209"/>
      <c r="WBS119" s="199"/>
      <c r="WBT119" s="199"/>
      <c r="WBU119" s="188"/>
      <c r="WBV119" s="209"/>
      <c r="WBW119" s="199"/>
      <c r="WBX119" s="199"/>
      <c r="WBY119" s="188"/>
      <c r="WBZ119" s="209"/>
      <c r="WCA119" s="199"/>
      <c r="WCB119" s="199"/>
      <c r="WCC119" s="188"/>
      <c r="WCD119" s="209"/>
      <c r="WCE119" s="199"/>
      <c r="WCF119" s="199"/>
      <c r="WCG119" s="188"/>
      <c r="WCH119" s="209"/>
      <c r="WCI119" s="199"/>
      <c r="WCJ119" s="199"/>
      <c r="WCK119" s="188"/>
      <c r="WCL119" s="209"/>
      <c r="WCM119" s="199"/>
      <c r="WCN119" s="199"/>
      <c r="WCO119" s="188"/>
      <c r="WCP119" s="209"/>
      <c r="WCQ119" s="199"/>
      <c r="WCR119" s="199"/>
      <c r="WCS119" s="188"/>
      <c r="WCT119" s="209"/>
      <c r="WCU119" s="199"/>
      <c r="WCV119" s="199"/>
      <c r="WCW119" s="188"/>
      <c r="WCX119" s="209"/>
      <c r="WCY119" s="199"/>
      <c r="WCZ119" s="199"/>
      <c r="WDA119" s="188"/>
      <c r="WDB119" s="209"/>
      <c r="WDC119" s="199"/>
      <c r="WDD119" s="199"/>
      <c r="WDE119" s="188"/>
      <c r="WDF119" s="209"/>
      <c r="WDG119" s="199"/>
      <c r="WDH119" s="199"/>
      <c r="WDI119" s="188"/>
      <c r="WDJ119" s="209"/>
      <c r="WDK119" s="199"/>
      <c r="WDL119" s="199"/>
      <c r="WDM119" s="188"/>
      <c r="WDN119" s="209"/>
      <c r="WDO119" s="199"/>
      <c r="WDP119" s="199"/>
      <c r="WDQ119" s="188"/>
      <c r="WDR119" s="209"/>
      <c r="WDS119" s="199"/>
      <c r="WDT119" s="199"/>
      <c r="WDU119" s="188"/>
      <c r="WDV119" s="209"/>
      <c r="WDW119" s="199"/>
      <c r="WDX119" s="199"/>
      <c r="WDY119" s="188"/>
      <c r="WDZ119" s="209"/>
      <c r="WEA119" s="199"/>
      <c r="WEB119" s="199"/>
      <c r="WEC119" s="188"/>
      <c r="WED119" s="209"/>
      <c r="WEE119" s="199"/>
      <c r="WEF119" s="199"/>
      <c r="WEG119" s="188"/>
      <c r="WEH119" s="209"/>
      <c r="WEI119" s="199"/>
      <c r="WEJ119" s="199"/>
      <c r="WEK119" s="188"/>
      <c r="WEL119" s="209"/>
      <c r="WEM119" s="199"/>
      <c r="WEN119" s="199"/>
      <c r="WEO119" s="188"/>
      <c r="WEP119" s="209"/>
      <c r="WEQ119" s="199"/>
      <c r="WER119" s="199"/>
      <c r="WES119" s="188"/>
      <c r="WET119" s="209"/>
      <c r="WEU119" s="199"/>
      <c r="WEV119" s="199"/>
      <c r="WEW119" s="188"/>
      <c r="WEX119" s="209"/>
      <c r="WEY119" s="199"/>
      <c r="WEZ119" s="199"/>
      <c r="WFA119" s="188"/>
      <c r="WFB119" s="209"/>
      <c r="WFC119" s="199"/>
      <c r="WFD119" s="199"/>
      <c r="WFE119" s="188"/>
      <c r="WFF119" s="209"/>
      <c r="WFG119" s="199"/>
      <c r="WFH119" s="199"/>
      <c r="WFI119" s="188"/>
      <c r="WFJ119" s="209"/>
      <c r="WFK119" s="199"/>
      <c r="WFL119" s="199"/>
      <c r="WFM119" s="188"/>
      <c r="WFN119" s="209"/>
      <c r="WFO119" s="199"/>
      <c r="WFP119" s="199"/>
      <c r="WFQ119" s="188"/>
      <c r="WFR119" s="209"/>
      <c r="WFS119" s="199"/>
      <c r="WFT119" s="199"/>
      <c r="WFU119" s="188"/>
      <c r="WFV119" s="209"/>
      <c r="WFW119" s="199"/>
      <c r="WFX119" s="199"/>
      <c r="WFY119" s="188"/>
      <c r="WFZ119" s="209"/>
      <c r="WGA119" s="199"/>
      <c r="WGB119" s="199"/>
      <c r="WGC119" s="188"/>
      <c r="WGD119" s="209"/>
      <c r="WGE119" s="199"/>
      <c r="WGF119" s="199"/>
      <c r="WGG119" s="188"/>
      <c r="WGH119" s="209"/>
      <c r="WGI119" s="199"/>
      <c r="WGJ119" s="199"/>
      <c r="WGK119" s="188"/>
      <c r="WGL119" s="209"/>
      <c r="WGM119" s="199"/>
      <c r="WGN119" s="199"/>
      <c r="WGO119" s="188"/>
      <c r="WGP119" s="209"/>
      <c r="WGQ119" s="199"/>
      <c r="WGR119" s="199"/>
      <c r="WGS119" s="188"/>
      <c r="WGT119" s="209"/>
      <c r="WGU119" s="199"/>
      <c r="WGV119" s="199"/>
      <c r="WGW119" s="188"/>
      <c r="WGX119" s="209"/>
      <c r="WGY119" s="199"/>
      <c r="WGZ119" s="199"/>
      <c r="WHA119" s="188"/>
      <c r="WHB119" s="209"/>
      <c r="WHC119" s="199"/>
      <c r="WHD119" s="199"/>
      <c r="WHE119" s="188"/>
      <c r="WHF119" s="209"/>
      <c r="WHG119" s="199"/>
      <c r="WHH119" s="199"/>
      <c r="WHI119" s="188"/>
      <c r="WHJ119" s="209"/>
      <c r="WHK119" s="199"/>
      <c r="WHL119" s="199"/>
      <c r="WHM119" s="188"/>
      <c r="WHN119" s="209"/>
      <c r="WHO119" s="199"/>
      <c r="WHP119" s="199"/>
      <c r="WHQ119" s="188"/>
      <c r="WHR119" s="209"/>
      <c r="WHS119" s="199"/>
      <c r="WHT119" s="199"/>
      <c r="WHU119" s="188"/>
      <c r="WHV119" s="209"/>
      <c r="WHW119" s="199"/>
      <c r="WHX119" s="199"/>
      <c r="WHY119" s="188"/>
      <c r="WHZ119" s="209"/>
      <c r="WIA119" s="199"/>
      <c r="WIB119" s="199"/>
      <c r="WIC119" s="188"/>
      <c r="WID119" s="209"/>
      <c r="WIE119" s="199"/>
      <c r="WIF119" s="199"/>
      <c r="WIG119" s="188"/>
      <c r="WIH119" s="209"/>
      <c r="WII119" s="199"/>
      <c r="WIJ119" s="199"/>
      <c r="WIK119" s="188"/>
      <c r="WIL119" s="209"/>
      <c r="WIM119" s="199"/>
      <c r="WIN119" s="199"/>
      <c r="WIO119" s="188"/>
      <c r="WIP119" s="209"/>
      <c r="WIQ119" s="199"/>
      <c r="WIR119" s="199"/>
      <c r="WIS119" s="188"/>
      <c r="WIT119" s="209"/>
      <c r="WIU119" s="199"/>
      <c r="WIV119" s="199"/>
      <c r="WIW119" s="188"/>
      <c r="WIX119" s="209"/>
      <c r="WIY119" s="199"/>
      <c r="WIZ119" s="199"/>
      <c r="WJA119" s="188"/>
      <c r="WJB119" s="209"/>
      <c r="WJC119" s="199"/>
      <c r="WJD119" s="199"/>
      <c r="WJE119" s="188"/>
      <c r="WJF119" s="209"/>
      <c r="WJG119" s="199"/>
      <c r="WJH119" s="199"/>
      <c r="WJI119" s="188"/>
      <c r="WJJ119" s="209"/>
      <c r="WJK119" s="199"/>
      <c r="WJL119" s="199"/>
      <c r="WJM119" s="188"/>
      <c r="WJN119" s="209"/>
      <c r="WJO119" s="199"/>
      <c r="WJP119" s="199"/>
      <c r="WJQ119" s="188"/>
      <c r="WJR119" s="209"/>
      <c r="WJS119" s="199"/>
      <c r="WJT119" s="199"/>
      <c r="WJU119" s="188"/>
      <c r="WJV119" s="209"/>
      <c r="WJW119" s="199"/>
      <c r="WJX119" s="199"/>
      <c r="WJY119" s="188"/>
      <c r="WJZ119" s="209"/>
      <c r="WKA119" s="199"/>
      <c r="WKB119" s="199"/>
      <c r="WKC119" s="188"/>
      <c r="WKD119" s="209"/>
      <c r="WKE119" s="199"/>
      <c r="WKF119" s="199"/>
      <c r="WKG119" s="188"/>
      <c r="WKH119" s="209"/>
      <c r="WKI119" s="199"/>
      <c r="WKJ119" s="199"/>
      <c r="WKK119" s="188"/>
      <c r="WKL119" s="209"/>
      <c r="WKM119" s="199"/>
      <c r="WKN119" s="199"/>
      <c r="WKO119" s="188"/>
      <c r="WKP119" s="209"/>
      <c r="WKQ119" s="199"/>
      <c r="WKR119" s="199"/>
      <c r="WKS119" s="188"/>
      <c r="WKT119" s="209"/>
      <c r="WKU119" s="199"/>
      <c r="WKV119" s="199"/>
      <c r="WKW119" s="188"/>
      <c r="WKX119" s="209"/>
      <c r="WKY119" s="199"/>
      <c r="WKZ119" s="199"/>
      <c r="WLA119" s="188"/>
      <c r="WLB119" s="209"/>
      <c r="WLC119" s="199"/>
      <c r="WLD119" s="199"/>
      <c r="WLE119" s="188"/>
      <c r="WLF119" s="209"/>
      <c r="WLG119" s="199"/>
      <c r="WLH119" s="199"/>
      <c r="WLI119" s="188"/>
      <c r="WLJ119" s="209"/>
      <c r="WLK119" s="199"/>
      <c r="WLL119" s="199"/>
      <c r="WLM119" s="188"/>
      <c r="WLN119" s="209"/>
      <c r="WLO119" s="199"/>
      <c r="WLP119" s="199"/>
      <c r="WLQ119" s="188"/>
      <c r="WLR119" s="209"/>
      <c r="WLS119" s="199"/>
      <c r="WLT119" s="199"/>
      <c r="WLU119" s="188"/>
      <c r="WLV119" s="209"/>
      <c r="WLW119" s="199"/>
      <c r="WLX119" s="199"/>
      <c r="WLY119" s="188"/>
      <c r="WLZ119" s="209"/>
      <c r="WMA119" s="199"/>
      <c r="WMB119" s="199"/>
      <c r="WMC119" s="188"/>
      <c r="WMD119" s="209"/>
      <c r="WME119" s="199"/>
      <c r="WMF119" s="199"/>
      <c r="WMG119" s="188"/>
      <c r="WMH119" s="209"/>
      <c r="WMI119" s="199"/>
      <c r="WMJ119" s="199"/>
      <c r="WMK119" s="188"/>
      <c r="WML119" s="209"/>
      <c r="WMM119" s="199"/>
      <c r="WMN119" s="199"/>
      <c r="WMO119" s="188"/>
      <c r="WMP119" s="209"/>
      <c r="WMQ119" s="199"/>
      <c r="WMR119" s="199"/>
      <c r="WMS119" s="188"/>
      <c r="WMT119" s="209"/>
      <c r="WMU119" s="199"/>
      <c r="WMV119" s="199"/>
      <c r="WMW119" s="188"/>
      <c r="WMX119" s="209"/>
      <c r="WMY119" s="199"/>
      <c r="WMZ119" s="199"/>
      <c r="WNA119" s="188"/>
      <c r="WNB119" s="209"/>
      <c r="WNC119" s="199"/>
      <c r="WND119" s="199"/>
      <c r="WNE119" s="188"/>
      <c r="WNF119" s="209"/>
      <c r="WNG119" s="199"/>
      <c r="WNH119" s="199"/>
      <c r="WNI119" s="188"/>
      <c r="WNJ119" s="209"/>
      <c r="WNK119" s="199"/>
      <c r="WNL119" s="199"/>
      <c r="WNM119" s="188"/>
      <c r="WNN119" s="209"/>
      <c r="WNO119" s="199"/>
      <c r="WNP119" s="199"/>
      <c r="WNQ119" s="188"/>
      <c r="WNR119" s="209"/>
      <c r="WNS119" s="199"/>
      <c r="WNT119" s="199"/>
      <c r="WNU119" s="188"/>
      <c r="WNV119" s="209"/>
      <c r="WNW119" s="199"/>
      <c r="WNX119" s="199"/>
      <c r="WNY119" s="188"/>
      <c r="WNZ119" s="209"/>
      <c r="WOA119" s="199"/>
      <c r="WOB119" s="199"/>
      <c r="WOC119" s="188"/>
      <c r="WOD119" s="209"/>
      <c r="WOE119" s="199"/>
      <c r="WOF119" s="199"/>
      <c r="WOG119" s="188"/>
      <c r="WOH119" s="209"/>
      <c r="WOI119" s="199"/>
      <c r="WOJ119" s="199"/>
      <c r="WOK119" s="188"/>
      <c r="WOL119" s="209"/>
      <c r="WOM119" s="199"/>
      <c r="WON119" s="199"/>
      <c r="WOO119" s="188"/>
      <c r="WOP119" s="209"/>
      <c r="WOQ119" s="199"/>
      <c r="WOR119" s="199"/>
      <c r="WOS119" s="188"/>
      <c r="WOT119" s="209"/>
      <c r="WOU119" s="199"/>
      <c r="WOV119" s="199"/>
      <c r="WOW119" s="188"/>
      <c r="WOX119" s="209"/>
      <c r="WOY119" s="199"/>
      <c r="WOZ119" s="199"/>
      <c r="WPA119" s="188"/>
      <c r="WPB119" s="209"/>
      <c r="WPC119" s="199"/>
      <c r="WPD119" s="199"/>
      <c r="WPE119" s="188"/>
      <c r="WPF119" s="209"/>
      <c r="WPG119" s="199"/>
      <c r="WPH119" s="199"/>
      <c r="WPI119" s="188"/>
      <c r="WPJ119" s="209"/>
      <c r="WPK119" s="199"/>
      <c r="WPL119" s="199"/>
      <c r="WPM119" s="188"/>
      <c r="WPN119" s="209"/>
      <c r="WPO119" s="199"/>
      <c r="WPP119" s="199"/>
      <c r="WPQ119" s="188"/>
      <c r="WPR119" s="209"/>
      <c r="WPS119" s="199"/>
      <c r="WPT119" s="199"/>
      <c r="WPU119" s="188"/>
      <c r="WPV119" s="209"/>
      <c r="WPW119" s="199"/>
      <c r="WPX119" s="199"/>
      <c r="WPY119" s="188"/>
      <c r="WPZ119" s="209"/>
      <c r="WQA119" s="199"/>
      <c r="WQB119" s="199"/>
      <c r="WQC119" s="188"/>
      <c r="WQD119" s="209"/>
      <c r="WQE119" s="199"/>
      <c r="WQF119" s="199"/>
      <c r="WQG119" s="188"/>
      <c r="WQH119" s="209"/>
      <c r="WQI119" s="199"/>
      <c r="WQJ119" s="199"/>
      <c r="WQK119" s="188"/>
      <c r="WQL119" s="209"/>
      <c r="WQM119" s="199"/>
      <c r="WQN119" s="199"/>
      <c r="WQO119" s="188"/>
      <c r="WQP119" s="209"/>
      <c r="WQQ119" s="199"/>
      <c r="WQR119" s="199"/>
      <c r="WQS119" s="188"/>
      <c r="WQT119" s="209"/>
      <c r="WQU119" s="199"/>
      <c r="WQV119" s="199"/>
      <c r="WQW119" s="188"/>
      <c r="WQX119" s="209"/>
      <c r="WQY119" s="199"/>
      <c r="WQZ119" s="199"/>
      <c r="WRA119" s="188"/>
      <c r="WRB119" s="209"/>
      <c r="WRC119" s="199"/>
      <c r="WRD119" s="199"/>
      <c r="WRE119" s="188"/>
      <c r="WRF119" s="209"/>
      <c r="WRG119" s="199"/>
      <c r="WRH119" s="199"/>
      <c r="WRI119" s="188"/>
      <c r="WRJ119" s="209"/>
      <c r="WRK119" s="199"/>
      <c r="WRL119" s="199"/>
      <c r="WRM119" s="188"/>
      <c r="WRN119" s="209"/>
      <c r="WRO119" s="199"/>
      <c r="WRP119" s="199"/>
      <c r="WRQ119" s="188"/>
      <c r="WRR119" s="209"/>
      <c r="WRS119" s="199"/>
      <c r="WRT119" s="199"/>
      <c r="WRU119" s="188"/>
      <c r="WRV119" s="209"/>
      <c r="WRW119" s="199"/>
      <c r="WRX119" s="199"/>
      <c r="WRY119" s="188"/>
      <c r="WRZ119" s="209"/>
      <c r="WSA119" s="199"/>
      <c r="WSB119" s="199"/>
      <c r="WSC119" s="188"/>
      <c r="WSD119" s="209"/>
      <c r="WSE119" s="199"/>
      <c r="WSF119" s="199"/>
      <c r="WSG119" s="188"/>
      <c r="WSH119" s="209"/>
      <c r="WSI119" s="199"/>
      <c r="WSJ119" s="199"/>
      <c r="WSK119" s="188"/>
      <c r="WSL119" s="209"/>
      <c r="WSM119" s="199"/>
      <c r="WSN119" s="199"/>
      <c r="WSO119" s="188"/>
      <c r="WSP119" s="209"/>
      <c r="WSQ119" s="199"/>
      <c r="WSR119" s="199"/>
      <c r="WSS119" s="188"/>
      <c r="WST119" s="209"/>
      <c r="WSU119" s="199"/>
      <c r="WSV119" s="199"/>
      <c r="WSW119" s="188"/>
      <c r="WSX119" s="209"/>
      <c r="WSY119" s="199"/>
      <c r="WSZ119" s="199"/>
      <c r="WTA119" s="188"/>
      <c r="WTB119" s="209"/>
      <c r="WTC119" s="199"/>
      <c r="WTD119" s="199"/>
      <c r="WTE119" s="188"/>
      <c r="WTF119" s="209"/>
      <c r="WTG119" s="199"/>
      <c r="WTH119" s="199"/>
      <c r="WTI119" s="188"/>
      <c r="WTJ119" s="209"/>
      <c r="WTK119" s="199"/>
      <c r="WTL119" s="199"/>
      <c r="WTM119" s="188"/>
      <c r="WTN119" s="209"/>
      <c r="WTO119" s="199"/>
      <c r="WTP119" s="199"/>
      <c r="WTQ119" s="188"/>
      <c r="WTR119" s="209"/>
      <c r="WTS119" s="199"/>
      <c r="WTT119" s="199"/>
      <c r="WTU119" s="188"/>
      <c r="WTV119" s="209"/>
      <c r="WTW119" s="199"/>
      <c r="WTX119" s="199"/>
      <c r="WTY119" s="188"/>
      <c r="WTZ119" s="209"/>
      <c r="WUA119" s="199"/>
      <c r="WUB119" s="199"/>
      <c r="WUC119" s="188"/>
      <c r="WUD119" s="209"/>
      <c r="WUE119" s="199"/>
      <c r="WUF119" s="199"/>
      <c r="WUG119" s="188"/>
      <c r="WUH119" s="209"/>
      <c r="WUI119" s="199"/>
      <c r="WUJ119" s="199"/>
      <c r="WUK119" s="188"/>
      <c r="WUL119" s="209"/>
      <c r="WUM119" s="199"/>
      <c r="WUN119" s="199"/>
      <c r="WUO119" s="188"/>
      <c r="WUP119" s="209"/>
      <c r="WUQ119" s="199"/>
      <c r="WUR119" s="199"/>
      <c r="WUS119" s="188"/>
      <c r="WUT119" s="209"/>
      <c r="WUU119" s="199"/>
      <c r="WUV119" s="199"/>
      <c r="WUW119" s="188"/>
      <c r="WUX119" s="209"/>
      <c r="WUY119" s="199"/>
      <c r="WUZ119" s="199"/>
      <c r="WVA119" s="188"/>
      <c r="WVB119" s="209"/>
      <c r="WVC119" s="199"/>
      <c r="WVD119" s="199"/>
      <c r="WVE119" s="188"/>
      <c r="WVF119" s="209"/>
      <c r="WVG119" s="199"/>
      <c r="WVH119" s="199"/>
      <c r="WVI119" s="188"/>
      <c r="WVJ119" s="209"/>
      <c r="WVK119" s="199"/>
      <c r="WVL119" s="199"/>
      <c r="WVM119" s="188"/>
      <c r="WVN119" s="209"/>
      <c r="WVO119" s="199"/>
      <c r="WVP119" s="199"/>
      <c r="WVQ119" s="188"/>
      <c r="WVR119" s="209"/>
      <c r="WVS119" s="199"/>
      <c r="WVT119" s="199"/>
      <c r="WVU119" s="188"/>
      <c r="WVV119" s="209"/>
      <c r="WVW119" s="199"/>
      <c r="WVX119" s="199"/>
      <c r="WVY119" s="188"/>
      <c r="WVZ119" s="209"/>
      <c r="WWA119" s="199"/>
      <c r="WWB119" s="199"/>
      <c r="WWC119" s="188"/>
      <c r="WWD119" s="209"/>
      <c r="WWE119" s="199"/>
      <c r="WWF119" s="199"/>
      <c r="WWG119" s="188"/>
      <c r="WWH119" s="209"/>
      <c r="WWI119" s="199"/>
      <c r="WWJ119" s="199"/>
      <c r="WWK119" s="188"/>
      <c r="WWL119" s="209"/>
      <c r="WWM119" s="199"/>
      <c r="WWN119" s="199"/>
      <c r="WWO119" s="188"/>
      <c r="WWP119" s="209"/>
      <c r="WWQ119" s="199"/>
      <c r="WWR119" s="199"/>
      <c r="WWS119" s="188"/>
      <c r="WWT119" s="209"/>
      <c r="WWU119" s="199"/>
      <c r="WWV119" s="199"/>
      <c r="WWW119" s="188"/>
      <c r="WWX119" s="209"/>
      <c r="WWY119" s="199"/>
      <c r="WWZ119" s="199"/>
      <c r="WXA119" s="188"/>
      <c r="WXB119" s="209"/>
      <c r="WXC119" s="199"/>
      <c r="WXD119" s="199"/>
      <c r="WXE119" s="188"/>
      <c r="WXF119" s="209"/>
      <c r="WXG119" s="199"/>
      <c r="WXH119" s="199"/>
      <c r="WXI119" s="188"/>
      <c r="WXJ119" s="209"/>
      <c r="WXK119" s="199"/>
      <c r="WXL119" s="199"/>
      <c r="WXM119" s="188"/>
      <c r="WXN119" s="209"/>
      <c r="WXO119" s="199"/>
      <c r="WXP119" s="199"/>
      <c r="WXQ119" s="188"/>
      <c r="WXR119" s="209"/>
      <c r="WXS119" s="199"/>
      <c r="WXT119" s="199"/>
      <c r="WXU119" s="188"/>
      <c r="WXV119" s="209"/>
      <c r="WXW119" s="199"/>
      <c r="WXX119" s="199"/>
      <c r="WXY119" s="188"/>
      <c r="WXZ119" s="209"/>
      <c r="WYA119" s="199"/>
      <c r="WYB119" s="199"/>
      <c r="WYC119" s="188"/>
      <c r="WYD119" s="209"/>
      <c r="WYE119" s="199"/>
      <c r="WYF119" s="199"/>
      <c r="WYG119" s="188"/>
      <c r="WYH119" s="209"/>
      <c r="WYI119" s="199"/>
      <c r="WYJ119" s="199"/>
      <c r="WYK119" s="188"/>
      <c r="WYL119" s="209"/>
      <c r="WYM119" s="199"/>
      <c r="WYN119" s="199"/>
      <c r="WYO119" s="188"/>
      <c r="WYP119" s="209"/>
      <c r="WYQ119" s="199"/>
      <c r="WYR119" s="199"/>
      <c r="WYS119" s="188"/>
      <c r="WYT119" s="209"/>
      <c r="WYU119" s="199"/>
      <c r="WYV119" s="199"/>
      <c r="WYW119" s="188"/>
      <c r="WYX119" s="209"/>
      <c r="WYY119" s="199"/>
      <c r="WYZ119" s="199"/>
      <c r="WZA119" s="188"/>
      <c r="WZB119" s="209"/>
      <c r="WZC119" s="199"/>
      <c r="WZD119" s="199"/>
      <c r="WZE119" s="188"/>
      <c r="WZF119" s="209"/>
      <c r="WZG119" s="199"/>
      <c r="WZH119" s="199"/>
      <c r="WZI119" s="188"/>
      <c r="WZJ119" s="209"/>
      <c r="WZK119" s="199"/>
      <c r="WZL119" s="199"/>
      <c r="WZM119" s="188"/>
      <c r="WZN119" s="209"/>
      <c r="WZO119" s="199"/>
      <c r="WZP119" s="199"/>
      <c r="WZQ119" s="188"/>
      <c r="WZR119" s="209"/>
      <c r="WZS119" s="199"/>
      <c r="WZT119" s="199"/>
      <c r="WZU119" s="188"/>
      <c r="WZV119" s="209"/>
      <c r="WZW119" s="199"/>
      <c r="WZX119" s="199"/>
      <c r="WZY119" s="188"/>
      <c r="WZZ119" s="209"/>
      <c r="XAA119" s="199"/>
      <c r="XAB119" s="199"/>
      <c r="XAC119" s="188"/>
      <c r="XAD119" s="209"/>
      <c r="XAE119" s="199"/>
      <c r="XAF119" s="199"/>
      <c r="XAG119" s="188"/>
      <c r="XAH119" s="209"/>
      <c r="XAI119" s="199"/>
      <c r="XAJ119" s="199"/>
      <c r="XAK119" s="188"/>
      <c r="XAL119" s="209"/>
      <c r="XAM119" s="199"/>
      <c r="XAN119" s="199"/>
      <c r="XAO119" s="188"/>
      <c r="XAP119" s="209"/>
      <c r="XAQ119" s="199"/>
      <c r="XAR119" s="199"/>
      <c r="XAS119" s="188"/>
      <c r="XAT119" s="209"/>
      <c r="XAU119" s="199"/>
      <c r="XAV119" s="199"/>
      <c r="XAW119" s="188"/>
      <c r="XAX119" s="209"/>
      <c r="XAY119" s="199"/>
      <c r="XAZ119" s="199"/>
      <c r="XBA119" s="188"/>
      <c r="XBB119" s="209"/>
      <c r="XBC119" s="199"/>
      <c r="XBD119" s="199"/>
      <c r="XBE119" s="188"/>
      <c r="XBF119" s="209"/>
      <c r="XBG119" s="199"/>
      <c r="XBH119" s="199"/>
      <c r="XBI119" s="188"/>
      <c r="XBJ119" s="209"/>
      <c r="XBK119" s="199"/>
      <c r="XBL119" s="199"/>
      <c r="XBM119" s="188"/>
      <c r="XBN119" s="209"/>
      <c r="XBO119" s="199"/>
      <c r="XBP119" s="199"/>
      <c r="XBQ119" s="188"/>
      <c r="XBR119" s="209"/>
      <c r="XBS119" s="199"/>
      <c r="XBT119" s="199"/>
      <c r="XBU119" s="188"/>
      <c r="XBV119" s="209"/>
      <c r="XBW119" s="199"/>
      <c r="XBX119" s="199"/>
      <c r="XBY119" s="188"/>
      <c r="XBZ119" s="209"/>
      <c r="XCA119" s="199"/>
      <c r="XCB119" s="199"/>
      <c r="XCC119" s="188"/>
      <c r="XCD119" s="209"/>
      <c r="XCE119" s="199"/>
      <c r="XCF119" s="199"/>
      <c r="XCG119" s="188"/>
      <c r="XCH119" s="209"/>
      <c r="XCI119" s="199"/>
      <c r="XCJ119" s="199"/>
      <c r="XCK119" s="188"/>
      <c r="XCL119" s="209"/>
      <c r="XCM119" s="199"/>
      <c r="XCN119" s="199"/>
      <c r="XCO119" s="188"/>
      <c r="XCP119" s="209"/>
      <c r="XCQ119" s="199"/>
      <c r="XCR119" s="199"/>
      <c r="XCS119" s="188"/>
      <c r="XCT119" s="209"/>
      <c r="XCU119" s="199"/>
      <c r="XCV119" s="199"/>
      <c r="XCW119" s="188"/>
      <c r="XCX119" s="209"/>
      <c r="XCY119" s="199"/>
      <c r="XCZ119" s="199"/>
      <c r="XDA119" s="188"/>
      <c r="XDB119" s="209"/>
      <c r="XDC119" s="199"/>
      <c r="XDD119" s="199"/>
      <c r="XDE119" s="188"/>
      <c r="XDF119" s="209"/>
      <c r="XDG119" s="199"/>
      <c r="XDH119" s="199"/>
      <c r="XDI119" s="188"/>
      <c r="XDJ119" s="209"/>
      <c r="XDK119" s="199"/>
      <c r="XDL119" s="199"/>
      <c r="XDM119" s="188"/>
      <c r="XDN119" s="209"/>
      <c r="XDO119" s="199"/>
      <c r="XDP119" s="199"/>
      <c r="XDQ119" s="188"/>
      <c r="XDR119" s="209"/>
      <c r="XDS119" s="199"/>
      <c r="XDT119" s="199"/>
      <c r="XDU119" s="188"/>
      <c r="XDV119" s="209"/>
      <c r="XDW119" s="199"/>
      <c r="XDX119" s="199"/>
      <c r="XDY119" s="188"/>
      <c r="XDZ119" s="209"/>
      <c r="XEA119" s="199"/>
      <c r="XEB119" s="199"/>
      <c r="XEC119" s="188"/>
      <c r="XED119" s="209"/>
      <c r="XEE119" s="199"/>
      <c r="XEF119" s="199"/>
      <c r="XEG119" s="188"/>
      <c r="XEH119" s="209"/>
      <c r="XEI119" s="199"/>
      <c r="XEJ119" s="199"/>
      <c r="XEK119" s="188"/>
      <c r="XEL119" s="209"/>
      <c r="XEM119" s="199"/>
      <c r="XEN119" s="199"/>
      <c r="XEO119" s="188"/>
      <c r="XEP119" s="209"/>
      <c r="XEQ119" s="199"/>
      <c r="XER119" s="199"/>
      <c r="XES119" s="188"/>
      <c r="XET119" s="209"/>
      <c r="XEU119" s="199"/>
      <c r="XEV119" s="199"/>
      <c r="XEW119" s="188"/>
      <c r="XEX119" s="209"/>
      <c r="XEY119" s="199"/>
      <c r="XEZ119" s="199"/>
      <c r="XFA119" s="188"/>
      <c r="XFB119" s="209"/>
      <c r="XFC119" s="199"/>
      <c r="XFD119" s="199"/>
    </row>
    <row r="121" spans="1:16384" x14ac:dyDescent="0.15">
      <c r="A121" s="757"/>
      <c r="B121" s="881" t="s">
        <v>185</v>
      </c>
      <c r="C121" s="882"/>
      <c r="D121" s="882"/>
      <c r="E121" s="882"/>
      <c r="F121" s="882"/>
      <c r="G121" s="882"/>
      <c r="H121" s="882"/>
      <c r="I121" s="882"/>
      <c r="J121" s="882"/>
      <c r="K121" s="883"/>
      <c r="L121" s="876" t="s">
        <v>186</v>
      </c>
      <c r="M121" s="877"/>
      <c r="N121" s="877"/>
      <c r="O121" s="877"/>
      <c r="P121" s="877"/>
      <c r="Q121" s="877"/>
      <c r="R121" s="877"/>
      <c r="S121" s="877"/>
      <c r="T121" s="877"/>
      <c r="U121" s="878"/>
    </row>
    <row r="122" spans="1:16384" ht="15" x14ac:dyDescent="0.15">
      <c r="A122" s="212" t="s">
        <v>200</v>
      </c>
      <c r="B122" s="211" t="s">
        <v>187</v>
      </c>
      <c r="C122" s="211" t="s">
        <v>813</v>
      </c>
      <c r="D122" s="211" t="s">
        <v>165</v>
      </c>
      <c r="E122" s="53" t="s">
        <v>168</v>
      </c>
      <c r="F122" s="53" t="s">
        <v>181</v>
      </c>
      <c r="G122" s="53" t="s">
        <v>182</v>
      </c>
      <c r="H122" s="53" t="s">
        <v>169</v>
      </c>
      <c r="I122" s="528" t="s">
        <v>814</v>
      </c>
      <c r="J122" s="211" t="s">
        <v>188</v>
      </c>
      <c r="K122" s="528" t="s">
        <v>66</v>
      </c>
      <c r="L122" s="211" t="s">
        <v>187</v>
      </c>
      <c r="M122" s="211" t="s">
        <v>813</v>
      </c>
      <c r="N122" s="211" t="s">
        <v>165</v>
      </c>
      <c r="O122" s="53" t="s">
        <v>168</v>
      </c>
      <c r="P122" s="53" t="s">
        <v>181</v>
      </c>
      <c r="Q122" s="53" t="s">
        <v>182</v>
      </c>
      <c r="R122" s="53" t="s">
        <v>169</v>
      </c>
      <c r="S122" s="528" t="s">
        <v>814</v>
      </c>
      <c r="T122" s="211" t="s">
        <v>188</v>
      </c>
      <c r="U122" s="528" t="s">
        <v>66</v>
      </c>
    </row>
    <row r="123" spans="1:16384" x14ac:dyDescent="0.15">
      <c r="A123" s="212" t="s">
        <v>135</v>
      </c>
      <c r="B123" s="758"/>
      <c r="C123" s="758"/>
      <c r="D123" s="758"/>
      <c r="E123" s="758"/>
      <c r="F123" s="758">
        <v>129404</v>
      </c>
      <c r="G123" s="758">
        <v>165523</v>
      </c>
      <c r="H123" s="758"/>
      <c r="I123" s="758"/>
      <c r="J123" s="758">
        <v>245283</v>
      </c>
      <c r="K123" s="758">
        <v>540210</v>
      </c>
      <c r="L123" s="760"/>
      <c r="M123" s="760"/>
      <c r="N123" s="760"/>
      <c r="O123" s="760"/>
      <c r="P123" s="760">
        <v>25879.993089296797</v>
      </c>
      <c r="Q123" s="760">
        <v>35902.848613971793</v>
      </c>
      <c r="R123" s="760"/>
      <c r="S123" s="760"/>
      <c r="T123" s="760">
        <v>119.56457513663887</v>
      </c>
      <c r="U123" s="760">
        <v>61902.406278405229</v>
      </c>
    </row>
    <row r="124" spans="1:16384" x14ac:dyDescent="0.15">
      <c r="A124" s="212" t="s">
        <v>136</v>
      </c>
      <c r="B124" s="758">
        <v>970920</v>
      </c>
      <c r="C124" s="758"/>
      <c r="D124" s="758">
        <v>5271</v>
      </c>
      <c r="E124" s="758"/>
      <c r="F124" s="758">
        <v>4733120</v>
      </c>
      <c r="G124" s="758">
        <v>5892998</v>
      </c>
      <c r="H124" s="758">
        <v>29618</v>
      </c>
      <c r="I124" s="758"/>
      <c r="J124" s="758"/>
      <c r="K124" s="758">
        <v>11631927</v>
      </c>
      <c r="L124" s="760">
        <v>18636.697652977844</v>
      </c>
      <c r="M124" s="760"/>
      <c r="N124" s="760">
        <v>498.29009446315433</v>
      </c>
      <c r="O124" s="760"/>
      <c r="P124" s="760">
        <v>251128.82324433263</v>
      </c>
      <c r="Q124" s="760">
        <v>258347.67027989545</v>
      </c>
      <c r="R124" s="760">
        <v>1371.9405789999255</v>
      </c>
      <c r="S124" s="760"/>
      <c r="T124" s="760"/>
      <c r="U124" s="760">
        <v>529983.42185066896</v>
      </c>
    </row>
    <row r="125" spans="1:16384" x14ac:dyDescent="0.15">
      <c r="A125" s="212" t="s">
        <v>137</v>
      </c>
      <c r="B125" s="758">
        <v>2056346</v>
      </c>
      <c r="C125" s="758">
        <v>280304</v>
      </c>
      <c r="D125" s="758">
        <v>32777</v>
      </c>
      <c r="E125" s="758">
        <v>61466749</v>
      </c>
      <c r="F125" s="758">
        <v>27366647</v>
      </c>
      <c r="G125" s="758">
        <v>15459196</v>
      </c>
      <c r="H125" s="758">
        <v>87744</v>
      </c>
      <c r="I125" s="758">
        <v>3551747</v>
      </c>
      <c r="J125" s="758"/>
      <c r="K125" s="758">
        <v>110301510</v>
      </c>
      <c r="L125" s="760">
        <v>9128.5516276769122</v>
      </c>
      <c r="M125" s="760">
        <v>671.92398915998592</v>
      </c>
      <c r="N125" s="760">
        <v>3.660480280406766</v>
      </c>
      <c r="O125" s="760">
        <v>15588.872242863254</v>
      </c>
      <c r="P125" s="760">
        <v>112136.42551417438</v>
      </c>
      <c r="Q125" s="760">
        <v>148562.47913292094</v>
      </c>
      <c r="R125" s="760">
        <v>1397.8745483932994</v>
      </c>
      <c r="S125" s="760">
        <v>7538.0191661072768</v>
      </c>
      <c r="T125" s="760"/>
      <c r="U125" s="760">
        <v>295027.80670157645</v>
      </c>
    </row>
    <row r="126" spans="1:16384" x14ac:dyDescent="0.15">
      <c r="A126" s="212" t="s">
        <v>138</v>
      </c>
      <c r="B126" s="758"/>
      <c r="C126" s="758">
        <v>204766</v>
      </c>
      <c r="D126" s="758"/>
      <c r="E126" s="758"/>
      <c r="F126" s="758">
        <v>167066</v>
      </c>
      <c r="G126" s="758">
        <v>175145</v>
      </c>
      <c r="H126" s="758"/>
      <c r="I126" s="759">
        <v>46296</v>
      </c>
      <c r="J126" s="759"/>
      <c r="K126" s="758">
        <v>593273</v>
      </c>
      <c r="L126" s="760"/>
      <c r="M126" s="760">
        <v>178.60131823457735</v>
      </c>
      <c r="N126" s="760"/>
      <c r="O126" s="760"/>
      <c r="P126" s="761">
        <v>1871.3241555755908</v>
      </c>
      <c r="Q126" s="760">
        <v>7742.1537806531287</v>
      </c>
      <c r="R126" s="760"/>
      <c r="S126" s="760">
        <v>4095.6542728645695</v>
      </c>
      <c r="T126" s="760"/>
      <c r="U126" s="760">
        <v>13887.733527327866</v>
      </c>
    </row>
    <row r="127" spans="1:16384" ht="15" x14ac:dyDescent="0.15">
      <c r="A127" s="211" t="s">
        <v>201</v>
      </c>
      <c r="B127" s="758"/>
      <c r="C127" s="758"/>
      <c r="D127" s="758"/>
      <c r="E127" s="758"/>
      <c r="F127" s="758">
        <v>20726</v>
      </c>
      <c r="G127" s="758">
        <v>20110</v>
      </c>
      <c r="H127" s="758"/>
      <c r="I127" s="759"/>
      <c r="J127" s="758">
        <v>72163</v>
      </c>
      <c r="K127" s="758">
        <v>112999</v>
      </c>
      <c r="L127" s="760"/>
      <c r="M127" s="760"/>
      <c r="N127" s="760"/>
      <c r="O127" s="760"/>
      <c r="P127" s="761">
        <v>4912.0794856287466</v>
      </c>
      <c r="Q127" s="760">
        <v>4757.6771681029231</v>
      </c>
      <c r="R127" s="760"/>
      <c r="S127" s="760"/>
      <c r="T127" s="760">
        <v>1.698542848229406</v>
      </c>
      <c r="U127" s="760">
        <v>9671.4551965799001</v>
      </c>
    </row>
    <row r="128" spans="1:16384" x14ac:dyDescent="0.15">
      <c r="A128" s="612" t="s">
        <v>943</v>
      </c>
      <c r="B128" s="213">
        <v>3027266</v>
      </c>
      <c r="C128" s="213">
        <v>485070</v>
      </c>
      <c r="D128" s="213">
        <v>38048</v>
      </c>
      <c r="E128" s="213">
        <v>61466749</v>
      </c>
      <c r="F128" s="213">
        <v>32416963</v>
      </c>
      <c r="G128" s="213">
        <v>21712972</v>
      </c>
      <c r="H128" s="213">
        <v>117362</v>
      </c>
      <c r="I128" s="75">
        <v>3598043</v>
      </c>
      <c r="J128" s="640">
        <v>317446</v>
      </c>
      <c r="K128" s="640">
        <v>123179919</v>
      </c>
      <c r="L128" s="638">
        <v>27765.249280654756</v>
      </c>
      <c r="M128" s="638">
        <v>850.52530739456324</v>
      </c>
      <c r="N128" s="638">
        <v>501.95057474356111</v>
      </c>
      <c r="O128" s="638">
        <v>15588.872242863254</v>
      </c>
      <c r="P128" s="638">
        <v>395928.64548900817</v>
      </c>
      <c r="Q128" s="752">
        <v>455312.82897554431</v>
      </c>
      <c r="R128" s="638">
        <v>2769.8151273932249</v>
      </c>
      <c r="S128" s="638">
        <v>11633.673438971846</v>
      </c>
      <c r="T128" s="638">
        <v>121.26311798486827</v>
      </c>
      <c r="U128" s="638">
        <v>910472.82355455845</v>
      </c>
    </row>
    <row r="129" spans="1:15" x14ac:dyDescent="0.15">
      <c r="A129" s="221" t="s">
        <v>195</v>
      </c>
      <c r="B129" s="223"/>
      <c r="C129" s="223"/>
      <c r="D129" s="223"/>
      <c r="E129" s="223"/>
      <c r="F129" s="223"/>
      <c r="G129" s="223"/>
      <c r="H129" s="223"/>
      <c r="I129" s="224"/>
      <c r="J129" s="224"/>
      <c r="K129" s="224"/>
      <c r="L129" s="224"/>
      <c r="M129" s="224"/>
      <c r="N129" s="224"/>
      <c r="O129" s="224"/>
    </row>
    <row r="130" spans="1:15" ht="15" x14ac:dyDescent="0.15">
      <c r="A130" s="222" t="s">
        <v>199</v>
      </c>
    </row>
    <row r="131" spans="1:15" ht="15" x14ac:dyDescent="0.15">
      <c r="A131" s="222" t="s">
        <v>202</v>
      </c>
      <c r="G131" s="175" t="s">
        <v>87</v>
      </c>
    </row>
    <row r="132" spans="1:15" x14ac:dyDescent="0.15">
      <c r="A132"/>
    </row>
    <row r="135" spans="1:15" x14ac:dyDescent="0.15">
      <c r="N135" s="175" t="s">
        <v>87</v>
      </c>
    </row>
    <row r="153" spans="1:5" ht="18" x14ac:dyDescent="0.2">
      <c r="A153" s="225" t="s">
        <v>203</v>
      </c>
    </row>
    <row r="154" spans="1:5" ht="31.5" customHeight="1" x14ac:dyDescent="0.15">
      <c r="A154" s="477" t="s">
        <v>944</v>
      </c>
    </row>
    <row r="155" spans="1:5" ht="39" x14ac:dyDescent="0.15">
      <c r="A155" s="757" t="s">
        <v>177</v>
      </c>
      <c r="B155" s="757" t="s">
        <v>189</v>
      </c>
      <c r="C155" s="215" t="s">
        <v>190</v>
      </c>
      <c r="D155" s="216" t="s">
        <v>191</v>
      </c>
      <c r="E155" s="201" t="s">
        <v>204</v>
      </c>
    </row>
    <row r="156" spans="1:5" x14ac:dyDescent="0.15">
      <c r="A156" s="749" t="s">
        <v>187</v>
      </c>
      <c r="B156" s="772">
        <v>20</v>
      </c>
      <c r="C156" s="779">
        <v>32978</v>
      </c>
      <c r="D156" s="780">
        <v>580.84636165015297</v>
      </c>
      <c r="E156" s="781">
        <v>2546</v>
      </c>
    </row>
    <row r="157" spans="1:5" x14ac:dyDescent="0.15">
      <c r="A157" s="95" t="s">
        <v>813</v>
      </c>
      <c r="B157" s="772">
        <v>7</v>
      </c>
      <c r="C157" s="779">
        <v>185202</v>
      </c>
      <c r="D157" s="780">
        <v>22.682368851266801</v>
      </c>
      <c r="E157" s="781">
        <v>1134</v>
      </c>
    </row>
    <row r="158" spans="1:5" x14ac:dyDescent="0.15">
      <c r="A158" s="95" t="s">
        <v>165</v>
      </c>
      <c r="B158" s="772">
        <v>4</v>
      </c>
      <c r="C158" s="779">
        <v>756</v>
      </c>
      <c r="D158" s="780">
        <v>1.13110553659498</v>
      </c>
      <c r="E158" s="781">
        <v>3</v>
      </c>
    </row>
    <row r="159" spans="1:5" x14ac:dyDescent="0.15">
      <c r="A159" s="701" t="s">
        <v>168</v>
      </c>
      <c r="B159" s="772">
        <v>7</v>
      </c>
      <c r="C159" s="779">
        <v>2112144</v>
      </c>
      <c r="D159" s="780">
        <v>556.75560093671004</v>
      </c>
      <c r="E159" s="782">
        <v>839</v>
      </c>
    </row>
    <row r="160" spans="1:5" ht="15" customHeight="1" x14ac:dyDescent="0.15">
      <c r="A160" s="76" t="s">
        <v>1051</v>
      </c>
      <c r="B160" s="772">
        <v>53</v>
      </c>
      <c r="C160" s="779">
        <v>14666504</v>
      </c>
      <c r="D160" s="780">
        <v>23421.327108915801</v>
      </c>
      <c r="E160" s="779">
        <v>172515</v>
      </c>
    </row>
    <row r="161" spans="1:28" x14ac:dyDescent="0.15">
      <c r="A161" s="95" t="s">
        <v>1052</v>
      </c>
      <c r="B161" s="772">
        <v>49</v>
      </c>
      <c r="C161" s="779">
        <v>9009875</v>
      </c>
      <c r="D161" s="780">
        <v>25285.034881934502</v>
      </c>
      <c r="E161" s="779">
        <v>174801</v>
      </c>
    </row>
    <row r="162" spans="1:28" x14ac:dyDescent="0.15">
      <c r="A162" s="484" t="s">
        <v>169</v>
      </c>
      <c r="B162" s="772"/>
      <c r="C162" s="779"/>
      <c r="D162" s="780"/>
      <c r="E162" s="779"/>
    </row>
    <row r="163" spans="1:28" x14ac:dyDescent="0.15">
      <c r="A163" s="76" t="s">
        <v>814</v>
      </c>
      <c r="B163" s="772">
        <v>7</v>
      </c>
      <c r="C163" s="779">
        <v>3159969</v>
      </c>
      <c r="D163" s="780">
        <v>5572.97878004424</v>
      </c>
      <c r="E163" s="779">
        <v>18953</v>
      </c>
    </row>
    <row r="164" spans="1:28" ht="15" x14ac:dyDescent="0.15">
      <c r="A164" s="484" t="s">
        <v>188</v>
      </c>
      <c r="B164" s="772">
        <v>9</v>
      </c>
      <c r="C164" s="779">
        <v>6328</v>
      </c>
      <c r="D164" s="780">
        <v>7.5477912090718594E-2</v>
      </c>
      <c r="E164" s="779">
        <v>894</v>
      </c>
    </row>
    <row r="165" spans="1:28" x14ac:dyDescent="0.15">
      <c r="A165" s="611" t="s">
        <v>66</v>
      </c>
      <c r="B165" s="779">
        <f>SUM(B156:B164)</f>
        <v>156</v>
      </c>
      <c r="C165" s="779">
        <f>SUM(C156:C164)</f>
        <v>29173756</v>
      </c>
      <c r="D165" s="780">
        <f>SUM(D156:D164)</f>
        <v>55440.831685781362</v>
      </c>
      <c r="E165" s="779">
        <f>SUM(E156:E164)</f>
        <v>371685</v>
      </c>
    </row>
    <row r="166" spans="1:28" x14ac:dyDescent="0.15">
      <c r="A166" s="221" t="s">
        <v>195</v>
      </c>
    </row>
    <row r="167" spans="1:28" ht="15" x14ac:dyDescent="0.15">
      <c r="A167" s="222" t="s">
        <v>199</v>
      </c>
    </row>
    <row r="168" spans="1:28" ht="27.75" customHeight="1" x14ac:dyDescent="0.15">
      <c r="A168" s="195" t="s">
        <v>205</v>
      </c>
    </row>
    <row r="169" spans="1:28" x14ac:dyDescent="0.15">
      <c r="A169" s="212"/>
      <c r="B169" s="881" t="s">
        <v>185</v>
      </c>
      <c r="C169" s="882"/>
      <c r="D169" s="882"/>
      <c r="E169" s="882"/>
      <c r="F169" s="882"/>
      <c r="G169" s="882"/>
      <c r="H169" s="882"/>
      <c r="I169" s="882"/>
      <c r="J169" s="883"/>
      <c r="K169" s="881" t="s">
        <v>186</v>
      </c>
      <c r="L169" s="882"/>
      <c r="M169" s="882"/>
      <c r="N169" s="882"/>
      <c r="O169" s="882"/>
      <c r="P169" s="882"/>
      <c r="Q169" s="882"/>
      <c r="R169" s="882"/>
      <c r="S169" s="883"/>
      <c r="T169" s="884" t="s">
        <v>206</v>
      </c>
      <c r="U169" s="885"/>
      <c r="V169" s="885"/>
      <c r="W169" s="885"/>
      <c r="X169" s="885"/>
      <c r="Y169" s="885"/>
      <c r="Z169" s="885"/>
      <c r="AA169" s="885"/>
      <c r="AB169" s="885"/>
    </row>
    <row r="170" spans="1:28" x14ac:dyDescent="0.15">
      <c r="A170" s="226"/>
      <c r="B170" s="528" t="s">
        <v>187</v>
      </c>
      <c r="C170" s="750" t="s">
        <v>813</v>
      </c>
      <c r="D170" s="750" t="s">
        <v>165</v>
      </c>
      <c r="E170" s="53" t="s">
        <v>168</v>
      </c>
      <c r="F170" s="53" t="s">
        <v>207</v>
      </c>
      <c r="G170" s="53" t="s">
        <v>208</v>
      </c>
      <c r="H170" s="528" t="s">
        <v>814</v>
      </c>
      <c r="I170" s="528" t="s">
        <v>314</v>
      </c>
      <c r="J170" s="211" t="s">
        <v>66</v>
      </c>
      <c r="K170" s="211" t="s">
        <v>187</v>
      </c>
      <c r="L170" s="750" t="s">
        <v>813</v>
      </c>
      <c r="M170" s="750" t="s">
        <v>165</v>
      </c>
      <c r="N170" s="53" t="s">
        <v>168</v>
      </c>
      <c r="O170" s="53" t="s">
        <v>207</v>
      </c>
      <c r="P170" s="53" t="s">
        <v>208</v>
      </c>
      <c r="Q170" s="528" t="s">
        <v>814</v>
      </c>
      <c r="R170" s="528" t="s">
        <v>314</v>
      </c>
      <c r="S170" s="211" t="s">
        <v>66</v>
      </c>
      <c r="T170" s="211" t="s">
        <v>187</v>
      </c>
      <c r="U170" s="750" t="s">
        <v>813</v>
      </c>
      <c r="V170" s="750" t="s">
        <v>165</v>
      </c>
      <c r="W170" s="53" t="s">
        <v>168</v>
      </c>
      <c r="X170" s="53" t="s">
        <v>207</v>
      </c>
      <c r="Y170" s="53" t="s">
        <v>208</v>
      </c>
      <c r="Z170" s="528" t="s">
        <v>814</v>
      </c>
      <c r="AA170" s="528" t="s">
        <v>314</v>
      </c>
      <c r="AB170" s="211" t="s">
        <v>66</v>
      </c>
    </row>
    <row r="171" spans="1:28" s="773" customFormat="1" x14ac:dyDescent="0.15">
      <c r="A171" s="771" t="s">
        <v>121</v>
      </c>
      <c r="B171" s="786">
        <v>4652</v>
      </c>
      <c r="C171" s="786">
        <v>91568</v>
      </c>
      <c r="D171" s="786"/>
      <c r="E171" s="786">
        <v>238701</v>
      </c>
      <c r="F171" s="786">
        <v>6080459</v>
      </c>
      <c r="G171" s="786">
        <v>3220280</v>
      </c>
      <c r="H171" s="786">
        <v>1494511</v>
      </c>
      <c r="I171" s="786">
        <v>2212</v>
      </c>
      <c r="J171" s="786">
        <v>11132383</v>
      </c>
      <c r="K171" s="787">
        <v>344.95209890790198</v>
      </c>
      <c r="L171" s="787">
        <v>4.7799052447080603</v>
      </c>
      <c r="M171" s="787"/>
      <c r="N171" s="787">
        <v>82.421576461754697</v>
      </c>
      <c r="O171" s="787">
        <v>8236.7423226684296</v>
      </c>
      <c r="P171" s="787">
        <v>8032.4975289599897</v>
      </c>
      <c r="Q171" s="787">
        <v>3656.0841546356601</v>
      </c>
      <c r="R171" s="787">
        <v>1.8229775130748735E-2</v>
      </c>
      <c r="S171" s="787">
        <v>20357.495816653576</v>
      </c>
      <c r="T171" s="786">
        <v>1178</v>
      </c>
      <c r="U171" s="786">
        <v>345</v>
      </c>
      <c r="V171" s="786"/>
      <c r="W171" s="786">
        <v>479</v>
      </c>
      <c r="X171" s="779">
        <v>129791</v>
      </c>
      <c r="Y171" s="779">
        <v>143025</v>
      </c>
      <c r="Z171" s="779">
        <v>14831</v>
      </c>
      <c r="AA171" s="779">
        <v>602</v>
      </c>
      <c r="AB171" s="786">
        <v>290251</v>
      </c>
    </row>
    <row r="172" spans="1:28" s="773" customFormat="1" x14ac:dyDescent="0.15">
      <c r="A172" s="771" t="s">
        <v>122</v>
      </c>
      <c r="B172" s="786">
        <v>5824</v>
      </c>
      <c r="C172" s="786">
        <v>90467</v>
      </c>
      <c r="D172" s="786"/>
      <c r="E172" s="786">
        <v>1</v>
      </c>
      <c r="F172" s="786">
        <v>3110392</v>
      </c>
      <c r="G172" s="786">
        <v>570101</v>
      </c>
      <c r="H172" s="786">
        <v>1430927</v>
      </c>
      <c r="I172" s="786">
        <v>3208</v>
      </c>
      <c r="J172" s="786">
        <v>5210920</v>
      </c>
      <c r="K172" s="787">
        <v>9.1570551134645903</v>
      </c>
      <c r="L172" s="787">
        <v>17.7294990392401</v>
      </c>
      <c r="M172" s="787"/>
      <c r="N172" s="787">
        <v>1.3179547060281001</v>
      </c>
      <c r="O172" s="787">
        <v>1514.95686558075</v>
      </c>
      <c r="P172" s="787">
        <v>1283.65735735371</v>
      </c>
      <c r="Q172" s="787">
        <v>1493.67677941545</v>
      </c>
      <c r="R172" s="787">
        <v>5.4031474515795624E-2</v>
      </c>
      <c r="S172" s="787">
        <v>4320.5495426831585</v>
      </c>
      <c r="T172" s="786">
        <v>612</v>
      </c>
      <c r="U172" s="786">
        <v>640</v>
      </c>
      <c r="V172" s="786"/>
      <c r="W172" s="786">
        <v>319</v>
      </c>
      <c r="X172" s="779">
        <v>27431</v>
      </c>
      <c r="Y172" s="779">
        <v>16701</v>
      </c>
      <c r="Z172" s="779">
        <v>2781</v>
      </c>
      <c r="AA172" s="779">
        <v>202</v>
      </c>
      <c r="AB172" s="786">
        <v>48686</v>
      </c>
    </row>
    <row r="173" spans="1:28" s="773" customFormat="1" x14ac:dyDescent="0.15">
      <c r="A173" s="771" t="s">
        <v>123</v>
      </c>
      <c r="B173" s="786">
        <v>353</v>
      </c>
      <c r="C173" s="786">
        <v>166</v>
      </c>
      <c r="D173" s="786"/>
      <c r="E173" s="786">
        <v>0</v>
      </c>
      <c r="F173" s="786">
        <v>63976</v>
      </c>
      <c r="G173" s="786">
        <v>26569</v>
      </c>
      <c r="H173" s="786">
        <v>94535</v>
      </c>
      <c r="I173" s="786">
        <v>4</v>
      </c>
      <c r="J173" s="786">
        <v>185603</v>
      </c>
      <c r="K173" s="787">
        <v>0.14581331703811801</v>
      </c>
      <c r="L173" s="787">
        <v>4.0308518335223101E-2</v>
      </c>
      <c r="M173" s="787"/>
      <c r="N173" s="787">
        <v>1.68653577566146E-3</v>
      </c>
      <c r="O173" s="787">
        <v>169.64114402700201</v>
      </c>
      <c r="P173" s="787">
        <v>16.092131444252999</v>
      </c>
      <c r="Q173" s="787">
        <v>138.26864985842201</v>
      </c>
      <c r="R173" s="787">
        <v>2.4083536118268923E-4</v>
      </c>
      <c r="S173" s="787">
        <v>324.18997453618721</v>
      </c>
      <c r="T173" s="786">
        <v>14</v>
      </c>
      <c r="U173" s="786">
        <v>17</v>
      </c>
      <c r="V173" s="786"/>
      <c r="W173" s="786">
        <v>4</v>
      </c>
      <c r="X173" s="779">
        <v>1225</v>
      </c>
      <c r="Y173" s="779">
        <v>742</v>
      </c>
      <c r="Z173" s="779">
        <v>137</v>
      </c>
      <c r="AA173" s="779">
        <v>12</v>
      </c>
      <c r="AB173" s="786">
        <v>2151</v>
      </c>
    </row>
    <row r="174" spans="1:28" s="773" customFormat="1" x14ac:dyDescent="0.15">
      <c r="A174" s="771" t="s">
        <v>124</v>
      </c>
      <c r="B174" s="786">
        <v>21738</v>
      </c>
      <c r="C174" s="786">
        <v>2231</v>
      </c>
      <c r="D174" s="786">
        <v>756</v>
      </c>
      <c r="E174" s="786">
        <v>1873441</v>
      </c>
      <c r="F174" s="786">
        <v>4169614</v>
      </c>
      <c r="G174" s="786">
        <v>4964538</v>
      </c>
      <c r="H174" s="786">
        <v>49840</v>
      </c>
      <c r="I174" s="786">
        <v>834</v>
      </c>
      <c r="J174" s="786">
        <v>11082992</v>
      </c>
      <c r="K174" s="787">
        <v>225.13779194466699</v>
      </c>
      <c r="L174" s="787">
        <v>4.8414316959679099E-2</v>
      </c>
      <c r="M174" s="787">
        <v>1.13110553659498</v>
      </c>
      <c r="N174" s="787">
        <v>473.00665752962198</v>
      </c>
      <c r="O174" s="787">
        <v>13144.553776341399</v>
      </c>
      <c r="P174" s="787">
        <v>15730.040241970601</v>
      </c>
      <c r="Q174" s="787">
        <v>117.855686997994</v>
      </c>
      <c r="R174" s="787">
        <v>1.0408079251646987E-3</v>
      </c>
      <c r="S174" s="787">
        <v>29691.774715445761</v>
      </c>
      <c r="T174" s="786">
        <v>38</v>
      </c>
      <c r="U174" s="786">
        <v>25</v>
      </c>
      <c r="V174" s="786">
        <v>3</v>
      </c>
      <c r="W174" s="786">
        <v>21</v>
      </c>
      <c r="X174" s="779">
        <v>1409</v>
      </c>
      <c r="Y174" s="779">
        <v>941</v>
      </c>
      <c r="Z174" s="779">
        <v>186</v>
      </c>
      <c r="AA174" s="779">
        <v>25</v>
      </c>
      <c r="AB174" s="786">
        <v>2648</v>
      </c>
    </row>
    <row r="175" spans="1:28" s="773" customFormat="1" x14ac:dyDescent="0.15">
      <c r="A175" s="771" t="s">
        <v>125</v>
      </c>
      <c r="B175" s="786">
        <v>0</v>
      </c>
      <c r="C175" s="786">
        <v>521</v>
      </c>
      <c r="D175" s="786"/>
      <c r="E175" s="786"/>
      <c r="F175" s="786">
        <v>76416</v>
      </c>
      <c r="G175" s="786">
        <v>5809</v>
      </c>
      <c r="H175" s="786">
        <v>883</v>
      </c>
      <c r="I175" s="786">
        <v>49</v>
      </c>
      <c r="J175" s="786">
        <v>83678</v>
      </c>
      <c r="K175" s="787">
        <v>7.7049648389220203E-3</v>
      </c>
      <c r="L175" s="787">
        <v>6.9281748495995901E-2</v>
      </c>
      <c r="M175" s="787"/>
      <c r="N175" s="787"/>
      <c r="O175" s="787">
        <v>6.9711023913696399</v>
      </c>
      <c r="P175" s="787">
        <v>1.76054674107581</v>
      </c>
      <c r="Q175" s="787">
        <v>5.0765826469287196</v>
      </c>
      <c r="R175" s="787">
        <v>1.72415748238563E-5</v>
      </c>
      <c r="S175" s="787">
        <v>13.88523573428391</v>
      </c>
      <c r="T175" s="786">
        <v>3</v>
      </c>
      <c r="U175" s="786">
        <v>3</v>
      </c>
      <c r="V175" s="786"/>
      <c r="W175" s="786"/>
      <c r="X175" s="779">
        <v>250</v>
      </c>
      <c r="Y175" s="779">
        <v>105</v>
      </c>
      <c r="Z175" s="779">
        <v>26</v>
      </c>
      <c r="AA175" s="779">
        <v>1</v>
      </c>
      <c r="AB175" s="786">
        <v>388</v>
      </c>
    </row>
    <row r="176" spans="1:28" s="773" customFormat="1" x14ac:dyDescent="0.15">
      <c r="A176" s="771" t="s">
        <v>126</v>
      </c>
      <c r="B176" s="786">
        <v>401</v>
      </c>
      <c r="C176" s="786">
        <v>249</v>
      </c>
      <c r="D176" s="786"/>
      <c r="E176" s="786">
        <v>1</v>
      </c>
      <c r="F176" s="786">
        <v>1163702</v>
      </c>
      <c r="G176" s="786">
        <v>221460</v>
      </c>
      <c r="H176" s="786">
        <v>89242</v>
      </c>
      <c r="I176" s="786">
        <v>21</v>
      </c>
      <c r="J176" s="786">
        <v>1475076</v>
      </c>
      <c r="K176" s="787">
        <v>1.43313768692314</v>
      </c>
      <c r="L176" s="787">
        <v>1.49599835276603E-2</v>
      </c>
      <c r="M176" s="787"/>
      <c r="N176" s="787">
        <v>7.7230911701917596E-3</v>
      </c>
      <c r="O176" s="787">
        <v>347.71517424937298</v>
      </c>
      <c r="P176" s="787">
        <v>219.57379141636099</v>
      </c>
      <c r="Q176" s="787">
        <v>161.98288592044199</v>
      </c>
      <c r="R176" s="787">
        <v>1.917777583003043E-3</v>
      </c>
      <c r="S176" s="787">
        <v>730.7295901253799</v>
      </c>
      <c r="T176" s="786">
        <v>690</v>
      </c>
      <c r="U176" s="786">
        <v>104</v>
      </c>
      <c r="V176" s="786"/>
      <c r="W176" s="786">
        <v>15</v>
      </c>
      <c r="X176" s="779">
        <v>12318</v>
      </c>
      <c r="Y176" s="779">
        <v>13177</v>
      </c>
      <c r="Z176" s="779">
        <v>981</v>
      </c>
      <c r="AA176" s="779">
        <v>52</v>
      </c>
      <c r="AB176" s="786">
        <v>27337</v>
      </c>
    </row>
    <row r="177" spans="1:28" s="773" customFormat="1" x14ac:dyDescent="0.15">
      <c r="A177" s="771" t="s">
        <v>127</v>
      </c>
      <c r="B177" s="786">
        <v>10</v>
      </c>
      <c r="C177" s="786"/>
      <c r="D177" s="786"/>
      <c r="E177" s="786">
        <v>0</v>
      </c>
      <c r="F177" s="786">
        <v>1945</v>
      </c>
      <c r="G177" s="786">
        <v>1118</v>
      </c>
      <c r="H177" s="786">
        <v>31</v>
      </c>
      <c r="I177" s="786"/>
      <c r="J177" s="786">
        <v>3104</v>
      </c>
      <c r="K177" s="787">
        <v>1.2759715318679799E-2</v>
      </c>
      <c r="L177" s="787"/>
      <c r="M177" s="787"/>
      <c r="N177" s="787">
        <v>2.61235982179641E-6</v>
      </c>
      <c r="O177" s="787">
        <v>0.746723657473921</v>
      </c>
      <c r="P177" s="787">
        <v>1.41328404843807</v>
      </c>
      <c r="Q177" s="787">
        <v>3.4040569327771601E-2</v>
      </c>
      <c r="R177" s="787"/>
      <c r="S177" s="787">
        <v>2.2068106029182641</v>
      </c>
      <c r="T177" s="786">
        <v>11</v>
      </c>
      <c r="U177" s="786"/>
      <c r="V177" s="786"/>
      <c r="W177" s="786">
        <v>1</v>
      </c>
      <c r="X177" s="779">
        <v>142</v>
      </c>
      <c r="Y177" s="779">
        <v>160</v>
      </c>
      <c r="Z177" s="779">
        <v>12</v>
      </c>
      <c r="AA177" s="779"/>
      <c r="AB177" s="786">
        <v>326</v>
      </c>
    </row>
    <row r="178" spans="1:28" s="773" customFormat="1" x14ac:dyDescent="0.15">
      <c r="A178" s="774" t="s">
        <v>943</v>
      </c>
      <c r="B178" s="786">
        <f>SUM(B171:B177)</f>
        <v>32978</v>
      </c>
      <c r="C178" s="786">
        <f t="shared" ref="C178:J178" si="3">SUM(C171:C177)</f>
        <v>185202</v>
      </c>
      <c r="D178" s="786">
        <f t="shared" si="3"/>
        <v>756</v>
      </c>
      <c r="E178" s="786">
        <f t="shared" si="3"/>
        <v>2112144</v>
      </c>
      <c r="F178" s="786">
        <f t="shared" si="3"/>
        <v>14666504</v>
      </c>
      <c r="G178" s="786">
        <f t="shared" si="3"/>
        <v>9009875</v>
      </c>
      <c r="H178" s="786">
        <f t="shared" si="3"/>
        <v>3159969</v>
      </c>
      <c r="I178" s="786">
        <f t="shared" si="3"/>
        <v>6328</v>
      </c>
      <c r="J178" s="786">
        <f t="shared" si="3"/>
        <v>29173756</v>
      </c>
      <c r="K178" s="787">
        <f>SUM(K171:K177)</f>
        <v>580.8463616501524</v>
      </c>
      <c r="L178" s="787">
        <f t="shared" ref="L178:S178" si="4">SUM(L171:L177)</f>
        <v>22.68236885126672</v>
      </c>
      <c r="M178" s="787">
        <f t="shared" si="4"/>
        <v>1.13110553659498</v>
      </c>
      <c r="N178" s="787">
        <f t="shared" si="4"/>
        <v>556.75560093671049</v>
      </c>
      <c r="O178" s="787">
        <f t="shared" si="4"/>
        <v>23421.327108915801</v>
      </c>
      <c r="P178" s="787">
        <f t="shared" si="4"/>
        <v>25285.034881934429</v>
      </c>
      <c r="Q178" s="787">
        <f t="shared" si="4"/>
        <v>5572.9787800442236</v>
      </c>
      <c r="R178" s="787">
        <f t="shared" si="4"/>
        <v>7.5477912090718649E-2</v>
      </c>
      <c r="S178" s="787">
        <f t="shared" si="4"/>
        <v>55440.831685781268</v>
      </c>
      <c r="T178" s="786">
        <f>SUM(T171:T177)</f>
        <v>2546</v>
      </c>
      <c r="U178" s="786">
        <f t="shared" ref="U178:AB178" si="5">SUM(U171:U177)</f>
        <v>1134</v>
      </c>
      <c r="V178" s="786">
        <f t="shared" si="5"/>
        <v>3</v>
      </c>
      <c r="W178" s="786">
        <f t="shared" si="5"/>
        <v>839</v>
      </c>
      <c r="X178" s="786">
        <f t="shared" si="5"/>
        <v>172566</v>
      </c>
      <c r="Y178" s="786">
        <f t="shared" si="5"/>
        <v>174851</v>
      </c>
      <c r="Z178" s="786">
        <f t="shared" si="5"/>
        <v>18954</v>
      </c>
      <c r="AA178" s="786">
        <f t="shared" si="5"/>
        <v>894</v>
      </c>
      <c r="AB178" s="786">
        <f t="shared" si="5"/>
        <v>371787</v>
      </c>
    </row>
    <row r="179" spans="1:28" s="773" customFormat="1" x14ac:dyDescent="0.15">
      <c r="A179" s="775" t="s">
        <v>195</v>
      </c>
      <c r="B179" s="776"/>
      <c r="C179" s="776"/>
      <c r="D179" s="776"/>
      <c r="E179" s="776"/>
      <c r="F179" s="777"/>
      <c r="G179" s="777"/>
      <c r="H179" s="777"/>
      <c r="I179" s="777"/>
      <c r="J179" s="778"/>
      <c r="K179" s="778"/>
      <c r="L179" s="778"/>
      <c r="M179" s="778"/>
    </row>
    <row r="180" spans="1:28" x14ac:dyDescent="0.15">
      <c r="A180" s="222" t="s">
        <v>209</v>
      </c>
    </row>
    <row r="181" spans="1:28" x14ac:dyDescent="0.15">
      <c r="A181" s="222" t="s">
        <v>210</v>
      </c>
    </row>
    <row r="182" spans="1:28" x14ac:dyDescent="0.15">
      <c r="A182" s="222"/>
    </row>
    <row r="183" spans="1:28" x14ac:dyDescent="0.15">
      <c r="A183" s="222"/>
    </row>
    <row r="184" spans="1:28" x14ac:dyDescent="0.15">
      <c r="A184" s="222"/>
    </row>
    <row r="185" spans="1:28" x14ac:dyDescent="0.15">
      <c r="A185" s="222"/>
    </row>
    <row r="186" spans="1:28" x14ac:dyDescent="0.15">
      <c r="A186" s="222"/>
    </row>
    <row r="187" spans="1:28" x14ac:dyDescent="0.15">
      <c r="A187" s="222"/>
    </row>
    <row r="188" spans="1:28" x14ac:dyDescent="0.15">
      <c r="A188" s="222"/>
    </row>
    <row r="189" spans="1:28" x14ac:dyDescent="0.15">
      <c r="A189" s="222"/>
    </row>
    <row r="190" spans="1:28" x14ac:dyDescent="0.15">
      <c r="A190" s="222"/>
    </row>
    <row r="191" spans="1:28" x14ac:dyDescent="0.15">
      <c r="A191" s="222"/>
    </row>
    <row r="192" spans="1:28" x14ac:dyDescent="0.15">
      <c r="A192" s="222"/>
    </row>
    <row r="193" spans="1:9" x14ac:dyDescent="0.15">
      <c r="A193" s="222"/>
    </row>
    <row r="194" spans="1:9" x14ac:dyDescent="0.15">
      <c r="A194" s="222"/>
    </row>
    <row r="195" spans="1:9" x14ac:dyDescent="0.15">
      <c r="A195" s="222"/>
    </row>
    <row r="196" spans="1:9" x14ac:dyDescent="0.15">
      <c r="A196" s="222"/>
    </row>
    <row r="197" spans="1:9" x14ac:dyDescent="0.15">
      <c r="A197" s="222"/>
    </row>
    <row r="203" spans="1:9" x14ac:dyDescent="0.15">
      <c r="A203" s="222"/>
    </row>
    <row r="205" spans="1:9" ht="16" x14ac:dyDescent="0.15">
      <c r="A205" s="195" t="s">
        <v>211</v>
      </c>
      <c r="B205" s="227"/>
      <c r="C205" s="227"/>
      <c r="D205" s="227"/>
      <c r="E205" s="227"/>
    </row>
    <row r="206" spans="1:9" ht="39" x14ac:dyDescent="0.15">
      <c r="A206" s="228" t="s">
        <v>212</v>
      </c>
      <c r="B206" s="229" t="s">
        <v>191</v>
      </c>
      <c r="C206" s="230" t="s">
        <v>190</v>
      </c>
      <c r="D206" s="201" t="s">
        <v>204</v>
      </c>
      <c r="E206" s="231" t="s">
        <v>213</v>
      </c>
      <c r="F206" s="228" t="s">
        <v>212</v>
      </c>
      <c r="G206" s="230" t="s">
        <v>190</v>
      </c>
      <c r="H206" s="229" t="s">
        <v>191</v>
      </c>
      <c r="I206" s="201" t="s">
        <v>204</v>
      </c>
    </row>
    <row r="207" spans="1:9" ht="15" customHeight="1" x14ac:dyDescent="0.15">
      <c r="A207" s="766" t="s">
        <v>214</v>
      </c>
      <c r="B207" s="767">
        <v>35081.129058524901</v>
      </c>
      <c r="C207" s="768">
        <v>18038269</v>
      </c>
      <c r="D207" s="769">
        <v>68434</v>
      </c>
      <c r="E207" s="770">
        <v>1</v>
      </c>
      <c r="F207" s="766" t="s">
        <v>214</v>
      </c>
      <c r="G207" s="769">
        <v>18038269</v>
      </c>
      <c r="H207" s="767">
        <v>35081.129058524901</v>
      </c>
      <c r="I207" s="769">
        <v>68434</v>
      </c>
    </row>
    <row r="208" spans="1:9" ht="16" x14ac:dyDescent="0.15">
      <c r="A208" s="766" t="s">
        <v>218</v>
      </c>
      <c r="B208" s="767">
        <v>3009.2717489358001</v>
      </c>
      <c r="C208" s="768">
        <v>2120102</v>
      </c>
      <c r="D208" s="769">
        <v>30112</v>
      </c>
      <c r="E208" s="770">
        <v>2</v>
      </c>
      <c r="F208" s="766" t="s">
        <v>218</v>
      </c>
      <c r="G208" s="769">
        <v>2120102</v>
      </c>
      <c r="H208" s="767">
        <v>3009.2717489358001</v>
      </c>
      <c r="I208" s="769">
        <v>30112</v>
      </c>
    </row>
    <row r="209" spans="1:9" ht="16" x14ac:dyDescent="0.15">
      <c r="A209" s="766" t="s">
        <v>216</v>
      </c>
      <c r="B209" s="767">
        <v>2076.6777255088</v>
      </c>
      <c r="C209" s="768">
        <v>462278</v>
      </c>
      <c r="D209" s="769">
        <v>4972</v>
      </c>
      <c r="E209" s="770">
        <v>3</v>
      </c>
      <c r="F209" s="766" t="s">
        <v>224</v>
      </c>
      <c r="G209" s="769">
        <v>923493</v>
      </c>
      <c r="H209" s="767">
        <v>1108.1027536373499</v>
      </c>
      <c r="I209" s="769">
        <v>9422</v>
      </c>
    </row>
    <row r="210" spans="1:9" ht="16" x14ac:dyDescent="0.15">
      <c r="A210" s="766" t="s">
        <v>225</v>
      </c>
      <c r="B210" s="767">
        <v>1839.2491914657801</v>
      </c>
      <c r="C210" s="768">
        <v>395451</v>
      </c>
      <c r="D210" s="769">
        <v>2649</v>
      </c>
      <c r="E210" s="770">
        <v>4</v>
      </c>
      <c r="F210" s="766" t="s">
        <v>329</v>
      </c>
      <c r="G210" s="769">
        <v>723383</v>
      </c>
      <c r="H210" s="767">
        <v>509.121759829111</v>
      </c>
      <c r="I210" s="769">
        <v>10622</v>
      </c>
    </row>
    <row r="211" spans="1:9" ht="16" x14ac:dyDescent="0.15">
      <c r="A211" s="766" t="s">
        <v>222</v>
      </c>
      <c r="B211" s="767">
        <v>1799.08144751191</v>
      </c>
      <c r="C211" s="768">
        <v>361597</v>
      </c>
      <c r="D211" s="769">
        <v>22788</v>
      </c>
      <c r="E211" s="770">
        <v>5</v>
      </c>
      <c r="F211" s="766" t="s">
        <v>217</v>
      </c>
      <c r="G211" s="769">
        <v>671458</v>
      </c>
      <c r="H211" s="767">
        <v>1063.15886697359</v>
      </c>
      <c r="I211" s="769">
        <v>6001</v>
      </c>
    </row>
    <row r="212" spans="1:9" ht="16" x14ac:dyDescent="0.15">
      <c r="A212" s="766" t="s">
        <v>259</v>
      </c>
      <c r="B212" s="767">
        <v>1725.1851098695699</v>
      </c>
      <c r="C212" s="768">
        <v>442732</v>
      </c>
      <c r="D212" s="769">
        <v>5138</v>
      </c>
      <c r="E212" s="770">
        <v>6</v>
      </c>
      <c r="F212" s="766" t="s">
        <v>405</v>
      </c>
      <c r="G212" s="769">
        <v>540311</v>
      </c>
      <c r="H212" s="767">
        <v>47.065394834615198</v>
      </c>
      <c r="I212" s="769">
        <v>1236</v>
      </c>
    </row>
    <row r="213" spans="1:9" ht="16" x14ac:dyDescent="0.15">
      <c r="A213" s="766" t="s">
        <v>224</v>
      </c>
      <c r="B213" s="767">
        <v>1108.1027536373499</v>
      </c>
      <c r="C213" s="768">
        <v>923493</v>
      </c>
      <c r="D213" s="769">
        <v>9422</v>
      </c>
      <c r="E213" s="770">
        <v>7</v>
      </c>
      <c r="F213" s="766" t="s">
        <v>261</v>
      </c>
      <c r="G213" s="769">
        <v>497449</v>
      </c>
      <c r="H213" s="767">
        <v>198.96976594347501</v>
      </c>
      <c r="I213" s="769">
        <v>6294</v>
      </c>
    </row>
    <row r="214" spans="1:9" ht="16" x14ac:dyDescent="0.15">
      <c r="A214" s="766" t="s">
        <v>217</v>
      </c>
      <c r="B214" s="767">
        <v>1063.15886697359</v>
      </c>
      <c r="C214" s="768">
        <v>671458</v>
      </c>
      <c r="D214" s="769">
        <v>6001</v>
      </c>
      <c r="E214" s="770">
        <v>8</v>
      </c>
      <c r="F214" s="766" t="s">
        <v>219</v>
      </c>
      <c r="G214" s="769">
        <v>465804</v>
      </c>
      <c r="H214" s="767">
        <v>783.95749797392602</v>
      </c>
      <c r="I214" s="769">
        <v>12263</v>
      </c>
    </row>
    <row r="215" spans="1:9" ht="16" x14ac:dyDescent="0.15">
      <c r="A215" s="766" t="s">
        <v>219</v>
      </c>
      <c r="B215" s="767">
        <v>783.95749797392602</v>
      </c>
      <c r="C215" s="768">
        <v>465804</v>
      </c>
      <c r="D215" s="769">
        <v>12263</v>
      </c>
      <c r="E215" s="770">
        <v>9</v>
      </c>
      <c r="F215" s="766" t="s">
        <v>216</v>
      </c>
      <c r="G215" s="769">
        <v>462278</v>
      </c>
      <c r="H215" s="767">
        <v>2076.6777255088</v>
      </c>
      <c r="I215" s="769">
        <v>4972</v>
      </c>
    </row>
    <row r="216" spans="1:9" ht="16" x14ac:dyDescent="0.15">
      <c r="A216" s="766" t="s">
        <v>1013</v>
      </c>
      <c r="B216" s="767">
        <v>764.17618992272696</v>
      </c>
      <c r="C216" s="768">
        <v>222238</v>
      </c>
      <c r="D216" s="769">
        <v>3269</v>
      </c>
      <c r="E216" s="770">
        <v>10</v>
      </c>
      <c r="F216" s="766" t="s">
        <v>259</v>
      </c>
      <c r="G216" s="769">
        <v>442732</v>
      </c>
      <c r="H216" s="767">
        <v>1725.1851098695699</v>
      </c>
      <c r="I216" s="769">
        <v>5138</v>
      </c>
    </row>
    <row r="218" spans="1:9" x14ac:dyDescent="0.15">
      <c r="A218" s="221" t="s">
        <v>195</v>
      </c>
    </row>
    <row r="220" spans="1:9" ht="15" customHeight="1" x14ac:dyDescent="0.15">
      <c r="A220" s="217"/>
      <c r="B220" s="754"/>
      <c r="C220" s="755"/>
      <c r="D220" s="755"/>
      <c r="E220" s="235"/>
    </row>
    <row r="221" spans="1:9" ht="15" customHeight="1" x14ac:dyDescent="0.15">
      <c r="A221" s="888" t="s">
        <v>226</v>
      </c>
      <c r="B221" s="888"/>
      <c r="C221" s="888"/>
      <c r="D221" s="888"/>
      <c r="E221" s="888"/>
    </row>
    <row r="222" spans="1:9" x14ac:dyDescent="0.15">
      <c r="A222" s="205"/>
      <c r="B222" s="236" t="s">
        <v>359</v>
      </c>
      <c r="C222" s="236" t="s">
        <v>227</v>
      </c>
      <c r="D222" s="205" t="s">
        <v>228</v>
      </c>
      <c r="E222" s="236" t="s">
        <v>229</v>
      </c>
    </row>
    <row r="223" spans="1:9" ht="52" x14ac:dyDescent="0.15">
      <c r="A223" s="237">
        <v>1</v>
      </c>
      <c r="B223" s="762" t="s">
        <v>230</v>
      </c>
      <c r="C223" s="763" t="s">
        <v>231</v>
      </c>
      <c r="D223" s="765">
        <v>9226.6103339148594</v>
      </c>
      <c r="E223" s="764">
        <v>3362162</v>
      </c>
    </row>
    <row r="224" spans="1:9" ht="52" x14ac:dyDescent="0.15">
      <c r="A224" s="237">
        <v>2</v>
      </c>
      <c r="B224" s="762" t="s">
        <v>232</v>
      </c>
      <c r="C224" s="763" t="s">
        <v>231</v>
      </c>
      <c r="D224" s="765">
        <v>7723.9560558488502</v>
      </c>
      <c r="E224" s="764">
        <v>2999928</v>
      </c>
    </row>
    <row r="225" spans="1:5" ht="39" x14ac:dyDescent="0.15">
      <c r="A225" s="237">
        <v>3</v>
      </c>
      <c r="B225" s="762" t="s">
        <v>818</v>
      </c>
      <c r="C225" s="763" t="s">
        <v>819</v>
      </c>
      <c r="D225" s="765">
        <v>6145.2205100711399</v>
      </c>
      <c r="E225" s="764">
        <v>1629847</v>
      </c>
    </row>
    <row r="226" spans="1:5" ht="52" x14ac:dyDescent="0.15">
      <c r="A226" s="240">
        <v>4</v>
      </c>
      <c r="B226" s="762" t="s">
        <v>233</v>
      </c>
      <c r="C226" s="763" t="s">
        <v>234</v>
      </c>
      <c r="D226" s="765">
        <v>3814.54840373154</v>
      </c>
      <c r="E226" s="764">
        <v>1135490</v>
      </c>
    </row>
    <row r="227" spans="1:5" ht="52" x14ac:dyDescent="0.15">
      <c r="A227" s="240">
        <v>5</v>
      </c>
      <c r="B227" s="762" t="s">
        <v>235</v>
      </c>
      <c r="C227" s="763" t="s">
        <v>236</v>
      </c>
      <c r="D227" s="765">
        <v>3588.5975420838199</v>
      </c>
      <c r="E227" s="764">
        <v>1237806</v>
      </c>
    </row>
    <row r="228" spans="1:5" ht="52" x14ac:dyDescent="0.15">
      <c r="A228" s="240">
        <v>6</v>
      </c>
      <c r="B228" s="762" t="s">
        <v>945</v>
      </c>
      <c r="C228" s="763" t="s">
        <v>946</v>
      </c>
      <c r="D228" s="765">
        <v>3465.6391269788101</v>
      </c>
      <c r="E228" s="764">
        <v>55616</v>
      </c>
    </row>
    <row r="229" spans="1:5" ht="52" x14ac:dyDescent="0.15">
      <c r="A229" s="240">
        <v>7</v>
      </c>
      <c r="B229" s="762" t="s">
        <v>237</v>
      </c>
      <c r="C229" s="763" t="s">
        <v>236</v>
      </c>
      <c r="D229" s="765">
        <v>3029.6929825181101</v>
      </c>
      <c r="E229" s="764">
        <v>1170282</v>
      </c>
    </row>
    <row r="230" spans="1:5" ht="36.75" customHeight="1" x14ac:dyDescent="0.15">
      <c r="A230" s="240">
        <v>8</v>
      </c>
      <c r="B230" s="762" t="s">
        <v>1053</v>
      </c>
      <c r="C230" s="763" t="s">
        <v>1054</v>
      </c>
      <c r="D230" s="765">
        <v>2668.64816486369</v>
      </c>
      <c r="E230" s="764">
        <v>2649574</v>
      </c>
    </row>
    <row r="231" spans="1:5" ht="39" x14ac:dyDescent="0.15">
      <c r="A231" s="240">
        <v>9</v>
      </c>
      <c r="B231" s="762" t="s">
        <v>947</v>
      </c>
      <c r="C231" s="763" t="s">
        <v>820</v>
      </c>
      <c r="D231" s="765">
        <v>2162.1619511926501</v>
      </c>
      <c r="E231" s="764">
        <v>11552</v>
      </c>
    </row>
    <row r="232" spans="1:5" ht="39" x14ac:dyDescent="0.15">
      <c r="A232" s="240">
        <v>10</v>
      </c>
      <c r="B232" s="762" t="s">
        <v>1055</v>
      </c>
      <c r="C232" s="763" t="s">
        <v>1056</v>
      </c>
      <c r="D232" s="765">
        <v>2144.60393731761</v>
      </c>
      <c r="E232" s="764">
        <v>286997</v>
      </c>
    </row>
    <row r="233" spans="1:5" x14ac:dyDescent="0.15">
      <c r="A233" s="241"/>
      <c r="B233" s="241"/>
      <c r="C233" s="241"/>
      <c r="D233" s="241"/>
      <c r="E233" s="242"/>
    </row>
    <row r="234" spans="1:5" x14ac:dyDescent="0.15">
      <c r="A234" s="241"/>
      <c r="B234" s="241"/>
      <c r="C234" s="241"/>
      <c r="D234" s="241"/>
      <c r="E234" s="242"/>
    </row>
    <row r="235" spans="1:5" ht="16" x14ac:dyDescent="0.15">
      <c r="A235" s="889" t="s">
        <v>238</v>
      </c>
      <c r="B235" s="889"/>
      <c r="C235" s="889"/>
      <c r="D235" s="889"/>
      <c r="E235" s="889"/>
    </row>
    <row r="236" spans="1:5" x14ac:dyDescent="0.15">
      <c r="A236" s="94"/>
      <c r="B236" s="238" t="s">
        <v>239</v>
      </c>
      <c r="C236" s="94" t="s">
        <v>227</v>
      </c>
      <c r="D236" s="238" t="s">
        <v>240</v>
      </c>
      <c r="E236" s="239" t="s">
        <v>228</v>
      </c>
    </row>
    <row r="237" spans="1:5" ht="52" x14ac:dyDescent="0.15">
      <c r="A237" s="237">
        <v>1</v>
      </c>
      <c r="B237" s="762" t="s">
        <v>230</v>
      </c>
      <c r="C237" s="763" t="s">
        <v>231</v>
      </c>
      <c r="D237" s="764">
        <v>3362162</v>
      </c>
      <c r="E237" s="765">
        <v>9226.6103339148594</v>
      </c>
    </row>
    <row r="238" spans="1:5" ht="39" x14ac:dyDescent="0.15">
      <c r="A238" s="237">
        <v>2</v>
      </c>
      <c r="B238" s="762" t="s">
        <v>822</v>
      </c>
      <c r="C238" s="763" t="s">
        <v>823</v>
      </c>
      <c r="D238" s="764">
        <v>3002469</v>
      </c>
      <c r="E238" s="765">
        <v>693.17243875376801</v>
      </c>
    </row>
    <row r="239" spans="1:5" ht="52" x14ac:dyDescent="0.15">
      <c r="A239" s="237">
        <v>3</v>
      </c>
      <c r="B239" s="762" t="s">
        <v>232</v>
      </c>
      <c r="C239" s="763" t="s">
        <v>231</v>
      </c>
      <c r="D239" s="764">
        <v>2999928</v>
      </c>
      <c r="E239" s="765">
        <v>7723.9560558488502</v>
      </c>
    </row>
    <row r="240" spans="1:5" ht="39" x14ac:dyDescent="0.15">
      <c r="A240" s="240">
        <v>4</v>
      </c>
      <c r="B240" s="762" t="s">
        <v>241</v>
      </c>
      <c r="C240" s="763" t="s">
        <v>821</v>
      </c>
      <c r="D240" s="764">
        <v>2864917</v>
      </c>
      <c r="E240" s="765">
        <v>3.5966998832300301</v>
      </c>
    </row>
    <row r="241" spans="1:5" ht="39" x14ac:dyDescent="0.15">
      <c r="A241" s="240">
        <v>5</v>
      </c>
      <c r="B241" s="762" t="s">
        <v>1053</v>
      </c>
      <c r="C241" s="763" t="s">
        <v>1054</v>
      </c>
      <c r="D241" s="764">
        <v>2649574</v>
      </c>
      <c r="E241" s="765">
        <v>2668.64816486369</v>
      </c>
    </row>
    <row r="242" spans="1:5" ht="39" x14ac:dyDescent="0.15">
      <c r="A242" s="240">
        <v>6</v>
      </c>
      <c r="B242" s="762" t="s">
        <v>818</v>
      </c>
      <c r="C242" s="763" t="s">
        <v>819</v>
      </c>
      <c r="D242" s="764">
        <v>1629847</v>
      </c>
      <c r="E242" s="765">
        <v>6145.2205100711399</v>
      </c>
    </row>
    <row r="243" spans="1:5" ht="52" x14ac:dyDescent="0.15">
      <c r="A243" s="240">
        <v>7</v>
      </c>
      <c r="B243" s="762" t="s">
        <v>235</v>
      </c>
      <c r="C243" s="763" t="s">
        <v>236</v>
      </c>
      <c r="D243" s="764">
        <v>1237806</v>
      </c>
      <c r="E243" s="765">
        <v>3588.5975420838199</v>
      </c>
    </row>
    <row r="244" spans="1:5" ht="52" x14ac:dyDescent="0.15">
      <c r="A244" s="240">
        <v>8</v>
      </c>
      <c r="B244" s="762" t="s">
        <v>237</v>
      </c>
      <c r="C244" s="763" t="s">
        <v>236</v>
      </c>
      <c r="D244" s="764">
        <v>1170282</v>
      </c>
      <c r="E244" s="765">
        <v>3029.6929825181101</v>
      </c>
    </row>
    <row r="245" spans="1:5" ht="52" x14ac:dyDescent="0.15">
      <c r="A245" s="240">
        <v>9</v>
      </c>
      <c r="B245" s="762" t="s">
        <v>233</v>
      </c>
      <c r="C245" s="763" t="s">
        <v>234</v>
      </c>
      <c r="D245" s="764">
        <v>1135490</v>
      </c>
      <c r="E245" s="765">
        <v>3814.54840373154</v>
      </c>
    </row>
    <row r="246" spans="1:5" ht="39" x14ac:dyDescent="0.15">
      <c r="A246" s="240">
        <v>10</v>
      </c>
      <c r="B246" s="762" t="s">
        <v>948</v>
      </c>
      <c r="C246" s="763" t="s">
        <v>949</v>
      </c>
      <c r="D246" s="764">
        <v>952966</v>
      </c>
      <c r="E246" s="765">
        <v>961.759508903138</v>
      </c>
    </row>
    <row r="249" spans="1:5" x14ac:dyDescent="0.15">
      <c r="A249" s="243" t="s">
        <v>242</v>
      </c>
      <c r="B249" s="217"/>
      <c r="C249" s="235"/>
    </row>
    <row r="250" spans="1:5" x14ac:dyDescent="0.15">
      <c r="A250" s="886" t="s">
        <v>243</v>
      </c>
      <c r="B250" s="887"/>
      <c r="C250" s="887"/>
    </row>
  </sheetData>
  <mergeCells count="13">
    <mergeCell ref="B169:J169"/>
    <mergeCell ref="K169:S169"/>
    <mergeCell ref="T169:AB169"/>
    <mergeCell ref="A250:C250"/>
    <mergeCell ref="A221:E221"/>
    <mergeCell ref="A235:E235"/>
    <mergeCell ref="L121:U121"/>
    <mergeCell ref="A1:J1"/>
    <mergeCell ref="A42:J42"/>
    <mergeCell ref="A46:A47"/>
    <mergeCell ref="B46:I46"/>
    <mergeCell ref="K46:S46"/>
    <mergeCell ref="B121:K121"/>
  </mergeCells>
  <printOptions horizontalCentered="1"/>
  <pageMargins left="0.75" right="0.75" top="1" bottom="1" header="0.5" footer="0.5"/>
  <pageSetup scale="75" orientation="landscape" r:id="rId1"/>
  <headerFooter alignWithMargins="0"/>
  <rowBreaks count="1" manualBreakCount="1">
    <brk id="73"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theme="0"/>
  </sheetPr>
  <dimension ref="A1:V138"/>
  <sheetViews>
    <sheetView topLeftCell="A46" zoomScale="80" zoomScaleNormal="80" workbookViewId="0">
      <selection activeCell="A102" sqref="A102"/>
    </sheetView>
  </sheetViews>
  <sheetFormatPr baseColWidth="10" defaultColWidth="8.83203125" defaultRowHeight="13" x14ac:dyDescent="0.15"/>
  <cols>
    <col min="1" max="2" width="15" style="20" customWidth="1"/>
    <col min="3" max="14" width="13.5" style="20" customWidth="1"/>
    <col min="15" max="15" width="13.83203125" style="288" customWidth="1"/>
    <col min="16" max="21" width="13.5" style="20" customWidth="1"/>
    <col min="22" max="16384" width="8.83203125" style="20"/>
  </cols>
  <sheetData>
    <row r="1" spans="1:20" ht="33.75" customHeight="1" x14ac:dyDescent="0.15">
      <c r="A1" s="894" t="s">
        <v>1058</v>
      </c>
      <c r="B1" s="895"/>
      <c r="C1" s="895"/>
      <c r="D1" s="895"/>
      <c r="E1" s="895"/>
      <c r="F1" s="895"/>
      <c r="G1" s="895"/>
      <c r="H1" s="895"/>
      <c r="I1" s="895"/>
      <c r="J1" s="895"/>
      <c r="K1" s="895"/>
      <c r="L1" s="895"/>
      <c r="M1" s="895"/>
      <c r="N1" s="895"/>
      <c r="O1" s="895"/>
      <c r="P1" s="895"/>
    </row>
    <row r="2" spans="1:20" ht="85" customHeight="1" x14ac:dyDescent="0.15">
      <c r="A2" s="602"/>
      <c r="B2" s="602"/>
      <c r="C2" s="602"/>
      <c r="D2" s="602"/>
      <c r="E2" s="602"/>
      <c r="F2" s="602"/>
      <c r="G2" s="602"/>
      <c r="H2" s="602"/>
      <c r="I2" s="602"/>
      <c r="J2" s="602"/>
      <c r="K2" s="602"/>
      <c r="L2" s="602"/>
      <c r="M2" s="602"/>
      <c r="N2" s="602"/>
      <c r="O2" s="601"/>
      <c r="P2" s="602"/>
    </row>
    <row r="3" spans="1:20" ht="54" customHeight="1" x14ac:dyDescent="0.15">
      <c r="A3" s="895"/>
      <c r="B3" s="896"/>
      <c r="C3" s="896"/>
      <c r="D3" s="51"/>
      <c r="E3" s="51"/>
      <c r="F3" s="51"/>
      <c r="G3" s="51"/>
      <c r="H3" s="51"/>
      <c r="I3" s="51"/>
      <c r="J3" s="51"/>
      <c r="K3" s="51"/>
      <c r="L3" s="51"/>
      <c r="M3" s="249"/>
      <c r="N3" s="249"/>
      <c r="O3" s="601"/>
      <c r="P3" s="249"/>
    </row>
    <row r="4" spans="1:20" ht="58" customHeight="1" x14ac:dyDescent="0.15">
      <c r="A4" s="603"/>
      <c r="B4" s="603"/>
      <c r="C4" s="603"/>
      <c r="D4" s="51"/>
      <c r="E4" s="51"/>
      <c r="F4" s="51"/>
      <c r="G4" s="51"/>
      <c r="H4" s="51"/>
      <c r="I4" s="51"/>
      <c r="J4" s="51"/>
      <c r="K4" s="51"/>
      <c r="L4" s="51"/>
      <c r="M4" s="249"/>
      <c r="N4" s="249"/>
      <c r="O4" s="601"/>
      <c r="P4" s="249"/>
    </row>
    <row r="5" spans="1:20" ht="32" x14ac:dyDescent="0.15">
      <c r="A5" s="250" t="s">
        <v>245</v>
      </c>
      <c r="B5" s="51"/>
      <c r="C5" s="51"/>
      <c r="D5" s="51"/>
      <c r="E5" s="51"/>
      <c r="F5" s="51"/>
      <c r="G5" s="51"/>
      <c r="H5" s="51"/>
      <c r="I5" s="51"/>
      <c r="J5" s="51"/>
      <c r="K5" s="51"/>
      <c r="L5" s="51"/>
      <c r="M5" s="249"/>
      <c r="N5" s="249"/>
      <c r="O5" s="601"/>
      <c r="P5" s="249"/>
    </row>
    <row r="6" spans="1:20" ht="16" x14ac:dyDescent="0.15">
      <c r="A6" s="250"/>
      <c r="B6" s="51"/>
      <c r="C6" s="51"/>
      <c r="D6" s="51"/>
      <c r="E6" s="51"/>
      <c r="F6" s="51"/>
      <c r="G6" s="51"/>
      <c r="H6" s="51"/>
      <c r="I6" s="51"/>
      <c r="J6" s="51"/>
      <c r="K6" s="51"/>
      <c r="L6" s="51"/>
      <c r="M6" s="249"/>
      <c r="N6" s="249"/>
      <c r="O6" s="601"/>
      <c r="P6" s="249"/>
    </row>
    <row r="7" spans="1:20" x14ac:dyDescent="0.15">
      <c r="A7" s="251" t="s">
        <v>83</v>
      </c>
      <c r="B7" s="51"/>
      <c r="C7" s="51"/>
      <c r="D7" s="51"/>
      <c r="E7" s="51"/>
      <c r="F7" s="51"/>
      <c r="G7" s="51"/>
      <c r="H7" s="51"/>
      <c r="I7" s="51"/>
      <c r="J7" s="51"/>
      <c r="K7" s="51"/>
      <c r="L7" s="51"/>
      <c r="M7" s="249"/>
      <c r="N7" s="249"/>
      <c r="O7" s="601"/>
      <c r="P7" s="249"/>
    </row>
    <row r="8" spans="1:20" ht="26" x14ac:dyDescent="0.15">
      <c r="A8" s="252" t="s">
        <v>245</v>
      </c>
      <c r="B8" s="39" t="s">
        <v>55</v>
      </c>
      <c r="C8" s="39" t="s">
        <v>56</v>
      </c>
      <c r="D8" s="39" t="s">
        <v>57</v>
      </c>
      <c r="E8" s="39" t="s">
        <v>246</v>
      </c>
      <c r="F8" s="39" t="s">
        <v>59</v>
      </c>
      <c r="G8" s="39" t="s">
        <v>104</v>
      </c>
      <c r="H8" s="28" t="s">
        <v>61</v>
      </c>
      <c r="I8" s="39" t="s">
        <v>62</v>
      </c>
      <c r="J8" s="39" t="s">
        <v>743</v>
      </c>
      <c r="K8" s="39" t="s">
        <v>63</v>
      </c>
      <c r="L8" s="39" t="s">
        <v>101</v>
      </c>
      <c r="M8" s="39" t="s">
        <v>65</v>
      </c>
      <c r="N8" s="127" t="s">
        <v>66</v>
      </c>
      <c r="O8" s="601"/>
      <c r="P8" s="249"/>
      <c r="Q8" s="249"/>
      <c r="R8" s="249"/>
    </row>
    <row r="9" spans="1:20" ht="26" x14ac:dyDescent="0.15">
      <c r="A9" s="253" t="s">
        <v>247</v>
      </c>
      <c r="B9" s="254">
        <f>B23</f>
        <v>4698</v>
      </c>
      <c r="C9" s="254">
        <f>C23</f>
        <v>53604</v>
      </c>
      <c r="D9" s="254">
        <f>D23</f>
        <v>262451</v>
      </c>
      <c r="E9" s="254">
        <f>E23</f>
        <v>108812</v>
      </c>
      <c r="F9" s="254">
        <f>F23</f>
        <v>6844</v>
      </c>
      <c r="G9" s="254">
        <f t="shared" ref="G9:M9" si="0">G23</f>
        <v>140461</v>
      </c>
      <c r="H9" s="254">
        <f t="shared" si="0"/>
        <v>226661</v>
      </c>
      <c r="I9" s="254">
        <f t="shared" si="0"/>
        <v>36012</v>
      </c>
      <c r="J9" s="254">
        <f t="shared" si="0"/>
        <v>34716</v>
      </c>
      <c r="K9" s="254">
        <f t="shared" si="0"/>
        <v>16006</v>
      </c>
      <c r="L9" s="254">
        <f t="shared" si="0"/>
        <v>57284</v>
      </c>
      <c r="M9" s="254">
        <f t="shared" si="0"/>
        <v>368768</v>
      </c>
      <c r="N9" s="254">
        <f>SUM(B9:M9)</f>
        <v>1316317</v>
      </c>
      <c r="O9" s="897" t="s">
        <v>248</v>
      </c>
      <c r="P9" s="863"/>
      <c r="Q9" s="863"/>
      <c r="R9" s="869"/>
      <c r="S9" s="869"/>
      <c r="T9" s="869"/>
    </row>
    <row r="10" spans="1:20" ht="24.75" customHeight="1" x14ac:dyDescent="0.15">
      <c r="A10" s="251"/>
      <c r="B10" s="156"/>
      <c r="C10" s="156"/>
      <c r="D10" s="156"/>
      <c r="E10" s="156"/>
      <c r="F10" s="156"/>
      <c r="G10" s="156"/>
      <c r="H10" s="156"/>
      <c r="I10" s="156"/>
      <c r="J10" s="156"/>
      <c r="K10" s="156"/>
      <c r="L10" s="156"/>
      <c r="M10" s="156"/>
      <c r="N10" s="249"/>
      <c r="O10" s="863"/>
      <c r="P10" s="898"/>
      <c r="Q10" s="898"/>
      <c r="R10" s="869"/>
      <c r="S10" s="869"/>
    </row>
    <row r="11" spans="1:20" ht="69" customHeight="1" x14ac:dyDescent="0.15">
      <c r="A11" s="253" t="s">
        <v>247</v>
      </c>
      <c r="B11" s="233">
        <v>4484</v>
      </c>
      <c r="C11" s="233">
        <v>53589</v>
      </c>
      <c r="D11" s="233">
        <v>262436</v>
      </c>
      <c r="E11" s="233">
        <v>108684</v>
      </c>
      <c r="F11" s="233">
        <v>6844</v>
      </c>
      <c r="G11" s="233">
        <v>138250</v>
      </c>
      <c r="H11" s="233">
        <v>226632</v>
      </c>
      <c r="I11" s="233">
        <v>35249</v>
      </c>
      <c r="J11" s="233">
        <v>34676</v>
      </c>
      <c r="K11" s="233">
        <v>15995</v>
      </c>
      <c r="L11" s="233">
        <v>57208</v>
      </c>
      <c r="M11" s="233">
        <v>368694</v>
      </c>
      <c r="N11" s="254">
        <f>SUM(B11:M11)</f>
        <v>1312741</v>
      </c>
      <c r="O11" s="897" t="s">
        <v>249</v>
      </c>
      <c r="P11" s="863"/>
      <c r="Q11" s="863"/>
    </row>
    <row r="12" spans="1:20" x14ac:dyDescent="0.15">
      <c r="A12" s="251"/>
      <c r="B12" s="51"/>
      <c r="C12" s="51"/>
      <c r="D12" s="51"/>
      <c r="E12" s="51"/>
      <c r="F12" s="51"/>
      <c r="G12" s="51"/>
      <c r="H12" s="51"/>
      <c r="I12" s="51"/>
      <c r="J12" s="51"/>
      <c r="K12" s="51"/>
      <c r="L12" s="51"/>
      <c r="M12" s="51"/>
      <c r="N12" s="249"/>
      <c r="O12" s="601"/>
      <c r="P12" s="249"/>
      <c r="Q12" s="249"/>
    </row>
    <row r="13" spans="1:20" x14ac:dyDescent="0.15">
      <c r="A13" s="251"/>
      <c r="B13" s="51"/>
      <c r="C13" s="51"/>
      <c r="D13" s="51"/>
      <c r="E13" s="51"/>
      <c r="F13" s="51"/>
      <c r="G13" s="51"/>
      <c r="H13" s="51"/>
      <c r="I13" s="51"/>
      <c r="J13" s="51"/>
      <c r="K13" s="51"/>
      <c r="L13" s="51"/>
      <c r="M13" s="51"/>
      <c r="N13" s="249"/>
      <c r="O13" s="601"/>
      <c r="P13" s="249"/>
      <c r="Q13" s="249"/>
    </row>
    <row r="14" spans="1:20" x14ac:dyDescent="0.15">
      <c r="A14" s="251" t="s">
        <v>68</v>
      </c>
      <c r="B14" s="51"/>
      <c r="C14" s="51"/>
      <c r="D14" s="51"/>
      <c r="E14" s="51"/>
      <c r="F14" s="51"/>
      <c r="G14" s="51"/>
      <c r="H14" s="51"/>
      <c r="I14" s="51"/>
      <c r="J14" s="51"/>
      <c r="K14" s="51"/>
      <c r="L14" s="51"/>
      <c r="M14" s="51"/>
      <c r="N14" s="249"/>
      <c r="O14" s="601"/>
      <c r="P14" s="249"/>
      <c r="Q14" s="249"/>
    </row>
    <row r="15" spans="1:20" ht="35.5" customHeight="1" x14ac:dyDescent="0.15">
      <c r="A15" s="21" t="s">
        <v>250</v>
      </c>
      <c r="B15" s="39" t="s">
        <v>55</v>
      </c>
      <c r="C15" s="39" t="s">
        <v>56</v>
      </c>
      <c r="D15" s="39" t="s">
        <v>57</v>
      </c>
      <c r="E15" s="39" t="s">
        <v>246</v>
      </c>
      <c r="F15" s="39" t="s">
        <v>59</v>
      </c>
      <c r="G15" s="39" t="s">
        <v>104</v>
      </c>
      <c r="H15" s="28" t="s">
        <v>61</v>
      </c>
      <c r="I15" s="39" t="s">
        <v>62</v>
      </c>
      <c r="J15" s="39" t="s">
        <v>743</v>
      </c>
      <c r="K15" s="39" t="s">
        <v>63</v>
      </c>
      <c r="L15" s="39" t="s">
        <v>101</v>
      </c>
      <c r="M15" s="39" t="s">
        <v>65</v>
      </c>
      <c r="N15" s="127" t="s">
        <v>66</v>
      </c>
      <c r="O15" s="601"/>
      <c r="P15" s="249"/>
      <c r="Q15" s="249"/>
      <c r="R15" s="249"/>
    </row>
    <row r="16" spans="1:20" x14ac:dyDescent="0.15">
      <c r="A16" s="255" t="s">
        <v>121</v>
      </c>
      <c r="B16" s="160">
        <f>F30+G30+H30+I30</f>
        <v>1727</v>
      </c>
      <c r="C16" s="160">
        <f t="shared" ref="C16:F22" si="1">B30</f>
        <v>45993</v>
      </c>
      <c r="D16" s="160">
        <f t="shared" si="1"/>
        <v>194537</v>
      </c>
      <c r="E16" s="160">
        <f t="shared" si="1"/>
        <v>76716</v>
      </c>
      <c r="F16" s="160">
        <f t="shared" si="1"/>
        <v>3710</v>
      </c>
      <c r="G16" s="160">
        <f t="shared" ref="G16:G22" si="2">J30+K30+L30+M30</f>
        <v>120003</v>
      </c>
      <c r="H16" s="160">
        <f t="shared" ref="H16:H22" si="3">N30</f>
        <v>223258</v>
      </c>
      <c r="I16" s="160">
        <f t="shared" ref="I16:I22" si="4">O30+P30+Q30</f>
        <v>24485</v>
      </c>
      <c r="J16" s="160">
        <f t="shared" ref="J16:M22" si="5">R30</f>
        <v>24567</v>
      </c>
      <c r="K16" s="160">
        <f t="shared" si="5"/>
        <v>9623</v>
      </c>
      <c r="L16" s="160">
        <f t="shared" si="5"/>
        <v>33095</v>
      </c>
      <c r="M16" s="160">
        <f t="shared" si="5"/>
        <v>215530</v>
      </c>
      <c r="N16" s="160">
        <f t="shared" ref="N16:N22" si="6">SUM(B16:M16)</f>
        <v>973244</v>
      </c>
      <c r="O16" s="601"/>
      <c r="P16" s="249"/>
      <c r="Q16" s="249"/>
      <c r="R16" s="249"/>
    </row>
    <row r="17" spans="1:22" x14ac:dyDescent="0.15">
      <c r="A17" s="255" t="s">
        <v>122</v>
      </c>
      <c r="B17" s="160">
        <f t="shared" ref="B17:B22" si="7">F31+G31+H31+I31</f>
        <v>683</v>
      </c>
      <c r="C17" s="160">
        <f t="shared" si="1"/>
        <v>4088</v>
      </c>
      <c r="D17" s="160">
        <f t="shared" si="1"/>
        <v>58294</v>
      </c>
      <c r="E17" s="160">
        <f t="shared" si="1"/>
        <v>15065</v>
      </c>
      <c r="F17" s="160">
        <f t="shared" si="1"/>
        <v>1561</v>
      </c>
      <c r="G17" s="160">
        <f t="shared" si="2"/>
        <v>6406</v>
      </c>
      <c r="H17" s="160">
        <f t="shared" si="3"/>
        <v>1397</v>
      </c>
      <c r="I17" s="160">
        <f t="shared" si="4"/>
        <v>5517</v>
      </c>
      <c r="J17" s="160">
        <f t="shared" si="5"/>
        <v>3680</v>
      </c>
      <c r="K17" s="160">
        <f t="shared" si="5"/>
        <v>1859</v>
      </c>
      <c r="L17" s="160">
        <f t="shared" si="5"/>
        <v>13112</v>
      </c>
      <c r="M17" s="160">
        <f t="shared" si="5"/>
        <v>99578</v>
      </c>
      <c r="N17" s="160">
        <f t="shared" si="6"/>
        <v>211240</v>
      </c>
      <c r="O17" s="601"/>
      <c r="P17" s="249"/>
      <c r="Q17" s="249"/>
      <c r="R17" s="249"/>
    </row>
    <row r="18" spans="1:22" x14ac:dyDescent="0.15">
      <c r="A18" s="255" t="s">
        <v>123</v>
      </c>
      <c r="B18" s="160">
        <f t="shared" si="7"/>
        <v>1051</v>
      </c>
      <c r="C18" s="160">
        <f t="shared" si="1"/>
        <v>1486</v>
      </c>
      <c r="D18" s="160">
        <f t="shared" si="1"/>
        <v>1781</v>
      </c>
      <c r="E18" s="160">
        <f t="shared" si="1"/>
        <v>5635</v>
      </c>
      <c r="F18" s="160">
        <f t="shared" si="1"/>
        <v>416</v>
      </c>
      <c r="G18" s="160">
        <f t="shared" si="2"/>
        <v>8683</v>
      </c>
      <c r="H18" s="160">
        <f t="shared" si="3"/>
        <v>672</v>
      </c>
      <c r="I18" s="160">
        <f t="shared" si="4"/>
        <v>2798</v>
      </c>
      <c r="J18" s="160">
        <f t="shared" si="5"/>
        <v>1562</v>
      </c>
      <c r="K18" s="160">
        <f t="shared" si="5"/>
        <v>2601</v>
      </c>
      <c r="L18" s="160">
        <f t="shared" si="5"/>
        <v>3486</v>
      </c>
      <c r="M18" s="160">
        <f t="shared" si="5"/>
        <v>12648</v>
      </c>
      <c r="N18" s="160">
        <f t="shared" si="6"/>
        <v>42819</v>
      </c>
      <c r="O18" s="601"/>
      <c r="P18" s="249"/>
      <c r="Q18" s="249"/>
      <c r="R18" s="249"/>
    </row>
    <row r="19" spans="1:22" x14ac:dyDescent="0.15">
      <c r="A19" s="255" t="s">
        <v>124</v>
      </c>
      <c r="B19" s="160">
        <f t="shared" si="7"/>
        <v>1163</v>
      </c>
      <c r="C19" s="160">
        <f t="shared" si="1"/>
        <v>473</v>
      </c>
      <c r="D19" s="160">
        <f t="shared" si="1"/>
        <v>2129</v>
      </c>
      <c r="E19" s="160">
        <f t="shared" si="1"/>
        <v>2432</v>
      </c>
      <c r="F19" s="160">
        <f t="shared" si="1"/>
        <v>370</v>
      </c>
      <c r="G19" s="160">
        <f t="shared" si="2"/>
        <v>2417</v>
      </c>
      <c r="H19" s="160">
        <f t="shared" si="3"/>
        <v>441</v>
      </c>
      <c r="I19" s="160">
        <f t="shared" si="4"/>
        <v>778</v>
      </c>
      <c r="J19" s="160">
        <f t="shared" si="5"/>
        <v>283</v>
      </c>
      <c r="K19" s="160">
        <f t="shared" si="5"/>
        <v>574</v>
      </c>
      <c r="L19" s="160">
        <f t="shared" si="5"/>
        <v>1910</v>
      </c>
      <c r="M19" s="160">
        <f t="shared" si="5"/>
        <v>3253</v>
      </c>
      <c r="N19" s="160">
        <f t="shared" si="6"/>
        <v>16223</v>
      </c>
      <c r="O19" s="601"/>
      <c r="P19" s="249"/>
      <c r="Q19" s="249"/>
      <c r="R19" s="249"/>
    </row>
    <row r="20" spans="1:22" x14ac:dyDescent="0.15">
      <c r="A20" s="255" t="s">
        <v>125</v>
      </c>
      <c r="B20" s="160">
        <f t="shared" si="7"/>
        <v>33</v>
      </c>
      <c r="C20" s="160">
        <f t="shared" si="1"/>
        <v>63</v>
      </c>
      <c r="D20" s="160">
        <f t="shared" si="1"/>
        <v>146</v>
      </c>
      <c r="E20" s="160">
        <f t="shared" si="1"/>
        <v>328</v>
      </c>
      <c r="F20" s="160">
        <f t="shared" si="1"/>
        <v>24</v>
      </c>
      <c r="G20" s="160">
        <f t="shared" si="2"/>
        <v>352</v>
      </c>
      <c r="H20" s="160">
        <f t="shared" si="3"/>
        <v>10</v>
      </c>
      <c r="I20" s="160">
        <f t="shared" si="4"/>
        <v>122</v>
      </c>
      <c r="J20" s="160">
        <f t="shared" si="5"/>
        <v>58</v>
      </c>
      <c r="K20" s="160">
        <f t="shared" si="5"/>
        <v>121</v>
      </c>
      <c r="L20" s="160">
        <f t="shared" si="5"/>
        <v>172</v>
      </c>
      <c r="M20" s="160">
        <f t="shared" si="5"/>
        <v>1985</v>
      </c>
      <c r="N20" s="160">
        <f t="shared" si="6"/>
        <v>3414</v>
      </c>
      <c r="O20" s="601"/>
      <c r="P20" s="249"/>
      <c r="Q20" s="249"/>
      <c r="R20" s="249"/>
    </row>
    <row r="21" spans="1:22" x14ac:dyDescent="0.15">
      <c r="A21" s="255" t="s">
        <v>126</v>
      </c>
      <c r="B21" s="160">
        <f t="shared" si="7"/>
        <v>30</v>
      </c>
      <c r="C21" s="160">
        <f t="shared" si="1"/>
        <v>1445</v>
      </c>
      <c r="D21" s="160">
        <f t="shared" si="1"/>
        <v>5497</v>
      </c>
      <c r="E21" s="160">
        <f t="shared" si="1"/>
        <v>8354</v>
      </c>
      <c r="F21" s="160">
        <f t="shared" si="1"/>
        <v>760</v>
      </c>
      <c r="G21" s="160">
        <f t="shared" si="2"/>
        <v>2480</v>
      </c>
      <c r="H21" s="160">
        <f t="shared" si="3"/>
        <v>846</v>
      </c>
      <c r="I21" s="160">
        <f t="shared" si="4"/>
        <v>2274</v>
      </c>
      <c r="J21" s="160">
        <f t="shared" si="5"/>
        <v>4043</v>
      </c>
      <c r="K21" s="160">
        <f t="shared" si="5"/>
        <v>1162</v>
      </c>
      <c r="L21" s="160">
        <f t="shared" si="5"/>
        <v>5136</v>
      </c>
      <c r="M21" s="160">
        <f t="shared" si="5"/>
        <v>35414</v>
      </c>
      <c r="N21" s="160">
        <f t="shared" si="6"/>
        <v>67441</v>
      </c>
      <c r="O21" s="256"/>
      <c r="P21" s="51"/>
      <c r="Q21" s="51"/>
      <c r="R21" s="51"/>
    </row>
    <row r="22" spans="1:22" x14ac:dyDescent="0.15">
      <c r="A22" s="255" t="s">
        <v>127</v>
      </c>
      <c r="B22" s="160">
        <f t="shared" si="7"/>
        <v>11</v>
      </c>
      <c r="C22" s="160">
        <f t="shared" si="1"/>
        <v>56</v>
      </c>
      <c r="D22" s="160">
        <f t="shared" si="1"/>
        <v>67</v>
      </c>
      <c r="E22" s="160">
        <f t="shared" si="1"/>
        <v>282</v>
      </c>
      <c r="F22" s="160">
        <f t="shared" si="1"/>
        <v>3</v>
      </c>
      <c r="G22" s="160">
        <f t="shared" si="2"/>
        <v>120</v>
      </c>
      <c r="H22" s="160">
        <f t="shared" si="3"/>
        <v>37</v>
      </c>
      <c r="I22" s="160">
        <f t="shared" si="4"/>
        <v>38</v>
      </c>
      <c r="J22" s="160">
        <f t="shared" si="5"/>
        <v>523</v>
      </c>
      <c r="K22" s="160">
        <f t="shared" si="5"/>
        <v>66</v>
      </c>
      <c r="L22" s="160">
        <f t="shared" si="5"/>
        <v>373</v>
      </c>
      <c r="M22" s="160">
        <f t="shared" si="5"/>
        <v>360</v>
      </c>
      <c r="N22" s="160">
        <f t="shared" si="6"/>
        <v>1936</v>
      </c>
      <c r="O22" s="256"/>
      <c r="P22" s="51"/>
      <c r="Q22" s="51"/>
      <c r="R22" s="51"/>
    </row>
    <row r="23" spans="1:22" ht="26" x14ac:dyDescent="0.15">
      <c r="A23" s="21" t="s">
        <v>247</v>
      </c>
      <c r="B23" s="160">
        <f>SUM(B16:B22)</f>
        <v>4698</v>
      </c>
      <c r="C23" s="160">
        <f>SUM(C16:C22)</f>
        <v>53604</v>
      </c>
      <c r="D23" s="160">
        <f t="shared" ref="D23:M23" si="8">SUM(D16:D22)</f>
        <v>262451</v>
      </c>
      <c r="E23" s="160">
        <f t="shared" si="8"/>
        <v>108812</v>
      </c>
      <c r="F23" s="160">
        <f t="shared" si="8"/>
        <v>6844</v>
      </c>
      <c r="G23" s="160">
        <f t="shared" si="8"/>
        <v>140461</v>
      </c>
      <c r="H23" s="160">
        <f t="shared" si="8"/>
        <v>226661</v>
      </c>
      <c r="I23" s="160">
        <f t="shared" si="8"/>
        <v>36012</v>
      </c>
      <c r="J23" s="160">
        <f t="shared" si="8"/>
        <v>34716</v>
      </c>
      <c r="K23" s="160">
        <f t="shared" si="8"/>
        <v>16006</v>
      </c>
      <c r="L23" s="160">
        <f t="shared" si="8"/>
        <v>57284</v>
      </c>
      <c r="M23" s="160">
        <f t="shared" si="8"/>
        <v>368768</v>
      </c>
      <c r="N23" s="160">
        <f>SUM(N16:N22)</f>
        <v>1316317</v>
      </c>
      <c r="O23" s="257"/>
      <c r="P23" s="51"/>
      <c r="Q23" s="51"/>
      <c r="R23" s="51"/>
    </row>
    <row r="24" spans="1:22" x14ac:dyDescent="0.15">
      <c r="A24" s="251"/>
      <c r="B24" s="51"/>
      <c r="C24" s="51"/>
      <c r="D24" s="51"/>
      <c r="E24" s="51"/>
      <c r="F24" s="51"/>
      <c r="G24" s="51"/>
      <c r="H24" s="51"/>
      <c r="I24" s="51"/>
      <c r="J24" s="51"/>
      <c r="K24" s="51"/>
      <c r="L24" s="51"/>
      <c r="M24" s="51"/>
      <c r="N24" s="51"/>
      <c r="O24" s="256"/>
      <c r="P24" s="51"/>
    </row>
    <row r="25" spans="1:22" x14ac:dyDescent="0.15">
      <c r="A25" s="251"/>
      <c r="B25" s="51"/>
      <c r="C25" s="51"/>
      <c r="D25" s="51"/>
      <c r="E25" s="51"/>
      <c r="F25" s="51"/>
      <c r="G25" s="51"/>
      <c r="H25" s="51"/>
      <c r="I25" s="51"/>
      <c r="J25" s="51"/>
      <c r="K25" s="51"/>
      <c r="L25" s="51"/>
      <c r="M25" s="51"/>
      <c r="N25" s="51"/>
      <c r="O25" s="256"/>
      <c r="P25" s="51"/>
    </row>
    <row r="26" spans="1:22" x14ac:dyDescent="0.15">
      <c r="A26" s="251"/>
      <c r="B26" s="51"/>
      <c r="C26" s="51"/>
      <c r="D26" s="51"/>
      <c r="E26" s="51"/>
      <c r="F26" s="51"/>
      <c r="G26" s="51"/>
      <c r="H26" s="51"/>
      <c r="I26" s="51"/>
      <c r="J26" s="51"/>
      <c r="K26" s="51"/>
      <c r="L26" s="51"/>
      <c r="M26" s="51"/>
      <c r="N26" s="51"/>
      <c r="O26" s="256"/>
      <c r="P26" s="51"/>
    </row>
    <row r="27" spans="1:22" x14ac:dyDescent="0.15">
      <c r="A27" s="251"/>
      <c r="B27" s="51"/>
      <c r="C27" s="51"/>
      <c r="D27" s="51"/>
      <c r="E27" s="51"/>
      <c r="F27" s="51"/>
      <c r="G27" s="51"/>
      <c r="H27" s="51"/>
      <c r="I27" s="51"/>
      <c r="J27" s="51"/>
      <c r="K27" s="51"/>
      <c r="L27" s="51"/>
      <c r="M27" s="51"/>
      <c r="N27" s="51"/>
      <c r="O27" s="256"/>
      <c r="P27" s="51"/>
    </row>
    <row r="28" spans="1:22" x14ac:dyDescent="0.15">
      <c r="A28" s="251" t="s">
        <v>76</v>
      </c>
      <c r="B28" s="51"/>
      <c r="C28" s="51"/>
      <c r="D28" s="51"/>
      <c r="E28" s="51"/>
      <c r="F28" s="51"/>
      <c r="G28" s="51"/>
      <c r="H28" s="51"/>
      <c r="I28" s="51"/>
      <c r="J28" s="51"/>
      <c r="K28" s="51"/>
      <c r="L28" s="51"/>
      <c r="M28" s="51"/>
      <c r="N28" s="51"/>
      <c r="O28" s="256"/>
      <c r="P28" s="51"/>
    </row>
    <row r="29" spans="1:22" ht="41" customHeight="1" x14ac:dyDescent="0.15">
      <c r="A29" s="21" t="s">
        <v>250</v>
      </c>
      <c r="B29" s="127" t="s">
        <v>56</v>
      </c>
      <c r="C29" s="28" t="s">
        <v>57</v>
      </c>
      <c r="D29" s="127" t="s">
        <v>58</v>
      </c>
      <c r="E29" s="127" t="s">
        <v>59</v>
      </c>
      <c r="F29" s="127" t="s">
        <v>106</v>
      </c>
      <c r="G29" s="127" t="s">
        <v>107</v>
      </c>
      <c r="H29" s="127" t="s">
        <v>108</v>
      </c>
      <c r="I29" s="127" t="s">
        <v>251</v>
      </c>
      <c r="J29" s="127" t="s">
        <v>60</v>
      </c>
      <c r="K29" s="127" t="s">
        <v>110</v>
      </c>
      <c r="L29" s="127" t="s">
        <v>111</v>
      </c>
      <c r="M29" s="28" t="s">
        <v>112</v>
      </c>
      <c r="N29" s="127" t="s">
        <v>61</v>
      </c>
      <c r="O29" s="127" t="s">
        <v>62</v>
      </c>
      <c r="P29" s="127" t="s">
        <v>113</v>
      </c>
      <c r="Q29" s="127" t="s">
        <v>97</v>
      </c>
      <c r="R29" s="39" t="s">
        <v>743</v>
      </c>
      <c r="S29" s="127" t="s">
        <v>63</v>
      </c>
      <c r="T29" s="127" t="s">
        <v>82</v>
      </c>
      <c r="U29" s="39" t="s">
        <v>65</v>
      </c>
      <c r="V29" s="127" t="s">
        <v>66</v>
      </c>
    </row>
    <row r="30" spans="1:22" x14ac:dyDescent="0.15">
      <c r="A30" s="255" t="s">
        <v>121</v>
      </c>
      <c r="B30" s="160">
        <v>45993</v>
      </c>
      <c r="C30" s="160">
        <v>194537</v>
      </c>
      <c r="D30" s="160">
        <v>76716</v>
      </c>
      <c r="E30" s="160">
        <v>3710</v>
      </c>
      <c r="F30" s="160">
        <v>8</v>
      </c>
      <c r="G30" s="160">
        <v>469</v>
      </c>
      <c r="H30" s="160">
        <v>469</v>
      </c>
      <c r="I30" s="160">
        <v>781</v>
      </c>
      <c r="J30" s="160">
        <v>46651</v>
      </c>
      <c r="K30" s="160">
        <v>13856</v>
      </c>
      <c r="L30" s="160">
        <v>59157</v>
      </c>
      <c r="M30" s="160">
        <v>339</v>
      </c>
      <c r="N30" s="160">
        <v>223258</v>
      </c>
      <c r="O30" s="481">
        <v>5404</v>
      </c>
      <c r="P30" s="160">
        <v>104</v>
      </c>
      <c r="Q30" s="160">
        <v>18977</v>
      </c>
      <c r="R30" s="160">
        <v>24567</v>
      </c>
      <c r="S30" s="160">
        <v>9623</v>
      </c>
      <c r="T30" s="160">
        <v>33095</v>
      </c>
      <c r="U30" s="160">
        <v>215530</v>
      </c>
      <c r="V30" s="160">
        <f>SUM(B30:U30)</f>
        <v>973244</v>
      </c>
    </row>
    <row r="31" spans="1:22" x14ac:dyDescent="0.15">
      <c r="A31" s="255" t="s">
        <v>122</v>
      </c>
      <c r="B31" s="160">
        <v>4088</v>
      </c>
      <c r="C31" s="160">
        <v>58294</v>
      </c>
      <c r="D31" s="160">
        <v>15065</v>
      </c>
      <c r="E31" s="160">
        <v>1561</v>
      </c>
      <c r="F31" s="160">
        <v>40</v>
      </c>
      <c r="G31" s="160">
        <v>559</v>
      </c>
      <c r="H31" s="160">
        <v>24</v>
      </c>
      <c r="I31" s="160">
        <v>60</v>
      </c>
      <c r="J31" s="160">
        <v>4176</v>
      </c>
      <c r="K31" s="160">
        <v>225</v>
      </c>
      <c r="L31" s="160">
        <v>2002</v>
      </c>
      <c r="M31" s="160">
        <v>3</v>
      </c>
      <c r="N31" s="160">
        <v>1397</v>
      </c>
      <c r="O31" s="481">
        <v>658</v>
      </c>
      <c r="P31" s="160">
        <v>88</v>
      </c>
      <c r="Q31" s="160">
        <v>4771</v>
      </c>
      <c r="R31" s="160">
        <v>3680</v>
      </c>
      <c r="S31" s="160">
        <v>1859</v>
      </c>
      <c r="T31" s="160">
        <v>13112</v>
      </c>
      <c r="U31" s="160">
        <v>99578</v>
      </c>
      <c r="V31" s="160">
        <f t="shared" ref="V31:V36" si="9">SUM(B31:U31)</f>
        <v>211240</v>
      </c>
    </row>
    <row r="32" spans="1:22" x14ac:dyDescent="0.15">
      <c r="A32" s="255" t="s">
        <v>128</v>
      </c>
      <c r="B32" s="160">
        <v>1486</v>
      </c>
      <c r="C32" s="160">
        <v>1781</v>
      </c>
      <c r="D32" s="160">
        <v>5635</v>
      </c>
      <c r="E32" s="160">
        <v>416</v>
      </c>
      <c r="F32" s="160">
        <v>136</v>
      </c>
      <c r="G32" s="160">
        <v>190</v>
      </c>
      <c r="H32" s="160">
        <v>273</v>
      </c>
      <c r="I32" s="160">
        <v>452</v>
      </c>
      <c r="J32" s="160">
        <v>4127</v>
      </c>
      <c r="K32" s="160">
        <v>699</v>
      </c>
      <c r="L32" s="160">
        <v>3838</v>
      </c>
      <c r="M32" s="160">
        <v>19</v>
      </c>
      <c r="N32" s="160">
        <v>672</v>
      </c>
      <c r="O32" s="481">
        <v>1405</v>
      </c>
      <c r="P32" s="160">
        <v>42</v>
      </c>
      <c r="Q32" s="160">
        <v>1351</v>
      </c>
      <c r="R32" s="160">
        <v>1562</v>
      </c>
      <c r="S32" s="160">
        <v>2601</v>
      </c>
      <c r="T32" s="160">
        <v>3486</v>
      </c>
      <c r="U32" s="160">
        <v>12648</v>
      </c>
      <c r="V32" s="160">
        <f t="shared" si="9"/>
        <v>42819</v>
      </c>
    </row>
    <row r="33" spans="1:22" x14ac:dyDescent="0.15">
      <c r="A33" s="255" t="s">
        <v>129</v>
      </c>
      <c r="B33" s="160">
        <v>473</v>
      </c>
      <c r="C33" s="160">
        <v>2129</v>
      </c>
      <c r="D33" s="160">
        <v>2432</v>
      </c>
      <c r="E33" s="160">
        <v>370</v>
      </c>
      <c r="F33" s="160">
        <v>531</v>
      </c>
      <c r="G33" s="160">
        <v>261</v>
      </c>
      <c r="H33" s="160">
        <v>140</v>
      </c>
      <c r="I33" s="160">
        <v>231</v>
      </c>
      <c r="J33" s="160">
        <v>1205</v>
      </c>
      <c r="K33" s="160">
        <v>79</v>
      </c>
      <c r="L33" s="160">
        <v>1128</v>
      </c>
      <c r="M33" s="160">
        <v>5</v>
      </c>
      <c r="N33" s="160">
        <v>441</v>
      </c>
      <c r="O33" s="481">
        <v>395</v>
      </c>
      <c r="P33" s="160">
        <v>20</v>
      </c>
      <c r="Q33" s="160">
        <v>363</v>
      </c>
      <c r="R33" s="160">
        <v>283</v>
      </c>
      <c r="S33" s="160">
        <v>574</v>
      </c>
      <c r="T33" s="160">
        <v>1910</v>
      </c>
      <c r="U33" s="160">
        <v>3253</v>
      </c>
      <c r="V33" s="160">
        <f t="shared" si="9"/>
        <v>16223</v>
      </c>
    </row>
    <row r="34" spans="1:22" x14ac:dyDescent="0.15">
      <c r="A34" s="255" t="s">
        <v>130</v>
      </c>
      <c r="B34" s="160">
        <v>63</v>
      </c>
      <c r="C34" s="160">
        <v>146</v>
      </c>
      <c r="D34" s="160">
        <v>328</v>
      </c>
      <c r="E34" s="160">
        <v>24</v>
      </c>
      <c r="F34" s="160"/>
      <c r="G34" s="160">
        <v>6</v>
      </c>
      <c r="H34" s="160">
        <v>3</v>
      </c>
      <c r="I34" s="160">
        <v>24</v>
      </c>
      <c r="J34" s="160">
        <v>236</v>
      </c>
      <c r="K34" s="160">
        <v>114</v>
      </c>
      <c r="L34" s="160">
        <v>2</v>
      </c>
      <c r="M34" s="160"/>
      <c r="N34" s="160">
        <v>10</v>
      </c>
      <c r="O34" s="481">
        <v>53</v>
      </c>
      <c r="P34" s="160">
        <v>1</v>
      </c>
      <c r="Q34" s="160">
        <v>68</v>
      </c>
      <c r="R34" s="160">
        <v>58</v>
      </c>
      <c r="S34" s="160">
        <v>121</v>
      </c>
      <c r="T34" s="160">
        <v>172</v>
      </c>
      <c r="U34" s="160">
        <v>1985</v>
      </c>
      <c r="V34" s="160">
        <f t="shared" si="9"/>
        <v>3414</v>
      </c>
    </row>
    <row r="35" spans="1:22" x14ac:dyDescent="0.15">
      <c r="A35" s="255" t="s">
        <v>126</v>
      </c>
      <c r="B35" s="160">
        <v>1445</v>
      </c>
      <c r="C35" s="160">
        <v>5497</v>
      </c>
      <c r="D35" s="160">
        <v>8354</v>
      </c>
      <c r="E35" s="160">
        <v>760</v>
      </c>
      <c r="F35" s="160">
        <v>2</v>
      </c>
      <c r="G35" s="160">
        <v>22</v>
      </c>
      <c r="H35" s="160"/>
      <c r="I35" s="160">
        <v>6</v>
      </c>
      <c r="J35" s="160">
        <v>1651</v>
      </c>
      <c r="K35" s="160">
        <v>222</v>
      </c>
      <c r="L35" s="160">
        <v>562</v>
      </c>
      <c r="M35" s="160">
        <v>45</v>
      </c>
      <c r="N35" s="160">
        <v>846</v>
      </c>
      <c r="O35" s="481">
        <v>368</v>
      </c>
      <c r="P35" s="160">
        <v>69</v>
      </c>
      <c r="Q35" s="160">
        <v>1837</v>
      </c>
      <c r="R35" s="160">
        <v>4043</v>
      </c>
      <c r="S35" s="160">
        <v>1162</v>
      </c>
      <c r="T35" s="160">
        <v>5136</v>
      </c>
      <c r="U35" s="160">
        <v>35414</v>
      </c>
      <c r="V35" s="160">
        <f t="shared" si="9"/>
        <v>67441</v>
      </c>
    </row>
    <row r="36" spans="1:22" x14ac:dyDescent="0.15">
      <c r="A36" s="255" t="s">
        <v>127</v>
      </c>
      <c r="B36" s="160">
        <v>56</v>
      </c>
      <c r="C36" s="160">
        <v>67</v>
      </c>
      <c r="D36" s="160">
        <v>282</v>
      </c>
      <c r="E36" s="160">
        <v>3</v>
      </c>
      <c r="F36" s="160"/>
      <c r="G36" s="160">
        <v>1</v>
      </c>
      <c r="H36" s="160">
        <v>5</v>
      </c>
      <c r="I36" s="160">
        <v>5</v>
      </c>
      <c r="J36" s="160">
        <v>41</v>
      </c>
      <c r="K36" s="160"/>
      <c r="L36" s="160">
        <v>79</v>
      </c>
      <c r="M36" s="160"/>
      <c r="N36" s="160">
        <v>37</v>
      </c>
      <c r="O36" s="481">
        <v>9</v>
      </c>
      <c r="P36" s="160"/>
      <c r="Q36" s="160">
        <v>29</v>
      </c>
      <c r="R36" s="160">
        <v>523</v>
      </c>
      <c r="S36" s="160">
        <v>66</v>
      </c>
      <c r="T36" s="160">
        <v>373</v>
      </c>
      <c r="U36" s="160">
        <v>360</v>
      </c>
      <c r="V36" s="160">
        <f t="shared" si="9"/>
        <v>1936</v>
      </c>
    </row>
    <row r="37" spans="1:22" ht="27.75" customHeight="1" x14ac:dyDescent="0.15">
      <c r="A37" s="21" t="s">
        <v>247</v>
      </c>
      <c r="B37" s="160">
        <f>SUM(B30:B36)</f>
        <v>53604</v>
      </c>
      <c r="C37" s="160">
        <f t="shared" ref="C37:V37" si="10">SUM(C30:C36)</f>
        <v>262451</v>
      </c>
      <c r="D37" s="160">
        <f t="shared" si="10"/>
        <v>108812</v>
      </c>
      <c r="E37" s="160">
        <f t="shared" si="10"/>
        <v>6844</v>
      </c>
      <c r="F37" s="160">
        <f t="shared" si="10"/>
        <v>717</v>
      </c>
      <c r="G37" s="160">
        <f t="shared" si="10"/>
        <v>1508</v>
      </c>
      <c r="H37" s="160">
        <f t="shared" si="10"/>
        <v>914</v>
      </c>
      <c r="I37" s="160">
        <f t="shared" si="10"/>
        <v>1559</v>
      </c>
      <c r="J37" s="160">
        <f t="shared" si="10"/>
        <v>58087</v>
      </c>
      <c r="K37" s="160">
        <f t="shared" si="10"/>
        <v>15195</v>
      </c>
      <c r="L37" s="160">
        <f t="shared" si="10"/>
        <v>66768</v>
      </c>
      <c r="M37" s="160">
        <f t="shared" si="10"/>
        <v>411</v>
      </c>
      <c r="N37" s="160">
        <f t="shared" si="10"/>
        <v>226661</v>
      </c>
      <c r="O37" s="265">
        <f t="shared" si="10"/>
        <v>8292</v>
      </c>
      <c r="P37" s="160">
        <f t="shared" si="10"/>
        <v>324</v>
      </c>
      <c r="Q37" s="160">
        <f t="shared" si="10"/>
        <v>27396</v>
      </c>
      <c r="R37" s="160">
        <f t="shared" si="10"/>
        <v>34716</v>
      </c>
      <c r="S37" s="160">
        <f t="shared" si="10"/>
        <v>16006</v>
      </c>
      <c r="T37" s="160">
        <f t="shared" si="10"/>
        <v>57284</v>
      </c>
      <c r="U37" s="160">
        <f t="shared" si="10"/>
        <v>368768</v>
      </c>
      <c r="V37" s="160">
        <f t="shared" si="10"/>
        <v>1316317</v>
      </c>
    </row>
    <row r="38" spans="1:22" ht="27.75" customHeight="1" x14ac:dyDescent="0.15">
      <c r="A38" s="151"/>
      <c r="B38" s="163"/>
      <c r="C38" s="163"/>
      <c r="D38" s="163"/>
      <c r="E38" s="163"/>
      <c r="F38" s="163"/>
      <c r="G38" s="258"/>
      <c r="H38" s="163"/>
      <c r="I38" s="163"/>
      <c r="J38" s="163"/>
      <c r="K38" s="163"/>
      <c r="L38" s="163"/>
      <c r="M38" s="163"/>
      <c r="N38" s="163"/>
      <c r="O38" s="259"/>
      <c r="P38" s="163"/>
    </row>
    <row r="39" spans="1:22" ht="27.75" customHeight="1" x14ac:dyDescent="0.15">
      <c r="A39" s="151"/>
      <c r="B39" s="163"/>
      <c r="C39" s="163"/>
      <c r="D39" s="163"/>
      <c r="E39" s="163"/>
      <c r="F39" s="163"/>
      <c r="G39" s="163"/>
      <c r="H39" s="163"/>
      <c r="I39" s="163"/>
      <c r="J39" s="163"/>
      <c r="K39" s="163"/>
      <c r="L39" s="163"/>
      <c r="M39" s="163"/>
      <c r="N39" s="163"/>
      <c r="O39" s="259"/>
      <c r="P39" s="163"/>
    </row>
    <row r="40" spans="1:22" ht="27.75" customHeight="1" x14ac:dyDescent="0.15">
      <c r="A40" s="151"/>
      <c r="B40" s="163"/>
      <c r="C40" s="163"/>
      <c r="D40" s="163"/>
      <c r="E40" s="163"/>
      <c r="F40" s="163"/>
      <c r="G40" s="163"/>
      <c r="H40" s="163"/>
      <c r="I40" s="163"/>
      <c r="J40" s="163"/>
      <c r="K40" s="163"/>
      <c r="L40" s="163"/>
      <c r="M40" s="163"/>
      <c r="N40" s="163"/>
      <c r="O40" s="259"/>
      <c r="P40" s="163"/>
    </row>
    <row r="41" spans="1:22" ht="27.75" customHeight="1" x14ac:dyDescent="0.15">
      <c r="A41" s="151"/>
      <c r="B41" s="163"/>
      <c r="C41" s="163"/>
      <c r="D41" s="163"/>
      <c r="E41" s="163"/>
      <c r="F41" s="163"/>
      <c r="G41" s="163"/>
      <c r="H41" s="163"/>
      <c r="I41" s="163"/>
      <c r="J41" s="163"/>
      <c r="K41" s="163"/>
      <c r="L41" s="163"/>
      <c r="M41" s="163"/>
      <c r="N41" s="163"/>
      <c r="O41" s="259"/>
      <c r="P41" s="163"/>
    </row>
    <row r="42" spans="1:22" ht="99" customHeight="1" x14ac:dyDescent="0.15">
      <c r="A42" s="151"/>
      <c r="B42" s="163"/>
      <c r="C42" s="163"/>
      <c r="D42" s="163"/>
      <c r="E42" s="163"/>
      <c r="F42" s="163"/>
      <c r="G42" s="163"/>
      <c r="H42" s="163"/>
      <c r="I42" s="163"/>
      <c r="J42" s="163"/>
      <c r="K42" s="163"/>
      <c r="L42" s="163"/>
      <c r="M42" s="163"/>
      <c r="N42" s="163"/>
      <c r="O42" s="259"/>
      <c r="P42" s="163"/>
    </row>
    <row r="43" spans="1:22" ht="27.75" customHeight="1" x14ac:dyDescent="0.15">
      <c r="A43" s="151"/>
      <c r="B43" s="163"/>
      <c r="C43" s="163"/>
      <c r="D43" s="163"/>
      <c r="E43" s="163"/>
      <c r="F43" s="163"/>
      <c r="G43" s="163"/>
      <c r="H43" s="163"/>
      <c r="I43" s="163"/>
      <c r="J43" s="163"/>
      <c r="K43" s="163"/>
      <c r="L43" s="163"/>
      <c r="M43" s="163"/>
      <c r="N43" s="163"/>
      <c r="O43" s="259"/>
      <c r="P43" s="163"/>
    </row>
    <row r="44" spans="1:22" ht="12.75" customHeight="1" x14ac:dyDescent="0.15">
      <c r="A44" s="895"/>
      <c r="B44" s="895"/>
      <c r="C44" s="895"/>
      <c r="D44" s="895"/>
      <c r="E44" s="895"/>
      <c r="F44" s="109"/>
      <c r="G44" s="109"/>
      <c r="H44" s="109"/>
      <c r="I44" s="109"/>
      <c r="J44" s="109"/>
      <c r="K44" s="109"/>
      <c r="L44" s="109"/>
      <c r="M44" s="109"/>
      <c r="N44" s="109"/>
      <c r="O44" s="260"/>
      <c r="P44" s="109"/>
    </row>
    <row r="45" spans="1:22" x14ac:dyDescent="0.15">
      <c r="A45" s="151"/>
      <c r="B45" s="109"/>
      <c r="C45" s="109"/>
      <c r="D45" s="109"/>
      <c r="E45" s="109"/>
      <c r="F45" s="109"/>
      <c r="G45" s="109"/>
      <c r="H45" s="109"/>
      <c r="I45" s="109"/>
      <c r="J45" s="109"/>
      <c r="K45" s="109"/>
      <c r="L45" s="109"/>
      <c r="M45" s="109"/>
      <c r="N45" s="109"/>
      <c r="O45" s="260"/>
      <c r="P45" s="109"/>
    </row>
    <row r="46" spans="1:22" ht="32" x14ac:dyDescent="0.15">
      <c r="A46" s="261" t="s">
        <v>252</v>
      </c>
      <c r="B46" s="626"/>
      <c r="C46" s="156"/>
      <c r="D46" s="156"/>
      <c r="E46" s="156"/>
      <c r="F46" s="156"/>
      <c r="G46" s="156"/>
      <c r="H46" s="156"/>
      <c r="I46" s="156"/>
      <c r="J46" s="156"/>
      <c r="K46" s="156"/>
      <c r="L46" s="156"/>
      <c r="M46" s="51"/>
      <c r="N46" s="156"/>
      <c r="O46" s="601"/>
      <c r="P46" s="249"/>
    </row>
    <row r="47" spans="1:22" ht="16" x14ac:dyDescent="0.15">
      <c r="A47" s="261"/>
      <c r="B47" s="156"/>
      <c r="C47" s="156"/>
      <c r="D47" s="156"/>
      <c r="E47" s="156"/>
      <c r="F47" s="156"/>
      <c r="G47" s="156"/>
      <c r="H47" s="156"/>
      <c r="I47" s="156"/>
      <c r="J47" s="156"/>
      <c r="K47" s="156"/>
      <c r="L47" s="156"/>
      <c r="M47" s="51"/>
      <c r="N47" s="156"/>
      <c r="O47" s="601"/>
      <c r="P47" s="249"/>
    </row>
    <row r="48" spans="1:22" x14ac:dyDescent="0.15">
      <c r="A48" s="151" t="s">
        <v>83</v>
      </c>
      <c r="B48" s="156"/>
      <c r="C48" s="156"/>
      <c r="D48" s="156"/>
      <c r="E48" s="156"/>
      <c r="F48" s="156"/>
      <c r="G48" s="156"/>
      <c r="H48" s="156"/>
      <c r="I48" s="156"/>
      <c r="J48" s="156"/>
      <c r="K48" s="156"/>
      <c r="L48" s="156"/>
      <c r="M48" s="51"/>
      <c r="N48" s="156"/>
      <c r="O48" s="601"/>
      <c r="P48" s="249"/>
    </row>
    <row r="49" spans="1:18" ht="36" customHeight="1" x14ac:dyDescent="0.15">
      <c r="A49" s="255" t="s">
        <v>253</v>
      </c>
      <c r="B49" s="39" t="s">
        <v>55</v>
      </c>
      <c r="C49" s="39" t="s">
        <v>56</v>
      </c>
      <c r="D49" s="39" t="s">
        <v>57</v>
      </c>
      <c r="E49" s="39" t="s">
        <v>246</v>
      </c>
      <c r="F49" s="39" t="s">
        <v>59</v>
      </c>
      <c r="G49" s="39" t="s">
        <v>104</v>
      </c>
      <c r="H49" s="28" t="s">
        <v>61</v>
      </c>
      <c r="I49" s="39" t="s">
        <v>62</v>
      </c>
      <c r="J49" s="39" t="s">
        <v>743</v>
      </c>
      <c r="K49" s="39" t="s">
        <v>63</v>
      </c>
      <c r="L49" s="39" t="s">
        <v>101</v>
      </c>
      <c r="M49" s="39" t="s">
        <v>65</v>
      </c>
      <c r="N49" s="127" t="s">
        <v>66</v>
      </c>
      <c r="O49" s="256"/>
      <c r="P49" s="51"/>
      <c r="Q49" s="249"/>
      <c r="R49" s="249"/>
    </row>
    <row r="50" spans="1:18" ht="25.5" customHeight="1" x14ac:dyDescent="0.15">
      <c r="A50" s="262" t="s">
        <v>254</v>
      </c>
      <c r="B50" s="160">
        <f>B64</f>
        <v>2162</v>
      </c>
      <c r="C50" s="160">
        <f>C64</f>
        <v>16616</v>
      </c>
      <c r="D50" s="160">
        <f>D64</f>
        <v>52018</v>
      </c>
      <c r="E50" s="160">
        <f>E64</f>
        <v>32093</v>
      </c>
      <c r="F50" s="160">
        <f>F64</f>
        <v>1528</v>
      </c>
      <c r="G50" s="160">
        <f t="shared" ref="G50:M50" si="11">G64</f>
        <v>33418</v>
      </c>
      <c r="H50" s="160">
        <f t="shared" si="11"/>
        <v>33957</v>
      </c>
      <c r="I50" s="160">
        <f t="shared" si="11"/>
        <v>9859</v>
      </c>
      <c r="J50" s="160">
        <f t="shared" si="11"/>
        <v>10241</v>
      </c>
      <c r="K50" s="160">
        <f t="shared" si="11"/>
        <v>3783</v>
      </c>
      <c r="L50" s="160">
        <f t="shared" si="11"/>
        <v>11704</v>
      </c>
      <c r="M50" s="160">
        <f t="shared" si="11"/>
        <v>49317</v>
      </c>
      <c r="N50" s="482">
        <f>N64</f>
        <v>256696</v>
      </c>
      <c r="O50" s="263"/>
      <c r="P50" s="12"/>
      <c r="Q50" s="249"/>
      <c r="R50" s="249"/>
    </row>
    <row r="51" spans="1:18" x14ac:dyDescent="0.15">
      <c r="A51" s="136"/>
      <c r="B51" s="12"/>
      <c r="C51" s="12"/>
      <c r="D51" s="12"/>
      <c r="E51" s="12"/>
      <c r="F51" s="12"/>
      <c r="G51" s="12"/>
      <c r="H51" s="12"/>
      <c r="I51" s="12"/>
      <c r="J51" s="12"/>
      <c r="K51" s="12"/>
      <c r="L51" s="12"/>
      <c r="M51" s="12"/>
      <c r="N51" s="12"/>
      <c r="O51" s="263"/>
      <c r="P51" s="249"/>
      <c r="Q51" s="249"/>
    </row>
    <row r="52" spans="1:18" x14ac:dyDescent="0.15">
      <c r="A52" s="136"/>
      <c r="B52" s="12"/>
      <c r="C52" s="12"/>
      <c r="D52" s="12"/>
      <c r="E52" s="12"/>
      <c r="F52" s="12"/>
      <c r="G52" s="12"/>
      <c r="H52" s="12"/>
      <c r="I52" s="12"/>
      <c r="J52" s="12"/>
      <c r="K52" s="12"/>
      <c r="L52" s="12"/>
      <c r="M52" s="12"/>
      <c r="N52" s="12"/>
      <c r="O52" s="263"/>
      <c r="P52" s="249"/>
      <c r="Q52" s="249"/>
    </row>
    <row r="53" spans="1:18" x14ac:dyDescent="0.15">
      <c r="A53" s="136"/>
      <c r="B53" s="12"/>
      <c r="C53" s="12"/>
      <c r="D53" s="12"/>
      <c r="E53" s="12"/>
      <c r="F53" s="12"/>
      <c r="G53" s="12"/>
      <c r="H53" s="12"/>
      <c r="I53" s="12"/>
      <c r="J53" s="12"/>
      <c r="K53" s="12"/>
      <c r="L53" s="12"/>
      <c r="M53" s="12"/>
      <c r="N53" s="12"/>
      <c r="O53" s="263"/>
      <c r="P53" s="249"/>
      <c r="Q53" s="249"/>
    </row>
    <row r="54" spans="1:18" x14ac:dyDescent="0.15">
      <c r="A54" s="136"/>
      <c r="B54" s="12"/>
      <c r="C54" s="12"/>
      <c r="D54" s="12"/>
      <c r="E54" s="12"/>
      <c r="F54" s="12"/>
      <c r="G54" s="12"/>
      <c r="H54" s="12"/>
      <c r="I54" s="12"/>
      <c r="J54" s="12"/>
      <c r="K54" s="12"/>
      <c r="L54" s="12"/>
      <c r="M54" s="12"/>
      <c r="N54" s="12"/>
      <c r="O54" s="263"/>
      <c r="P54" s="249"/>
      <c r="Q54" s="249"/>
    </row>
    <row r="55" spans="1:18" x14ac:dyDescent="0.15">
      <c r="A55" s="151" t="s">
        <v>68</v>
      </c>
      <c r="B55" s="156"/>
      <c r="C55" s="156"/>
      <c r="D55" s="156"/>
      <c r="E55" s="156"/>
      <c r="F55" s="156"/>
      <c r="G55" s="156"/>
      <c r="H55" s="156"/>
      <c r="I55" s="156"/>
      <c r="J55" s="156"/>
      <c r="K55" s="156"/>
      <c r="L55" s="156"/>
      <c r="M55" s="156"/>
      <c r="N55" s="51"/>
      <c r="O55" s="257"/>
      <c r="P55" s="249"/>
      <c r="Q55" s="249"/>
    </row>
    <row r="56" spans="1:18" ht="26" x14ac:dyDescent="0.15">
      <c r="A56" s="255" t="s">
        <v>253</v>
      </c>
      <c r="B56" s="39" t="s">
        <v>55</v>
      </c>
      <c r="C56" s="39" t="s">
        <v>56</v>
      </c>
      <c r="D56" s="39" t="s">
        <v>57</v>
      </c>
      <c r="E56" s="39" t="s">
        <v>246</v>
      </c>
      <c r="F56" s="39" t="s">
        <v>59</v>
      </c>
      <c r="G56" s="39" t="s">
        <v>104</v>
      </c>
      <c r="H56" s="28" t="s">
        <v>61</v>
      </c>
      <c r="I56" s="39" t="s">
        <v>62</v>
      </c>
      <c r="J56" s="39" t="s">
        <v>743</v>
      </c>
      <c r="K56" s="39" t="s">
        <v>63</v>
      </c>
      <c r="L56" s="39" t="s">
        <v>101</v>
      </c>
      <c r="M56" s="39" t="s">
        <v>65</v>
      </c>
      <c r="N56" s="127" t="s">
        <v>66</v>
      </c>
      <c r="O56" s="256"/>
      <c r="P56" s="51"/>
      <c r="Q56" s="249"/>
      <c r="R56" s="249"/>
    </row>
    <row r="57" spans="1:18" x14ac:dyDescent="0.15">
      <c r="A57" s="160" t="s">
        <v>121</v>
      </c>
      <c r="B57" s="160">
        <f>F71+G71+H71+I71</f>
        <v>807</v>
      </c>
      <c r="C57" s="160">
        <f t="shared" ref="C57:F63" si="12">B71</f>
        <v>13993</v>
      </c>
      <c r="D57" s="160">
        <f t="shared" si="12"/>
        <v>43340</v>
      </c>
      <c r="E57" s="160">
        <f t="shared" si="12"/>
        <v>22306</v>
      </c>
      <c r="F57" s="160">
        <f t="shared" si="12"/>
        <v>612</v>
      </c>
      <c r="G57" s="160">
        <f>J71+K71+L71+M71</f>
        <v>27627</v>
      </c>
      <c r="H57" s="160">
        <f t="shared" ref="H57:H63" si="13">N71</f>
        <v>32462</v>
      </c>
      <c r="I57" s="160">
        <f>O71+P71+Q71</f>
        <v>6572</v>
      </c>
      <c r="J57" s="160">
        <f>R71</f>
        <v>6316</v>
      </c>
      <c r="K57" s="160">
        <f t="shared" ref="K57:M63" si="14">S71</f>
        <v>1987</v>
      </c>
      <c r="L57" s="160">
        <f t="shared" si="14"/>
        <v>6708</v>
      </c>
      <c r="M57" s="160">
        <f t="shared" si="14"/>
        <v>25911</v>
      </c>
      <c r="N57" s="160">
        <f t="shared" ref="N57:N63" si="15">SUM(B57:M57)</f>
        <v>188641</v>
      </c>
      <c r="O57" s="256"/>
      <c r="P57" s="51"/>
      <c r="Q57" s="249"/>
      <c r="R57" s="249"/>
    </row>
    <row r="58" spans="1:18" x14ac:dyDescent="0.15">
      <c r="A58" s="255" t="s">
        <v>122</v>
      </c>
      <c r="B58" s="160">
        <f t="shared" ref="B58:B63" si="16">F72+G72+H72+I72</f>
        <v>361</v>
      </c>
      <c r="C58" s="160">
        <f t="shared" si="12"/>
        <v>1175</v>
      </c>
      <c r="D58" s="160">
        <f t="shared" si="12"/>
        <v>4684</v>
      </c>
      <c r="E58" s="160">
        <f t="shared" si="12"/>
        <v>4309</v>
      </c>
      <c r="F58" s="160">
        <f t="shared" si="12"/>
        <v>520</v>
      </c>
      <c r="G58" s="160">
        <f t="shared" ref="G58:G63" si="17">J72+K72+L72+M72</f>
        <v>2072</v>
      </c>
      <c r="H58" s="160">
        <f t="shared" si="13"/>
        <v>639</v>
      </c>
      <c r="I58" s="160">
        <f t="shared" ref="I58:I63" si="18">O72+P72+Q72</f>
        <v>1434</v>
      </c>
      <c r="J58" s="160">
        <f t="shared" ref="J58:J63" si="19">R72</f>
        <v>1906</v>
      </c>
      <c r="K58" s="160">
        <f t="shared" si="14"/>
        <v>609</v>
      </c>
      <c r="L58" s="160">
        <f t="shared" si="14"/>
        <v>2658</v>
      </c>
      <c r="M58" s="160">
        <f t="shared" si="14"/>
        <v>10993</v>
      </c>
      <c r="N58" s="160">
        <f t="shared" si="15"/>
        <v>31360</v>
      </c>
      <c r="O58" s="256"/>
      <c r="P58" s="51"/>
      <c r="Q58" s="249"/>
      <c r="R58" s="249"/>
    </row>
    <row r="59" spans="1:18" x14ac:dyDescent="0.15">
      <c r="A59" s="255" t="s">
        <v>123</v>
      </c>
      <c r="B59" s="160">
        <f t="shared" si="16"/>
        <v>476</v>
      </c>
      <c r="C59" s="160">
        <f t="shared" si="12"/>
        <v>763</v>
      </c>
      <c r="D59" s="160">
        <f t="shared" si="12"/>
        <v>671</v>
      </c>
      <c r="E59" s="160">
        <f t="shared" si="12"/>
        <v>2371</v>
      </c>
      <c r="F59" s="160">
        <f t="shared" si="12"/>
        <v>149</v>
      </c>
      <c r="G59" s="160">
        <f t="shared" si="17"/>
        <v>2428</v>
      </c>
      <c r="H59" s="160">
        <f t="shared" si="13"/>
        <v>265</v>
      </c>
      <c r="I59" s="160">
        <f t="shared" si="18"/>
        <v>944</v>
      </c>
      <c r="J59" s="160">
        <f t="shared" si="19"/>
        <v>532</v>
      </c>
      <c r="K59" s="160">
        <f t="shared" si="14"/>
        <v>712</v>
      </c>
      <c r="L59" s="160">
        <f t="shared" si="14"/>
        <v>817</v>
      </c>
      <c r="M59" s="160">
        <f t="shared" si="14"/>
        <v>2147</v>
      </c>
      <c r="N59" s="160">
        <f t="shared" si="15"/>
        <v>12275</v>
      </c>
      <c r="O59" s="256"/>
      <c r="P59" s="51"/>
      <c r="Q59" s="249"/>
      <c r="R59" s="249"/>
    </row>
    <row r="60" spans="1:18" x14ac:dyDescent="0.15">
      <c r="A60" s="255" t="s">
        <v>124</v>
      </c>
      <c r="B60" s="160">
        <f t="shared" si="16"/>
        <v>487</v>
      </c>
      <c r="C60" s="160">
        <f t="shared" si="12"/>
        <v>235</v>
      </c>
      <c r="D60" s="160">
        <f t="shared" si="12"/>
        <v>1037</v>
      </c>
      <c r="E60" s="160">
        <f t="shared" si="12"/>
        <v>1143</v>
      </c>
      <c r="F60" s="160">
        <f t="shared" si="12"/>
        <v>161</v>
      </c>
      <c r="G60" s="160">
        <f t="shared" si="17"/>
        <v>677</v>
      </c>
      <c r="H60" s="160">
        <f t="shared" si="13"/>
        <v>257</v>
      </c>
      <c r="I60" s="160">
        <f t="shared" si="18"/>
        <v>358</v>
      </c>
      <c r="J60" s="160">
        <f t="shared" si="19"/>
        <v>130</v>
      </c>
      <c r="K60" s="160">
        <f t="shared" si="14"/>
        <v>197</v>
      </c>
      <c r="L60" s="160">
        <f t="shared" si="14"/>
        <v>553</v>
      </c>
      <c r="M60" s="160">
        <f t="shared" si="14"/>
        <v>1238</v>
      </c>
      <c r="N60" s="160">
        <f t="shared" si="15"/>
        <v>6473</v>
      </c>
      <c r="O60" s="256"/>
      <c r="P60" s="51"/>
      <c r="Q60" s="249"/>
      <c r="R60" s="249"/>
    </row>
    <row r="61" spans="1:18" x14ac:dyDescent="0.15">
      <c r="A61" s="255" t="s">
        <v>125</v>
      </c>
      <c r="B61" s="160">
        <f t="shared" si="16"/>
        <v>18</v>
      </c>
      <c r="C61" s="160">
        <f t="shared" si="12"/>
        <v>28</v>
      </c>
      <c r="D61" s="160">
        <f t="shared" si="12"/>
        <v>101</v>
      </c>
      <c r="E61" s="160">
        <f t="shared" si="12"/>
        <v>139</v>
      </c>
      <c r="F61" s="160">
        <f t="shared" si="12"/>
        <v>3</v>
      </c>
      <c r="G61" s="160">
        <f t="shared" si="17"/>
        <v>113</v>
      </c>
      <c r="H61" s="160">
        <f t="shared" si="13"/>
        <v>6</v>
      </c>
      <c r="I61" s="160">
        <f t="shared" si="18"/>
        <v>37</v>
      </c>
      <c r="J61" s="160">
        <f t="shared" si="19"/>
        <v>21</v>
      </c>
      <c r="K61" s="160">
        <f t="shared" si="14"/>
        <v>28</v>
      </c>
      <c r="L61" s="160">
        <f t="shared" si="14"/>
        <v>44</v>
      </c>
      <c r="M61" s="160">
        <f t="shared" si="14"/>
        <v>682</v>
      </c>
      <c r="N61" s="160">
        <f t="shared" si="15"/>
        <v>1220</v>
      </c>
      <c r="O61" s="256"/>
      <c r="P61" s="51"/>
      <c r="Q61" s="249"/>
      <c r="R61" s="249"/>
    </row>
    <row r="62" spans="1:18" x14ac:dyDescent="0.15">
      <c r="A62" s="160" t="s">
        <v>126</v>
      </c>
      <c r="B62" s="160">
        <f t="shared" si="16"/>
        <v>9</v>
      </c>
      <c r="C62" s="160">
        <f t="shared" si="12"/>
        <v>417</v>
      </c>
      <c r="D62" s="160">
        <f t="shared" si="12"/>
        <v>2147</v>
      </c>
      <c r="E62" s="160">
        <f t="shared" si="12"/>
        <v>1758</v>
      </c>
      <c r="F62" s="160">
        <f t="shared" si="12"/>
        <v>83</v>
      </c>
      <c r="G62" s="160">
        <f t="shared" si="17"/>
        <v>495</v>
      </c>
      <c r="H62" s="160">
        <f t="shared" si="13"/>
        <v>319</v>
      </c>
      <c r="I62" s="160">
        <f t="shared" si="18"/>
        <v>504</v>
      </c>
      <c r="J62" s="160">
        <f t="shared" si="19"/>
        <v>1126</v>
      </c>
      <c r="K62" s="160">
        <f t="shared" si="14"/>
        <v>229</v>
      </c>
      <c r="L62" s="160">
        <f t="shared" si="14"/>
        <v>817</v>
      </c>
      <c r="M62" s="160">
        <f t="shared" si="14"/>
        <v>8273</v>
      </c>
      <c r="N62" s="160">
        <f t="shared" si="15"/>
        <v>16177</v>
      </c>
      <c r="O62" s="256"/>
      <c r="P62" s="51"/>
      <c r="Q62" s="249"/>
      <c r="R62" s="249"/>
    </row>
    <row r="63" spans="1:18" x14ac:dyDescent="0.15">
      <c r="A63" s="255" t="s">
        <v>127</v>
      </c>
      <c r="B63" s="160">
        <f t="shared" si="16"/>
        <v>4</v>
      </c>
      <c r="C63" s="160">
        <f t="shared" si="12"/>
        <v>5</v>
      </c>
      <c r="D63" s="160">
        <f t="shared" si="12"/>
        <v>38</v>
      </c>
      <c r="E63" s="160">
        <f t="shared" si="12"/>
        <v>67</v>
      </c>
      <c r="F63" s="160">
        <f t="shared" si="12"/>
        <v>0</v>
      </c>
      <c r="G63" s="160">
        <f t="shared" si="17"/>
        <v>6</v>
      </c>
      <c r="H63" s="160">
        <f t="shared" si="13"/>
        <v>9</v>
      </c>
      <c r="I63" s="160">
        <f t="shared" si="18"/>
        <v>10</v>
      </c>
      <c r="J63" s="160">
        <f t="shared" si="19"/>
        <v>210</v>
      </c>
      <c r="K63" s="160">
        <f t="shared" si="14"/>
        <v>21</v>
      </c>
      <c r="L63" s="160">
        <f t="shared" si="14"/>
        <v>107</v>
      </c>
      <c r="M63" s="160">
        <f t="shared" si="14"/>
        <v>73</v>
      </c>
      <c r="N63" s="160">
        <f t="shared" si="15"/>
        <v>550</v>
      </c>
      <c r="O63" s="256"/>
      <c r="P63" s="51"/>
      <c r="Q63" s="51"/>
      <c r="R63" s="51"/>
    </row>
    <row r="64" spans="1:18" ht="26" x14ac:dyDescent="0.15">
      <c r="A64" s="262" t="s">
        <v>254</v>
      </c>
      <c r="B64" s="160">
        <f>SUM(B57:B63)</f>
        <v>2162</v>
      </c>
      <c r="C64" s="160">
        <f>SUM(C57:C63)</f>
        <v>16616</v>
      </c>
      <c r="D64" s="160">
        <f t="shared" ref="D64:N64" si="20">SUM(D57:D63)</f>
        <v>52018</v>
      </c>
      <c r="E64" s="160">
        <f t="shared" si="20"/>
        <v>32093</v>
      </c>
      <c r="F64" s="160">
        <f t="shared" si="20"/>
        <v>1528</v>
      </c>
      <c r="G64" s="160">
        <f t="shared" si="20"/>
        <v>33418</v>
      </c>
      <c r="H64" s="160">
        <f t="shared" si="20"/>
        <v>33957</v>
      </c>
      <c r="I64" s="160">
        <f t="shared" si="20"/>
        <v>9859</v>
      </c>
      <c r="J64" s="160">
        <f t="shared" si="20"/>
        <v>10241</v>
      </c>
      <c r="K64" s="160">
        <f t="shared" si="20"/>
        <v>3783</v>
      </c>
      <c r="L64" s="160">
        <f t="shared" si="20"/>
        <v>11704</v>
      </c>
      <c r="M64" s="160">
        <f t="shared" si="20"/>
        <v>49317</v>
      </c>
      <c r="N64" s="160">
        <f t="shared" si="20"/>
        <v>256696</v>
      </c>
      <c r="O64" s="256"/>
      <c r="P64" s="51"/>
      <c r="Q64" s="51"/>
      <c r="R64" s="51"/>
    </row>
    <row r="65" spans="1:22" x14ac:dyDescent="0.15">
      <c r="A65" s="151"/>
      <c r="B65" s="156"/>
      <c r="C65" s="156"/>
      <c r="D65" s="156"/>
      <c r="E65" s="156"/>
      <c r="F65" s="156"/>
      <c r="G65" s="156"/>
      <c r="H65" s="156"/>
      <c r="I65" s="156"/>
      <c r="J65" s="156"/>
      <c r="K65" s="156"/>
      <c r="L65" s="156"/>
      <c r="M65" s="156"/>
      <c r="N65" s="51"/>
      <c r="O65" s="257"/>
      <c r="P65" s="51"/>
      <c r="Q65" s="51"/>
    </row>
    <row r="66" spans="1:22" x14ac:dyDescent="0.15">
      <c r="A66" s="151"/>
      <c r="B66" s="156"/>
      <c r="C66" s="156"/>
      <c r="D66" s="156"/>
      <c r="E66" s="156"/>
      <c r="F66" s="156"/>
      <c r="G66" s="156"/>
      <c r="H66" s="156"/>
      <c r="I66" s="156"/>
      <c r="J66" s="156"/>
      <c r="K66" s="156"/>
      <c r="L66" s="156"/>
      <c r="M66" s="156"/>
      <c r="N66" s="51"/>
      <c r="O66" s="257"/>
      <c r="P66" s="51"/>
      <c r="Q66" s="51"/>
    </row>
    <row r="67" spans="1:22" x14ac:dyDescent="0.15">
      <c r="A67" s="151"/>
      <c r="B67" s="156"/>
      <c r="C67" s="156"/>
      <c r="D67" s="156"/>
      <c r="E67" s="156"/>
      <c r="F67" s="156"/>
      <c r="G67" s="156"/>
      <c r="H67" s="156"/>
      <c r="I67" s="156"/>
      <c r="J67" s="156"/>
      <c r="K67" s="156"/>
      <c r="L67" s="156"/>
      <c r="M67" s="156"/>
      <c r="N67" s="51"/>
      <c r="O67" s="257"/>
      <c r="P67" s="51"/>
      <c r="Q67" s="51"/>
    </row>
    <row r="68" spans="1:22" x14ac:dyDescent="0.15">
      <c r="A68" s="151"/>
      <c r="B68" s="156"/>
      <c r="C68" s="156"/>
      <c r="D68" s="156"/>
      <c r="E68" s="156"/>
      <c r="F68" s="156"/>
      <c r="G68" s="156"/>
      <c r="H68" s="156"/>
      <c r="I68" s="156"/>
      <c r="J68" s="156"/>
      <c r="K68" s="156"/>
      <c r="L68" s="156"/>
      <c r="M68" s="156"/>
      <c r="N68" s="51"/>
      <c r="O68" s="257"/>
      <c r="P68" s="51"/>
      <c r="Q68" s="51"/>
    </row>
    <row r="69" spans="1:22" x14ac:dyDescent="0.15">
      <c r="A69" s="151" t="s">
        <v>76</v>
      </c>
      <c r="B69" s="156"/>
      <c r="C69" s="156"/>
      <c r="D69" s="156"/>
      <c r="E69" s="156"/>
      <c r="F69" s="156"/>
      <c r="G69" s="156"/>
      <c r="H69" s="156"/>
      <c r="I69" s="156"/>
      <c r="J69" s="156"/>
      <c r="K69" s="156"/>
      <c r="L69" s="156"/>
      <c r="M69" s="156"/>
      <c r="N69" s="51"/>
      <c r="O69" s="257"/>
      <c r="P69" s="51"/>
      <c r="Q69" s="51"/>
    </row>
    <row r="70" spans="1:22" ht="39.75" customHeight="1" x14ac:dyDescent="0.15">
      <c r="A70" s="255" t="s">
        <v>253</v>
      </c>
      <c r="B70" s="127" t="s">
        <v>56</v>
      </c>
      <c r="C70" s="28" t="s">
        <v>57</v>
      </c>
      <c r="D70" s="127" t="s">
        <v>58</v>
      </c>
      <c r="E70" s="127" t="s">
        <v>59</v>
      </c>
      <c r="F70" s="127" t="s">
        <v>106</v>
      </c>
      <c r="G70" s="127" t="s">
        <v>107</v>
      </c>
      <c r="H70" s="127" t="s">
        <v>108</v>
      </c>
      <c r="I70" s="127" t="s">
        <v>109</v>
      </c>
      <c r="J70" s="127" t="s">
        <v>60</v>
      </c>
      <c r="K70" s="127" t="s">
        <v>110</v>
      </c>
      <c r="L70" s="127" t="s">
        <v>111</v>
      </c>
      <c r="M70" s="28" t="s">
        <v>112</v>
      </c>
      <c r="N70" s="127" t="s">
        <v>61</v>
      </c>
      <c r="O70" s="127" t="s">
        <v>62</v>
      </c>
      <c r="P70" s="127" t="s">
        <v>113</v>
      </c>
      <c r="Q70" s="127" t="s">
        <v>97</v>
      </c>
      <c r="R70" s="39" t="s">
        <v>743</v>
      </c>
      <c r="S70" s="127" t="s">
        <v>63</v>
      </c>
      <c r="T70" s="127" t="s">
        <v>82</v>
      </c>
      <c r="U70" s="39" t="s">
        <v>65</v>
      </c>
      <c r="V70" s="127" t="s">
        <v>66</v>
      </c>
    </row>
    <row r="71" spans="1:22" x14ac:dyDescent="0.15">
      <c r="A71" s="160" t="s">
        <v>121</v>
      </c>
      <c r="B71" s="627">
        <v>13993</v>
      </c>
      <c r="C71" s="627">
        <v>43340</v>
      </c>
      <c r="D71" s="627">
        <v>22306</v>
      </c>
      <c r="E71" s="627">
        <v>612</v>
      </c>
      <c r="F71" s="627">
        <v>6</v>
      </c>
      <c r="G71" s="627">
        <v>149</v>
      </c>
      <c r="H71" s="627">
        <v>269</v>
      </c>
      <c r="I71" s="627">
        <v>383</v>
      </c>
      <c r="J71" s="627">
        <v>15812</v>
      </c>
      <c r="K71" s="627">
        <v>4655</v>
      </c>
      <c r="L71" s="627">
        <v>7048</v>
      </c>
      <c r="M71" s="627">
        <v>112</v>
      </c>
      <c r="N71" s="627">
        <v>32462</v>
      </c>
      <c r="O71" s="264">
        <v>2102</v>
      </c>
      <c r="P71" s="627">
        <v>19</v>
      </c>
      <c r="Q71" s="627">
        <v>4451</v>
      </c>
      <c r="R71" s="627">
        <v>6316</v>
      </c>
      <c r="S71" s="627">
        <v>1987</v>
      </c>
      <c r="T71" s="627">
        <v>6708</v>
      </c>
      <c r="U71" s="627">
        <v>25911</v>
      </c>
      <c r="V71" s="160">
        <f t="shared" ref="V71:V77" si="21">SUM(B71:U71)</f>
        <v>188641</v>
      </c>
    </row>
    <row r="72" spans="1:22" x14ac:dyDescent="0.15">
      <c r="A72" s="255" t="s">
        <v>122</v>
      </c>
      <c r="B72" s="627">
        <v>1175</v>
      </c>
      <c r="C72" s="627">
        <v>4684</v>
      </c>
      <c r="D72" s="627">
        <v>4309</v>
      </c>
      <c r="E72" s="627">
        <v>520</v>
      </c>
      <c r="F72" s="627">
        <v>9</v>
      </c>
      <c r="G72" s="627">
        <v>327</v>
      </c>
      <c r="H72" s="627">
        <v>7</v>
      </c>
      <c r="I72" s="627">
        <v>18</v>
      </c>
      <c r="J72" s="627">
        <v>1755</v>
      </c>
      <c r="K72" s="627">
        <v>45</v>
      </c>
      <c r="L72" s="627">
        <v>271</v>
      </c>
      <c r="M72" s="627">
        <v>1</v>
      </c>
      <c r="N72" s="627">
        <v>639</v>
      </c>
      <c r="O72" s="264">
        <v>160</v>
      </c>
      <c r="P72" s="627">
        <v>17</v>
      </c>
      <c r="Q72" s="627">
        <v>1257</v>
      </c>
      <c r="R72" s="627">
        <v>1906</v>
      </c>
      <c r="S72" s="627">
        <v>609</v>
      </c>
      <c r="T72" s="627">
        <v>2658</v>
      </c>
      <c r="U72" s="627">
        <v>10993</v>
      </c>
      <c r="V72" s="160">
        <f t="shared" si="21"/>
        <v>31360</v>
      </c>
    </row>
    <row r="73" spans="1:22" x14ac:dyDescent="0.15">
      <c r="A73" s="255" t="s">
        <v>128</v>
      </c>
      <c r="B73" s="627">
        <v>763</v>
      </c>
      <c r="C73" s="627">
        <v>671</v>
      </c>
      <c r="D73" s="627">
        <v>2371</v>
      </c>
      <c r="E73" s="627">
        <v>149</v>
      </c>
      <c r="F73" s="627">
        <v>45</v>
      </c>
      <c r="G73" s="627">
        <v>83</v>
      </c>
      <c r="H73" s="627">
        <v>142</v>
      </c>
      <c r="I73" s="627">
        <v>206</v>
      </c>
      <c r="J73" s="627">
        <v>1829</v>
      </c>
      <c r="K73" s="627">
        <v>224</v>
      </c>
      <c r="L73" s="627">
        <v>369</v>
      </c>
      <c r="M73" s="627">
        <v>6</v>
      </c>
      <c r="N73" s="627">
        <v>265</v>
      </c>
      <c r="O73" s="264">
        <v>593</v>
      </c>
      <c r="P73" s="627">
        <v>6</v>
      </c>
      <c r="Q73" s="627">
        <v>345</v>
      </c>
      <c r="R73" s="627">
        <v>532</v>
      </c>
      <c r="S73" s="627">
        <v>712</v>
      </c>
      <c r="T73" s="627">
        <v>817</v>
      </c>
      <c r="U73" s="627">
        <v>2147</v>
      </c>
      <c r="V73" s="160">
        <f t="shared" si="21"/>
        <v>12275</v>
      </c>
    </row>
    <row r="74" spans="1:22" x14ac:dyDescent="0.15">
      <c r="A74" s="255" t="s">
        <v>129</v>
      </c>
      <c r="B74" s="627">
        <v>235</v>
      </c>
      <c r="C74" s="627">
        <v>1037</v>
      </c>
      <c r="D74" s="627">
        <v>1143</v>
      </c>
      <c r="E74" s="627">
        <v>161</v>
      </c>
      <c r="F74" s="627">
        <v>163</v>
      </c>
      <c r="G74" s="627">
        <v>151</v>
      </c>
      <c r="H74" s="627">
        <v>73</v>
      </c>
      <c r="I74" s="627">
        <v>100</v>
      </c>
      <c r="J74" s="627">
        <v>534</v>
      </c>
      <c r="K74" s="627">
        <v>25</v>
      </c>
      <c r="L74" s="627">
        <v>116</v>
      </c>
      <c r="M74" s="627">
        <v>2</v>
      </c>
      <c r="N74" s="627">
        <v>257</v>
      </c>
      <c r="O74" s="264">
        <v>195</v>
      </c>
      <c r="P74" s="627">
        <v>7</v>
      </c>
      <c r="Q74" s="627">
        <v>156</v>
      </c>
      <c r="R74" s="627">
        <v>130</v>
      </c>
      <c r="S74" s="627">
        <v>197</v>
      </c>
      <c r="T74" s="627">
        <v>553</v>
      </c>
      <c r="U74" s="627">
        <v>1238</v>
      </c>
      <c r="V74" s="160">
        <f t="shared" si="21"/>
        <v>6473</v>
      </c>
    </row>
    <row r="75" spans="1:22" x14ac:dyDescent="0.15">
      <c r="A75" s="255" t="s">
        <v>130</v>
      </c>
      <c r="B75" s="627">
        <v>28</v>
      </c>
      <c r="C75" s="627">
        <v>101</v>
      </c>
      <c r="D75" s="627">
        <v>139</v>
      </c>
      <c r="E75" s="627">
        <v>3</v>
      </c>
      <c r="F75" s="627"/>
      <c r="G75" s="627">
        <v>2</v>
      </c>
      <c r="H75" s="627">
        <v>1</v>
      </c>
      <c r="I75" s="627">
        <v>15</v>
      </c>
      <c r="J75" s="627">
        <v>84</v>
      </c>
      <c r="K75" s="627">
        <v>28</v>
      </c>
      <c r="L75" s="627">
        <v>1</v>
      </c>
      <c r="M75" s="627"/>
      <c r="N75" s="627">
        <v>6</v>
      </c>
      <c r="O75" s="264">
        <v>18</v>
      </c>
      <c r="P75" s="627">
        <v>1</v>
      </c>
      <c r="Q75" s="627">
        <v>18</v>
      </c>
      <c r="R75" s="627">
        <v>21</v>
      </c>
      <c r="S75" s="627">
        <v>28</v>
      </c>
      <c r="T75" s="627">
        <v>44</v>
      </c>
      <c r="U75" s="627">
        <v>682</v>
      </c>
      <c r="V75" s="160">
        <f t="shared" si="21"/>
        <v>1220</v>
      </c>
    </row>
    <row r="76" spans="1:22" x14ac:dyDescent="0.15">
      <c r="A76" s="160" t="s">
        <v>126</v>
      </c>
      <c r="B76" s="627">
        <v>417</v>
      </c>
      <c r="C76" s="627">
        <v>2147</v>
      </c>
      <c r="D76" s="627">
        <v>1758</v>
      </c>
      <c r="E76" s="627">
        <v>83</v>
      </c>
      <c r="F76" s="627">
        <v>2</v>
      </c>
      <c r="G76" s="627">
        <v>6</v>
      </c>
      <c r="H76" s="627"/>
      <c r="I76" s="627">
        <v>1</v>
      </c>
      <c r="J76" s="627">
        <v>381</v>
      </c>
      <c r="K76" s="627">
        <v>63</v>
      </c>
      <c r="L76" s="627">
        <v>41</v>
      </c>
      <c r="M76" s="627">
        <v>10</v>
      </c>
      <c r="N76" s="627">
        <v>319</v>
      </c>
      <c r="O76" s="264">
        <v>151</v>
      </c>
      <c r="P76" s="627">
        <v>17</v>
      </c>
      <c r="Q76" s="627">
        <v>336</v>
      </c>
      <c r="R76" s="627">
        <v>1126</v>
      </c>
      <c r="S76" s="627">
        <v>229</v>
      </c>
      <c r="T76" s="627">
        <v>817</v>
      </c>
      <c r="U76" s="627">
        <v>8273</v>
      </c>
      <c r="V76" s="160">
        <f t="shared" si="21"/>
        <v>16177</v>
      </c>
    </row>
    <row r="77" spans="1:22" x14ac:dyDescent="0.15">
      <c r="A77" s="255" t="s">
        <v>127</v>
      </c>
      <c r="B77" s="627">
        <v>5</v>
      </c>
      <c r="C77" s="627">
        <v>38</v>
      </c>
      <c r="D77" s="627">
        <v>67</v>
      </c>
      <c r="E77" s="627"/>
      <c r="F77" s="627"/>
      <c r="G77" s="627"/>
      <c r="H77" s="627">
        <v>3</v>
      </c>
      <c r="I77" s="627">
        <v>1</v>
      </c>
      <c r="J77" s="627">
        <v>3</v>
      </c>
      <c r="K77" s="627"/>
      <c r="L77" s="627">
        <v>3</v>
      </c>
      <c r="M77" s="627"/>
      <c r="N77" s="627">
        <v>9</v>
      </c>
      <c r="O77" s="264">
        <v>1</v>
      </c>
      <c r="P77" s="627"/>
      <c r="Q77" s="627">
        <v>9</v>
      </c>
      <c r="R77" s="627">
        <v>210</v>
      </c>
      <c r="S77" s="627">
        <v>21</v>
      </c>
      <c r="T77" s="627">
        <v>107</v>
      </c>
      <c r="U77" s="627">
        <v>73</v>
      </c>
      <c r="V77" s="160">
        <f t="shared" si="21"/>
        <v>550</v>
      </c>
    </row>
    <row r="78" spans="1:22" ht="26" x14ac:dyDescent="0.15">
      <c r="A78" s="255" t="s">
        <v>254</v>
      </c>
      <c r="B78" s="265">
        <f t="shared" ref="B78:U78" si="22">SUM(B71:B77)</f>
        <v>16616</v>
      </c>
      <c r="C78" s="265">
        <f t="shared" si="22"/>
        <v>52018</v>
      </c>
      <c r="D78" s="265">
        <f t="shared" si="22"/>
        <v>32093</v>
      </c>
      <c r="E78" s="265">
        <f t="shared" si="22"/>
        <v>1528</v>
      </c>
      <c r="F78" s="265">
        <f t="shared" si="22"/>
        <v>225</v>
      </c>
      <c r="G78" s="265">
        <f t="shared" si="22"/>
        <v>718</v>
      </c>
      <c r="H78" s="265">
        <f t="shared" si="22"/>
        <v>495</v>
      </c>
      <c r="I78" s="265">
        <f t="shared" si="22"/>
        <v>724</v>
      </c>
      <c r="J78" s="265">
        <f t="shared" si="22"/>
        <v>20398</v>
      </c>
      <c r="K78" s="265">
        <f t="shared" si="22"/>
        <v>5040</v>
      </c>
      <c r="L78" s="265">
        <f t="shared" si="22"/>
        <v>7849</v>
      </c>
      <c r="M78" s="265">
        <f t="shared" si="22"/>
        <v>131</v>
      </c>
      <c r="N78" s="265">
        <f t="shared" si="22"/>
        <v>33957</v>
      </c>
      <c r="O78" s="265">
        <f t="shared" si="22"/>
        <v>3220</v>
      </c>
      <c r="P78" s="265">
        <f t="shared" si="22"/>
        <v>67</v>
      </c>
      <c r="Q78" s="265">
        <f t="shared" si="22"/>
        <v>6572</v>
      </c>
      <c r="R78" s="265">
        <f t="shared" si="22"/>
        <v>10241</v>
      </c>
      <c r="S78" s="265">
        <f t="shared" si="22"/>
        <v>3783</v>
      </c>
      <c r="T78" s="265">
        <f t="shared" si="22"/>
        <v>11704</v>
      </c>
      <c r="U78" s="265">
        <f t="shared" si="22"/>
        <v>49317</v>
      </c>
      <c r="V78" s="255">
        <f>SUM(V71:V77)</f>
        <v>256696</v>
      </c>
    </row>
    <row r="79" spans="1:22" x14ac:dyDescent="0.15">
      <c r="A79" s="151"/>
      <c r="B79" s="156"/>
      <c r="C79" s="156"/>
      <c r="D79" s="156"/>
      <c r="E79" s="156"/>
      <c r="F79" s="156"/>
      <c r="G79" s="156"/>
      <c r="H79" s="156"/>
      <c r="I79" s="156"/>
      <c r="J79" s="156"/>
      <c r="K79" s="156"/>
      <c r="L79" s="156"/>
      <c r="M79" s="51"/>
      <c r="N79" s="156"/>
      <c r="O79" s="256"/>
      <c r="P79" s="51"/>
    </row>
    <row r="80" spans="1:22" x14ac:dyDescent="0.15">
      <c r="A80" s="890"/>
      <c r="B80" s="890"/>
      <c r="C80" s="890"/>
      <c r="D80" s="890"/>
      <c r="E80" s="890"/>
      <c r="F80" s="156"/>
      <c r="G80" s="156"/>
      <c r="H80" s="156"/>
      <c r="I80" s="156"/>
      <c r="J80" s="156"/>
      <c r="K80" s="156"/>
      <c r="L80" s="156"/>
      <c r="M80" s="51"/>
      <c r="N80" s="156"/>
      <c r="O80" s="256"/>
      <c r="P80" s="51"/>
    </row>
    <row r="81" spans="1:16" ht="14" customHeight="1" x14ac:dyDescent="0.15">
      <c r="A81" s="891" t="s">
        <v>255</v>
      </c>
      <c r="B81" s="892"/>
      <c r="C81" s="893"/>
      <c r="D81" s="156"/>
      <c r="E81" s="266"/>
      <c r="F81" s="266"/>
      <c r="G81" s="267"/>
      <c r="H81" s="267"/>
      <c r="I81" s="156"/>
      <c r="J81" s="267"/>
      <c r="K81" s="267"/>
      <c r="L81" s="156"/>
      <c r="M81" s="267"/>
      <c r="N81" s="267"/>
      <c r="O81" s="256"/>
      <c r="P81" s="51"/>
    </row>
    <row r="82" spans="1:16" ht="14" customHeight="1" x14ac:dyDescent="0.15">
      <c r="A82" s="127" t="s">
        <v>213</v>
      </c>
      <c r="B82" s="114" t="s">
        <v>212</v>
      </c>
      <c r="C82" s="127" t="s">
        <v>256</v>
      </c>
      <c r="D82" s="268"/>
      <c r="E82" s="266"/>
      <c r="F82" s="266"/>
      <c r="G82" s="269"/>
      <c r="H82" s="270"/>
      <c r="I82" s="51"/>
      <c r="J82" s="269"/>
      <c r="K82" s="270"/>
      <c r="L82" s="51"/>
      <c r="M82" s="269"/>
      <c r="N82" s="270"/>
      <c r="O82" s="256"/>
      <c r="P82" s="51"/>
    </row>
    <row r="83" spans="1:16" ht="14" customHeight="1" x14ac:dyDescent="0.15">
      <c r="A83" s="39">
        <v>1</v>
      </c>
      <c r="B83" s="34" t="s">
        <v>216</v>
      </c>
      <c r="C83" s="479">
        <v>331658</v>
      </c>
      <c r="D83" s="271"/>
      <c r="E83" s="266"/>
      <c r="F83" s="266"/>
      <c r="G83" s="269"/>
      <c r="H83" s="270"/>
      <c r="I83" s="51"/>
      <c r="J83" s="269"/>
      <c r="K83" s="270"/>
      <c r="L83" s="51"/>
      <c r="M83" s="269"/>
      <c r="N83" s="270"/>
      <c r="O83" s="256"/>
      <c r="P83" s="51"/>
    </row>
    <row r="84" spans="1:16" ht="14" customHeight="1" x14ac:dyDescent="0.15">
      <c r="A84" s="39">
        <v>2</v>
      </c>
      <c r="B84" s="34" t="s">
        <v>214</v>
      </c>
      <c r="C84" s="479">
        <v>320104</v>
      </c>
      <c r="D84" s="271"/>
      <c r="E84" s="266"/>
      <c r="F84" s="266"/>
      <c r="G84" s="269"/>
      <c r="H84" s="270"/>
      <c r="I84" s="51"/>
      <c r="J84" s="269"/>
      <c r="K84" s="270"/>
      <c r="L84" s="51"/>
      <c r="M84" s="269"/>
      <c r="N84" s="270"/>
      <c r="O84" s="256"/>
      <c r="P84" s="51"/>
    </row>
    <row r="85" spans="1:16" x14ac:dyDescent="0.15">
      <c r="A85" s="39">
        <v>3</v>
      </c>
      <c r="B85" s="34" t="s">
        <v>257</v>
      </c>
      <c r="C85" s="479">
        <v>49812</v>
      </c>
      <c r="D85" s="271"/>
      <c r="E85" s="266"/>
      <c r="F85" s="266"/>
      <c r="G85" s="269"/>
      <c r="H85" s="270"/>
      <c r="I85" s="51"/>
      <c r="J85" s="269"/>
      <c r="K85" s="270"/>
      <c r="L85" s="51"/>
      <c r="M85" s="269"/>
      <c r="N85" s="270"/>
      <c r="O85" s="256"/>
      <c r="P85" s="51"/>
    </row>
    <row r="86" spans="1:16" ht="14" customHeight="1" x14ac:dyDescent="0.15">
      <c r="A86" s="272">
        <v>4</v>
      </c>
      <c r="B86" s="34" t="s">
        <v>217</v>
      </c>
      <c r="C86" s="479">
        <v>40775</v>
      </c>
      <c r="D86" s="271"/>
      <c r="E86" s="273"/>
      <c r="F86" s="273"/>
      <c r="G86" s="269"/>
      <c r="H86" s="270"/>
      <c r="I86" s="51"/>
      <c r="J86" s="269"/>
      <c r="K86" s="270"/>
      <c r="L86" s="51"/>
      <c r="M86" s="269"/>
      <c r="N86" s="270"/>
      <c r="O86" s="256"/>
      <c r="P86" s="51"/>
    </row>
    <row r="87" spans="1:16" ht="14" customHeight="1" x14ac:dyDescent="0.15">
      <c r="A87" s="272">
        <v>5</v>
      </c>
      <c r="B87" s="34" t="s">
        <v>218</v>
      </c>
      <c r="C87" s="479">
        <v>30462</v>
      </c>
      <c r="D87" s="271"/>
      <c r="E87" s="274"/>
      <c r="F87" s="274"/>
      <c r="G87" s="269"/>
      <c r="H87" s="270"/>
      <c r="I87" s="51"/>
      <c r="J87" s="269"/>
      <c r="K87" s="270"/>
      <c r="L87" s="51"/>
      <c r="M87" s="269"/>
      <c r="N87" s="270"/>
      <c r="O87" s="256"/>
      <c r="P87" s="51"/>
    </row>
    <row r="88" spans="1:16" ht="14" customHeight="1" x14ac:dyDescent="0.15">
      <c r="A88" s="272">
        <v>6</v>
      </c>
      <c r="B88" s="34" t="s">
        <v>219</v>
      </c>
      <c r="C88" s="479">
        <v>27521</v>
      </c>
      <c r="D88" s="271"/>
      <c r="E88" s="274"/>
      <c r="F88" s="274"/>
      <c r="G88" s="269"/>
      <c r="H88" s="270"/>
      <c r="I88" s="51"/>
      <c r="J88" s="269"/>
      <c r="K88" s="270"/>
      <c r="L88" s="51"/>
      <c r="M88" s="269"/>
      <c r="N88" s="270"/>
      <c r="O88" s="256"/>
      <c r="P88" s="51"/>
    </row>
    <row r="89" spans="1:16" ht="14" customHeight="1" x14ac:dyDescent="0.15">
      <c r="A89" s="272">
        <v>7</v>
      </c>
      <c r="B89" s="34" t="s">
        <v>224</v>
      </c>
      <c r="C89" s="479">
        <v>27065</v>
      </c>
      <c r="D89" s="271"/>
      <c r="E89" s="274"/>
      <c r="F89" s="274"/>
      <c r="G89" s="269"/>
      <c r="H89" s="270"/>
      <c r="I89" s="51"/>
      <c r="J89" s="269"/>
      <c r="K89" s="270"/>
      <c r="L89" s="51"/>
      <c r="M89" s="269"/>
      <c r="N89" s="270"/>
      <c r="O89" s="256"/>
      <c r="P89" s="51"/>
    </row>
    <row r="90" spans="1:16" ht="14" customHeight="1" x14ac:dyDescent="0.15">
      <c r="A90" s="272">
        <v>8</v>
      </c>
      <c r="B90" s="34" t="s">
        <v>225</v>
      </c>
      <c r="C90" s="479">
        <v>25103</v>
      </c>
      <c r="D90" s="271"/>
      <c r="E90" s="274"/>
      <c r="F90" s="274"/>
      <c r="G90" s="269"/>
      <c r="H90" s="270"/>
      <c r="I90" s="275"/>
      <c r="J90" s="269"/>
      <c r="K90" s="270"/>
      <c r="L90" s="275"/>
      <c r="M90" s="269"/>
      <c r="N90" s="270"/>
      <c r="O90" s="276"/>
      <c r="P90" s="275"/>
    </row>
    <row r="91" spans="1:16" ht="14" customHeight="1" x14ac:dyDescent="0.15">
      <c r="A91" s="272">
        <v>9</v>
      </c>
      <c r="B91" s="34" t="s">
        <v>261</v>
      </c>
      <c r="C91" s="479">
        <v>22135</v>
      </c>
      <c r="D91" s="271"/>
      <c r="E91" s="274"/>
      <c r="F91" s="274"/>
      <c r="G91" s="269"/>
      <c r="H91" s="270"/>
      <c r="I91" s="275"/>
      <c r="J91" s="269"/>
      <c r="K91" s="270"/>
      <c r="L91" s="275"/>
      <c r="M91" s="269"/>
      <c r="N91" s="270"/>
      <c r="O91" s="276"/>
      <c r="P91" s="275"/>
    </row>
    <row r="92" spans="1:16" ht="14" customHeight="1" x14ac:dyDescent="0.15">
      <c r="A92" s="272">
        <v>10</v>
      </c>
      <c r="B92" s="34" t="s">
        <v>264</v>
      </c>
      <c r="C92" s="479">
        <v>17796</v>
      </c>
      <c r="D92" s="271"/>
      <c r="E92" s="274"/>
      <c r="F92" s="274"/>
      <c r="G92" s="269"/>
      <c r="H92" s="270"/>
      <c r="I92" s="275"/>
      <c r="J92" s="269"/>
      <c r="K92" s="270"/>
      <c r="L92" s="275"/>
      <c r="M92" s="269"/>
      <c r="N92" s="270"/>
      <c r="O92" s="276"/>
      <c r="P92" s="275"/>
    </row>
    <row r="93" spans="1:16" ht="14" customHeight="1" x14ac:dyDescent="0.15">
      <c r="A93" s="272">
        <v>11</v>
      </c>
      <c r="B93" s="34" t="s">
        <v>259</v>
      </c>
      <c r="C93" s="479">
        <v>17286</v>
      </c>
      <c r="D93" s="271"/>
      <c r="E93" s="266"/>
      <c r="F93" s="266"/>
      <c r="G93" s="269"/>
      <c r="H93" s="270"/>
      <c r="I93" s="277"/>
      <c r="J93" s="269"/>
      <c r="K93" s="270"/>
      <c r="L93" s="277"/>
      <c r="M93" s="269"/>
      <c r="N93" s="270"/>
      <c r="O93" s="278"/>
      <c r="P93" s="277"/>
    </row>
    <row r="94" spans="1:16" ht="14" customHeight="1" x14ac:dyDescent="0.15">
      <c r="A94" s="272">
        <v>12</v>
      </c>
      <c r="B94" s="34" t="s">
        <v>258</v>
      </c>
      <c r="C94" s="479">
        <v>16461</v>
      </c>
      <c r="D94" s="271"/>
      <c r="E94" s="266"/>
      <c r="F94" s="266"/>
      <c r="G94" s="269"/>
      <c r="H94" s="270"/>
      <c r="I94" s="277"/>
      <c r="J94" s="269"/>
      <c r="K94" s="270"/>
      <c r="L94" s="277"/>
      <c r="M94" s="269"/>
      <c r="N94" s="270"/>
      <c r="O94" s="278"/>
      <c r="P94" s="277"/>
    </row>
    <row r="95" spans="1:16" ht="14" customHeight="1" x14ac:dyDescent="0.15">
      <c r="A95" s="272">
        <v>13</v>
      </c>
      <c r="B95" s="34" t="s">
        <v>215</v>
      </c>
      <c r="C95" s="479">
        <v>13190</v>
      </c>
      <c r="D95" s="271"/>
      <c r="E95" s="266"/>
      <c r="F95" s="266"/>
      <c r="G95" s="269"/>
      <c r="H95" s="270"/>
      <c r="I95" s="277"/>
      <c r="J95" s="269"/>
      <c r="K95" s="270"/>
      <c r="L95" s="277"/>
      <c r="M95" s="269"/>
      <c r="N95" s="270"/>
      <c r="O95" s="278"/>
      <c r="P95" s="277"/>
    </row>
    <row r="96" spans="1:16" x14ac:dyDescent="0.15">
      <c r="A96" s="272">
        <v>14</v>
      </c>
      <c r="B96" s="34" t="s">
        <v>260</v>
      </c>
      <c r="C96" s="479">
        <v>13083</v>
      </c>
      <c r="D96" s="271"/>
      <c r="E96" s="266"/>
      <c r="F96" s="266"/>
      <c r="G96" s="269"/>
      <c r="H96" s="270"/>
      <c r="I96" s="277"/>
      <c r="J96" s="269"/>
      <c r="K96" s="270"/>
      <c r="L96" s="277"/>
      <c r="M96" s="269"/>
      <c r="N96" s="270"/>
      <c r="O96" s="278"/>
      <c r="P96" s="156"/>
    </row>
    <row r="97" spans="1:16" ht="14" customHeight="1" x14ac:dyDescent="0.15">
      <c r="A97" s="272">
        <v>15</v>
      </c>
      <c r="B97" s="34" t="s">
        <v>323</v>
      </c>
      <c r="C97" s="479">
        <v>12305</v>
      </c>
      <c r="D97" s="271"/>
      <c r="E97" s="277"/>
      <c r="F97" s="277"/>
      <c r="G97" s="277"/>
      <c r="H97" s="156"/>
      <c r="I97" s="277"/>
      <c r="J97" s="277"/>
      <c r="K97" s="156"/>
      <c r="L97" s="277"/>
      <c r="M97" s="277"/>
      <c r="N97" s="156"/>
      <c r="O97" s="278"/>
      <c r="P97" s="156"/>
    </row>
    <row r="98" spans="1:16" x14ac:dyDescent="0.15">
      <c r="A98" s="272">
        <v>16</v>
      </c>
      <c r="B98" s="34" t="s">
        <v>222</v>
      </c>
      <c r="C98" s="479">
        <v>11274</v>
      </c>
      <c r="D98" s="271"/>
      <c r="E98" s="277"/>
      <c r="F98" s="277"/>
      <c r="G98" s="277"/>
      <c r="H98" s="277"/>
      <c r="I98" s="277"/>
      <c r="J98" s="277"/>
      <c r="K98" s="277"/>
      <c r="L98" s="277"/>
      <c r="M98" s="277"/>
      <c r="N98" s="277"/>
      <c r="O98" s="278"/>
      <c r="P98" s="156"/>
    </row>
    <row r="99" spans="1:16" ht="14" customHeight="1" x14ac:dyDescent="0.15">
      <c r="A99" s="272">
        <v>17</v>
      </c>
      <c r="B99" s="34" t="s">
        <v>223</v>
      </c>
      <c r="C99" s="479">
        <v>10932</v>
      </c>
      <c r="D99" s="271"/>
      <c r="E99" s="277"/>
      <c r="F99" s="277"/>
      <c r="G99" s="277"/>
      <c r="H99" s="277"/>
      <c r="I99" s="277"/>
      <c r="J99" s="277"/>
      <c r="K99" s="277"/>
      <c r="L99" s="277"/>
      <c r="M99" s="277"/>
      <c r="N99" s="277"/>
      <c r="O99" s="278"/>
      <c r="P99" s="156"/>
    </row>
    <row r="100" spans="1:16" ht="14" customHeight="1" x14ac:dyDescent="0.15">
      <c r="A100" s="272">
        <v>18</v>
      </c>
      <c r="B100" s="34" t="s">
        <v>262</v>
      </c>
      <c r="C100" s="479">
        <v>10516</v>
      </c>
      <c r="D100" s="271"/>
      <c r="E100" s="277"/>
      <c r="F100" s="277"/>
      <c r="G100" s="277"/>
      <c r="H100" s="277"/>
      <c r="I100" s="277"/>
      <c r="J100" s="277"/>
      <c r="K100" s="277"/>
      <c r="L100" s="277"/>
      <c r="M100" s="277"/>
      <c r="N100" s="277"/>
      <c r="O100" s="278"/>
      <c r="P100" s="156"/>
    </row>
    <row r="101" spans="1:16" ht="14" customHeight="1" x14ac:dyDescent="0.15">
      <c r="A101" s="272">
        <v>19</v>
      </c>
      <c r="B101" s="34" t="s">
        <v>263</v>
      </c>
      <c r="C101" s="479">
        <v>10335</v>
      </c>
      <c r="D101" s="271"/>
      <c r="E101" s="51"/>
      <c r="F101" s="51"/>
      <c r="G101" s="51"/>
      <c r="H101" s="51"/>
      <c r="I101" s="51"/>
      <c r="J101" s="51"/>
      <c r="K101" s="51"/>
      <c r="L101" s="51"/>
      <c r="M101" s="51"/>
      <c r="N101" s="51"/>
      <c r="O101" s="256"/>
      <c r="P101" s="51"/>
    </row>
    <row r="102" spans="1:16" ht="14" customHeight="1" x14ac:dyDescent="0.15">
      <c r="A102" s="272">
        <v>20</v>
      </c>
      <c r="B102" s="34" t="s">
        <v>330</v>
      </c>
      <c r="C102" s="479">
        <v>10023</v>
      </c>
      <c r="D102" s="271"/>
      <c r="E102" s="275"/>
      <c r="F102" s="275"/>
      <c r="G102" s="275"/>
      <c r="H102" s="275"/>
      <c r="I102" s="275"/>
      <c r="J102" s="275"/>
      <c r="K102" s="275"/>
      <c r="L102" s="275"/>
      <c r="M102" s="275"/>
      <c r="N102" s="275"/>
      <c r="O102" s="276"/>
      <c r="P102" s="275"/>
    </row>
    <row r="103" spans="1:16" x14ac:dyDescent="0.15">
      <c r="A103" s="279"/>
      <c r="B103" s="277"/>
      <c r="C103" s="280"/>
      <c r="D103" s="281"/>
      <c r="E103" s="275"/>
      <c r="F103" s="275"/>
      <c r="G103" s="275"/>
      <c r="H103" s="275"/>
      <c r="I103" s="275"/>
      <c r="J103" s="275"/>
      <c r="K103" s="275"/>
      <c r="L103" s="275"/>
      <c r="M103" s="275"/>
      <c r="N103" s="275"/>
      <c r="O103" s="276"/>
      <c r="P103" s="275"/>
    </row>
    <row r="104" spans="1:16" x14ac:dyDescent="0.15">
      <c r="A104" s="282"/>
      <c r="B104" s="254" t="s">
        <v>265</v>
      </c>
      <c r="C104" s="480">
        <v>1816</v>
      </c>
      <c r="D104" s="283"/>
      <c r="E104" s="277"/>
      <c r="F104" s="277"/>
      <c r="G104" s="277"/>
      <c r="H104" s="277"/>
      <c r="I104" s="277"/>
      <c r="J104" s="277"/>
      <c r="K104" s="277"/>
      <c r="L104" s="277"/>
      <c r="M104" s="277"/>
      <c r="N104" s="277"/>
      <c r="O104" s="278"/>
      <c r="P104" s="277"/>
    </row>
    <row r="105" spans="1:16" x14ac:dyDescent="0.15">
      <c r="A105" s="282"/>
      <c r="B105" s="277"/>
      <c r="C105" s="277"/>
      <c r="D105" s="277"/>
      <c r="E105" s="277"/>
      <c r="F105" s="277"/>
      <c r="G105" s="277"/>
      <c r="H105" s="277"/>
      <c r="I105" s="277"/>
      <c r="J105" s="277"/>
      <c r="K105" s="277"/>
      <c r="L105" s="277"/>
      <c r="M105" s="277"/>
      <c r="N105" s="277"/>
      <c r="O105" s="278"/>
      <c r="P105" s="277"/>
    </row>
    <row r="106" spans="1:16" x14ac:dyDescent="0.15">
      <c r="A106" s="282"/>
      <c r="B106" s="156" t="s">
        <v>266</v>
      </c>
      <c r="C106" s="277"/>
      <c r="D106" s="277"/>
      <c r="E106" s="277"/>
      <c r="F106" s="277"/>
      <c r="G106" s="277"/>
      <c r="H106" s="277"/>
      <c r="I106" s="277"/>
      <c r="J106" s="277"/>
      <c r="K106" s="277"/>
      <c r="L106" s="277"/>
      <c r="M106" s="277"/>
      <c r="N106" s="277"/>
      <c r="O106" s="278"/>
      <c r="P106" s="277"/>
    </row>
    <row r="107" spans="1:16" x14ac:dyDescent="0.15">
      <c r="A107" s="282"/>
      <c r="B107" s="156"/>
      <c r="C107" s="277"/>
      <c r="D107" s="277"/>
      <c r="E107" s="156"/>
      <c r="F107" s="156"/>
      <c r="G107" s="156"/>
      <c r="H107" s="156"/>
      <c r="I107" s="156"/>
      <c r="J107" s="156"/>
      <c r="K107" s="156"/>
      <c r="L107" s="156"/>
      <c r="M107" s="156"/>
      <c r="N107" s="156"/>
      <c r="O107" s="257"/>
      <c r="P107" s="156"/>
    </row>
    <row r="108" spans="1:16" x14ac:dyDescent="0.15">
      <c r="A108" s="282"/>
      <c r="B108" s="156"/>
      <c r="C108" s="277"/>
      <c r="D108" s="277"/>
      <c r="E108" s="156"/>
      <c r="F108" s="156"/>
      <c r="G108" s="156"/>
      <c r="H108" s="156"/>
      <c r="I108" s="156"/>
      <c r="J108" s="156"/>
      <c r="K108" s="156"/>
      <c r="L108" s="156"/>
      <c r="M108" s="156"/>
      <c r="N108" s="156"/>
      <c r="O108" s="257"/>
      <c r="P108" s="156"/>
    </row>
    <row r="109" spans="1:16" x14ac:dyDescent="0.15">
      <c r="A109" s="282"/>
      <c r="B109" s="156"/>
      <c r="C109" s="277"/>
      <c r="D109" s="277"/>
      <c r="E109" s="277"/>
      <c r="F109" s="277"/>
      <c r="G109" s="277"/>
      <c r="H109" s="277"/>
      <c r="I109" s="277"/>
      <c r="J109" s="277"/>
      <c r="K109" s="277"/>
      <c r="L109" s="277"/>
      <c r="M109" s="277"/>
      <c r="N109" s="277"/>
      <c r="O109" s="278"/>
      <c r="P109" s="277"/>
    </row>
    <row r="110" spans="1:16" x14ac:dyDescent="0.15">
      <c r="A110" s="282"/>
      <c r="B110" s="156"/>
      <c r="C110" s="277"/>
      <c r="D110" s="277"/>
      <c r="E110" s="277"/>
      <c r="F110" s="277"/>
      <c r="G110" s="277"/>
      <c r="H110" s="277"/>
      <c r="I110" s="277"/>
      <c r="J110" s="277"/>
      <c r="K110" s="277"/>
      <c r="L110" s="277"/>
      <c r="M110" s="277"/>
      <c r="N110" s="277"/>
      <c r="O110" s="278"/>
      <c r="P110" s="277"/>
    </row>
    <row r="111" spans="1:16" x14ac:dyDescent="0.15">
      <c r="A111" s="282"/>
      <c r="B111" s="156"/>
      <c r="C111" s="277"/>
      <c r="D111" s="277"/>
      <c r="E111" s="277"/>
      <c r="F111" s="277"/>
      <c r="G111" s="277"/>
      <c r="H111" s="277"/>
      <c r="I111" s="277"/>
      <c r="J111" s="277"/>
      <c r="K111" s="277"/>
      <c r="L111" s="277"/>
      <c r="M111" s="277"/>
      <c r="N111" s="277"/>
      <c r="O111" s="278"/>
      <c r="P111" s="277"/>
    </row>
    <row r="112" spans="1:16" x14ac:dyDescent="0.15">
      <c r="A112" s="284"/>
      <c r="B112" s="156"/>
      <c r="C112" s="12"/>
      <c r="D112" s="277"/>
      <c r="E112" s="277"/>
      <c r="F112" s="277"/>
      <c r="G112" s="277"/>
      <c r="H112" s="277"/>
      <c r="I112" s="277"/>
      <c r="J112" s="277"/>
      <c r="K112" s="277"/>
      <c r="L112" s="277"/>
      <c r="M112" s="277"/>
      <c r="N112" s="277"/>
      <c r="O112" s="278"/>
      <c r="P112" s="277"/>
    </row>
    <row r="113" spans="1:16" x14ac:dyDescent="0.15">
      <c r="A113" s="12"/>
      <c r="B113" s="156"/>
      <c r="C113" s="51"/>
      <c r="D113" s="12"/>
      <c r="E113" s="12"/>
      <c r="F113" s="12"/>
      <c r="G113" s="12"/>
      <c r="H113" s="12"/>
      <c r="I113" s="12"/>
      <c r="J113" s="12"/>
      <c r="K113" s="12"/>
      <c r="L113" s="12"/>
      <c r="M113" s="12"/>
      <c r="N113" s="12"/>
      <c r="O113" s="263"/>
      <c r="P113" s="12"/>
    </row>
    <row r="114" spans="1:16" x14ac:dyDescent="0.15">
      <c r="A114" s="285"/>
      <c r="B114" s="156"/>
      <c r="C114" s="51"/>
      <c r="D114" s="51"/>
      <c r="E114" s="51"/>
      <c r="F114" s="51"/>
      <c r="G114" s="51"/>
      <c r="H114" s="51"/>
      <c r="I114" s="51"/>
      <c r="J114" s="51"/>
      <c r="K114" s="51"/>
      <c r="L114" s="51"/>
      <c r="M114" s="51"/>
      <c r="N114" s="51"/>
      <c r="O114" s="256"/>
      <c r="P114" s="51"/>
    </row>
    <row r="115" spans="1:16" x14ac:dyDescent="0.15">
      <c r="A115" s="251"/>
      <c r="B115" s="156"/>
      <c r="C115" s="12"/>
      <c r="D115" s="51"/>
      <c r="E115" s="51"/>
      <c r="F115" s="51"/>
      <c r="G115" s="51"/>
      <c r="H115" s="51"/>
      <c r="I115" s="51"/>
      <c r="J115" s="51"/>
      <c r="K115" s="51"/>
      <c r="L115" s="51"/>
      <c r="M115" s="51"/>
      <c r="N115" s="51"/>
      <c r="O115" s="256"/>
      <c r="P115" s="51"/>
    </row>
    <row r="116" spans="1:16" x14ac:dyDescent="0.15">
      <c r="A116" s="12"/>
      <c r="B116" s="156"/>
      <c r="C116" s="286"/>
      <c r="D116" s="12"/>
      <c r="E116" s="12"/>
      <c r="F116" s="12"/>
      <c r="G116" s="12"/>
      <c r="H116" s="12"/>
      <c r="I116" s="12"/>
      <c r="J116" s="12"/>
      <c r="K116" s="12"/>
      <c r="L116" s="12"/>
      <c r="M116" s="12"/>
      <c r="N116" s="12"/>
      <c r="O116" s="263"/>
      <c r="P116" s="12"/>
    </row>
    <row r="117" spans="1:16" x14ac:dyDescent="0.15">
      <c r="A117" s="249"/>
      <c r="B117" s="156"/>
      <c r="C117" s="145"/>
      <c r="D117" s="286"/>
      <c r="E117" s="286"/>
      <c r="F117" s="286"/>
      <c r="G117" s="286"/>
      <c r="H117" s="286"/>
      <c r="I117" s="286"/>
      <c r="J117" s="286"/>
      <c r="K117" s="286"/>
      <c r="L117" s="286"/>
      <c r="M117" s="286"/>
      <c r="N117" s="286"/>
      <c r="O117" s="256"/>
      <c r="P117" s="286"/>
    </row>
    <row r="118" spans="1:16" x14ac:dyDescent="0.15">
      <c r="A118" s="249"/>
      <c r="B118" s="156"/>
      <c r="C118" s="145"/>
      <c r="D118" s="145"/>
      <c r="E118" s="145"/>
      <c r="F118" s="145"/>
      <c r="G118" s="145"/>
      <c r="H118" s="145"/>
      <c r="I118" s="145"/>
      <c r="J118" s="145"/>
      <c r="K118" s="145"/>
      <c r="L118" s="145"/>
      <c r="M118" s="145"/>
      <c r="N118" s="145"/>
      <c r="O118" s="257"/>
      <c r="P118" s="145"/>
    </row>
    <row r="119" spans="1:16" x14ac:dyDescent="0.15">
      <c r="A119" s="249"/>
      <c r="B119" s="156"/>
      <c r="C119" s="145"/>
      <c r="D119" s="145"/>
      <c r="E119" s="145"/>
      <c r="F119" s="145"/>
      <c r="G119" s="145"/>
      <c r="H119" s="145"/>
      <c r="I119" s="145"/>
      <c r="J119" s="145"/>
      <c r="K119" s="145"/>
      <c r="L119" s="145"/>
      <c r="M119" s="145"/>
      <c r="N119" s="145"/>
      <c r="O119" s="257"/>
      <c r="P119" s="145"/>
    </row>
    <row r="120" spans="1:16" x14ac:dyDescent="0.15">
      <c r="A120" s="249"/>
      <c r="B120" s="156"/>
      <c r="C120" s="145"/>
      <c r="D120" s="145"/>
      <c r="E120" s="145"/>
      <c r="F120" s="145"/>
      <c r="G120" s="145"/>
      <c r="H120" s="145"/>
      <c r="I120" s="145"/>
      <c r="J120" s="145"/>
      <c r="K120" s="145"/>
      <c r="L120" s="145"/>
      <c r="M120" s="145"/>
      <c r="N120" s="145"/>
      <c r="O120" s="257"/>
      <c r="P120" s="145"/>
    </row>
    <row r="121" spans="1:16" x14ac:dyDescent="0.15">
      <c r="A121" s="249"/>
      <c r="B121" s="156"/>
      <c r="C121" s="145"/>
      <c r="D121" s="145"/>
      <c r="E121" s="145"/>
      <c r="F121" s="145"/>
      <c r="G121" s="145"/>
      <c r="H121" s="145"/>
      <c r="I121" s="145"/>
      <c r="J121" s="145"/>
      <c r="K121" s="145"/>
      <c r="L121" s="145"/>
      <c r="M121" s="145"/>
      <c r="N121" s="145"/>
      <c r="O121" s="257"/>
      <c r="P121" s="145"/>
    </row>
    <row r="122" spans="1:16" x14ac:dyDescent="0.15">
      <c r="A122" s="249"/>
      <c r="B122" s="156"/>
      <c r="C122" s="145"/>
      <c r="D122" s="145"/>
      <c r="E122" s="145"/>
      <c r="F122" s="145"/>
      <c r="G122" s="145"/>
      <c r="H122" s="145"/>
      <c r="I122" s="145"/>
      <c r="J122" s="145"/>
      <c r="K122" s="145"/>
      <c r="L122" s="145"/>
      <c r="M122" s="145"/>
      <c r="N122" s="145"/>
      <c r="O122" s="257"/>
      <c r="P122" s="145"/>
    </row>
    <row r="123" spans="1:16" x14ac:dyDescent="0.15">
      <c r="A123" s="249"/>
      <c r="B123" s="156"/>
      <c r="C123" s="145"/>
      <c r="D123" s="145"/>
      <c r="E123" s="145"/>
      <c r="F123" s="145"/>
      <c r="G123" s="145"/>
      <c r="H123" s="145"/>
      <c r="I123" s="145"/>
      <c r="J123" s="145"/>
      <c r="K123" s="145"/>
      <c r="L123" s="145"/>
      <c r="M123" s="145"/>
      <c r="N123" s="145"/>
      <c r="O123" s="257"/>
      <c r="P123" s="145"/>
    </row>
    <row r="124" spans="1:16" x14ac:dyDescent="0.15">
      <c r="A124" s="249"/>
      <c r="B124" s="156"/>
      <c r="C124" s="145"/>
      <c r="D124" s="145"/>
      <c r="E124" s="145"/>
      <c r="F124" s="145"/>
      <c r="G124" s="145"/>
      <c r="H124" s="145"/>
      <c r="I124" s="145"/>
      <c r="J124" s="145"/>
      <c r="K124" s="145"/>
      <c r="L124" s="145"/>
      <c r="M124" s="145"/>
      <c r="N124" s="145"/>
      <c r="O124" s="257"/>
      <c r="P124" s="145"/>
    </row>
    <row r="125" spans="1:16" x14ac:dyDescent="0.15">
      <c r="A125" s="249"/>
      <c r="B125" s="156"/>
      <c r="C125" s="12"/>
      <c r="D125" s="145"/>
      <c r="E125" s="145"/>
      <c r="F125" s="145"/>
      <c r="G125" s="145"/>
      <c r="H125" s="145"/>
      <c r="I125" s="145"/>
      <c r="J125" s="145"/>
      <c r="K125" s="145"/>
      <c r="L125" s="145"/>
      <c r="M125" s="145"/>
      <c r="N125" s="145"/>
      <c r="O125" s="257"/>
      <c r="P125" s="145"/>
    </row>
    <row r="126" spans="1:16" x14ac:dyDescent="0.15">
      <c r="A126" s="12"/>
      <c r="B126" s="51"/>
      <c r="C126" s="51"/>
      <c r="D126" s="12"/>
      <c r="E126" s="12"/>
      <c r="F126" s="12"/>
      <c r="G126" s="12"/>
      <c r="H126" s="12"/>
      <c r="I126" s="12"/>
      <c r="J126" s="12"/>
      <c r="K126" s="12"/>
      <c r="L126" s="12"/>
      <c r="M126" s="12"/>
      <c r="N126" s="12"/>
      <c r="O126" s="263"/>
      <c r="P126" s="12"/>
    </row>
    <row r="127" spans="1:16" x14ac:dyDescent="0.15">
      <c r="A127" s="287"/>
      <c r="B127" s="51"/>
      <c r="C127" s="51"/>
      <c r="D127" s="51"/>
      <c r="E127" s="51"/>
      <c r="F127" s="51"/>
      <c r="G127" s="51"/>
      <c r="H127" s="51"/>
      <c r="I127" s="51"/>
      <c r="J127" s="51"/>
      <c r="K127" s="51"/>
      <c r="L127" s="51"/>
      <c r="M127" s="51"/>
      <c r="N127" s="51"/>
      <c r="O127" s="256"/>
      <c r="P127" s="51"/>
    </row>
    <row r="128" spans="1:16" x14ac:dyDescent="0.15">
      <c r="A128" s="249"/>
      <c r="B128" s="249"/>
      <c r="C128" s="249"/>
      <c r="D128" s="51"/>
      <c r="E128" s="51"/>
      <c r="F128" s="51"/>
      <c r="G128" s="51"/>
      <c r="H128" s="51"/>
      <c r="I128" s="51"/>
      <c r="J128" s="51"/>
      <c r="K128" s="51"/>
      <c r="L128" s="51"/>
      <c r="M128" s="51"/>
      <c r="N128" s="51"/>
      <c r="O128" s="256"/>
      <c r="P128" s="51"/>
    </row>
    <row r="129" spans="1:16" x14ac:dyDescent="0.15">
      <c r="A129" s="249"/>
      <c r="B129" s="12"/>
      <c r="C129" s="12"/>
      <c r="D129" s="249"/>
      <c r="E129" s="249"/>
      <c r="F129" s="249"/>
      <c r="G129" s="249"/>
      <c r="H129" s="249"/>
      <c r="I129" s="249"/>
      <c r="J129" s="249"/>
      <c r="K129" s="249"/>
      <c r="L129" s="249"/>
      <c r="M129" s="249"/>
      <c r="N129" s="249"/>
      <c r="O129" s="601"/>
      <c r="P129" s="249"/>
    </row>
    <row r="130" spans="1:16" x14ac:dyDescent="0.15">
      <c r="A130" s="12"/>
      <c r="B130" s="156"/>
      <c r="C130" s="156"/>
      <c r="D130" s="12"/>
      <c r="E130" s="12"/>
      <c r="F130" s="12"/>
      <c r="G130" s="12"/>
      <c r="H130" s="12"/>
      <c r="I130" s="12"/>
      <c r="J130" s="12"/>
      <c r="K130" s="12"/>
      <c r="L130" s="12"/>
      <c r="M130" s="12"/>
      <c r="N130" s="12"/>
      <c r="O130" s="263"/>
      <c r="P130" s="12"/>
    </row>
    <row r="131" spans="1:16" x14ac:dyDescent="0.15">
      <c r="A131" s="251"/>
      <c r="B131" s="156"/>
      <c r="C131" s="156"/>
      <c r="D131" s="156"/>
      <c r="E131" s="156"/>
      <c r="F131" s="156"/>
      <c r="G131" s="156"/>
      <c r="H131" s="156"/>
      <c r="I131" s="156"/>
      <c r="J131" s="156"/>
      <c r="K131" s="156"/>
      <c r="L131" s="156"/>
      <c r="M131" s="156"/>
      <c r="N131" s="156"/>
      <c r="O131" s="257"/>
      <c r="P131" s="156"/>
    </row>
    <row r="132" spans="1:16" x14ac:dyDescent="0.15">
      <c r="A132" s="251"/>
      <c r="B132" s="156"/>
      <c r="C132" s="156"/>
      <c r="D132" s="156"/>
      <c r="E132" s="156"/>
      <c r="F132" s="156"/>
      <c r="G132" s="156"/>
      <c r="H132" s="156"/>
      <c r="I132" s="156"/>
      <c r="J132" s="156"/>
      <c r="K132" s="156"/>
      <c r="L132" s="156"/>
      <c r="M132" s="156"/>
      <c r="N132" s="156"/>
      <c r="O132" s="257"/>
      <c r="P132" s="156"/>
    </row>
    <row r="133" spans="1:16" x14ac:dyDescent="0.15">
      <c r="A133" s="251"/>
      <c r="B133" s="156"/>
      <c r="C133" s="156"/>
      <c r="D133" s="156"/>
      <c r="E133" s="156"/>
      <c r="F133" s="156"/>
      <c r="G133" s="156"/>
      <c r="H133" s="156"/>
      <c r="I133" s="156"/>
      <c r="J133" s="156"/>
      <c r="K133" s="156"/>
      <c r="L133" s="156"/>
      <c r="M133" s="156"/>
      <c r="N133" s="156"/>
      <c r="O133" s="257"/>
      <c r="P133" s="156"/>
    </row>
    <row r="134" spans="1:16" x14ac:dyDescent="0.15">
      <c r="A134" s="251"/>
      <c r="B134" s="156"/>
      <c r="C134" s="156"/>
      <c r="D134" s="156"/>
      <c r="E134" s="156"/>
      <c r="F134" s="156"/>
      <c r="G134" s="156"/>
      <c r="H134" s="156"/>
      <c r="I134" s="156"/>
      <c r="J134" s="156"/>
      <c r="K134" s="156"/>
      <c r="L134" s="156"/>
      <c r="M134" s="156"/>
      <c r="N134" s="156"/>
      <c r="O134" s="257"/>
      <c r="P134" s="156"/>
    </row>
    <row r="135" spans="1:16" x14ac:dyDescent="0.15">
      <c r="A135" s="251"/>
      <c r="B135" s="156"/>
      <c r="C135" s="156"/>
      <c r="D135" s="156"/>
      <c r="E135" s="156"/>
      <c r="F135" s="156"/>
      <c r="G135" s="156"/>
      <c r="H135" s="156"/>
      <c r="I135" s="156"/>
      <c r="J135" s="156"/>
      <c r="K135" s="156"/>
      <c r="L135" s="156"/>
      <c r="M135" s="156"/>
      <c r="N135" s="156"/>
      <c r="O135" s="257"/>
      <c r="P135" s="156"/>
    </row>
    <row r="136" spans="1:16" x14ac:dyDescent="0.15">
      <c r="A136" s="251"/>
      <c r="B136" s="156"/>
      <c r="C136" s="156"/>
      <c r="D136" s="156"/>
      <c r="E136" s="156"/>
      <c r="F136" s="156"/>
      <c r="G136" s="156"/>
      <c r="H136" s="156"/>
      <c r="I136" s="156"/>
      <c r="J136" s="156"/>
      <c r="K136" s="156"/>
      <c r="L136" s="156"/>
      <c r="M136" s="156"/>
      <c r="N136" s="156"/>
      <c r="O136" s="257"/>
      <c r="P136" s="156"/>
    </row>
    <row r="137" spans="1:16" x14ac:dyDescent="0.15">
      <c r="A137" s="251"/>
      <c r="B137" s="156"/>
      <c r="C137" s="156"/>
      <c r="D137" s="156"/>
      <c r="E137" s="156"/>
      <c r="F137" s="156"/>
      <c r="G137" s="156"/>
      <c r="H137" s="156"/>
      <c r="I137" s="156"/>
      <c r="J137" s="156"/>
      <c r="K137" s="156"/>
      <c r="L137" s="156"/>
      <c r="M137" s="156"/>
      <c r="N137" s="156"/>
      <c r="O137" s="257"/>
      <c r="P137" s="156"/>
    </row>
    <row r="138" spans="1:16" x14ac:dyDescent="0.15">
      <c r="A138" s="249"/>
      <c r="D138" s="156"/>
      <c r="E138" s="156"/>
      <c r="F138" s="156"/>
      <c r="G138" s="156"/>
      <c r="H138" s="156"/>
      <c r="I138" s="156"/>
      <c r="J138" s="156"/>
      <c r="K138" s="156"/>
      <c r="L138" s="156"/>
      <c r="M138" s="156"/>
      <c r="N138" s="156"/>
      <c r="O138" s="257"/>
      <c r="P138" s="156"/>
    </row>
  </sheetData>
  <mergeCells count="8">
    <mergeCell ref="A80:E80"/>
    <mergeCell ref="A81:C81"/>
    <mergeCell ref="A1:P1"/>
    <mergeCell ref="A3:C3"/>
    <mergeCell ref="O9:T9"/>
    <mergeCell ref="O10:S10"/>
    <mergeCell ref="O11:Q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theme="0"/>
  </sheetPr>
  <dimension ref="A1:V61"/>
  <sheetViews>
    <sheetView topLeftCell="A22" workbookViewId="0">
      <selection activeCell="B58" sqref="B58"/>
    </sheetView>
  </sheetViews>
  <sheetFormatPr baseColWidth="10" defaultColWidth="8.83203125" defaultRowHeight="13" x14ac:dyDescent="0.15"/>
  <cols>
    <col min="1" max="1" width="16.1640625" style="27" customWidth="1"/>
    <col min="2" max="6" width="13.5" style="27" customWidth="1"/>
    <col min="7" max="7" width="12.1640625" style="27" customWidth="1"/>
    <col min="8" max="8" width="15" style="27" customWidth="1"/>
    <col min="9" max="9" width="18.5" style="27" customWidth="1"/>
    <col min="10" max="10" width="7.33203125" style="27" customWidth="1"/>
    <col min="11" max="13" width="8.83203125" style="27"/>
    <col min="18" max="18" width="10.5" bestFit="1" customWidth="1"/>
    <col min="23" max="16384" width="8.83203125" style="27"/>
  </cols>
  <sheetData>
    <row r="1" spans="1:22" s="293" customFormat="1" ht="107.25" customHeight="1" x14ac:dyDescent="0.15">
      <c r="A1" s="840" t="s">
        <v>752</v>
      </c>
      <c r="B1" s="841"/>
      <c r="C1" s="841"/>
      <c r="D1" s="841"/>
      <c r="E1" s="841"/>
      <c r="F1" s="841"/>
      <c r="G1" s="841"/>
      <c r="H1" s="841"/>
      <c r="I1" s="10"/>
      <c r="J1" s="10"/>
      <c r="N1"/>
      <c r="O1"/>
      <c r="P1"/>
      <c r="Q1"/>
      <c r="R1"/>
      <c r="S1"/>
      <c r="T1"/>
      <c r="U1"/>
      <c r="V1"/>
    </row>
    <row r="2" spans="1:22" s="293" customFormat="1" ht="12" customHeight="1" x14ac:dyDescent="0.15">
      <c r="A2" s="294"/>
      <c r="B2" s="294"/>
      <c r="C2" s="294"/>
      <c r="D2" s="294"/>
      <c r="E2" s="294"/>
      <c r="F2" s="294"/>
      <c r="G2" s="294"/>
      <c r="H2" s="294"/>
      <c r="I2" s="10"/>
      <c r="J2" s="10"/>
      <c r="N2"/>
      <c r="O2"/>
      <c r="P2"/>
      <c r="Q2"/>
      <c r="R2"/>
      <c r="S2"/>
      <c r="T2"/>
      <c r="U2"/>
      <c r="V2"/>
    </row>
    <row r="3" spans="1:22" s="293" customFormat="1" ht="12" customHeight="1" x14ac:dyDescent="0.15">
      <c r="A3" s="294"/>
      <c r="B3" s="294"/>
      <c r="C3" s="294"/>
      <c r="D3" s="294"/>
      <c r="E3" s="294"/>
      <c r="F3" s="294"/>
      <c r="G3" s="294"/>
      <c r="H3" s="294"/>
      <c r="I3" s="10"/>
      <c r="J3" s="10"/>
      <c r="N3"/>
      <c r="O3"/>
      <c r="P3"/>
      <c r="Q3"/>
      <c r="R3"/>
      <c r="S3"/>
      <c r="T3"/>
      <c r="U3"/>
      <c r="V3"/>
    </row>
    <row r="4" spans="1:22" s="293" customFormat="1" ht="12" customHeight="1" x14ac:dyDescent="0.15">
      <c r="A4" s="294"/>
      <c r="B4" s="294"/>
      <c r="C4" s="294"/>
      <c r="D4" s="294"/>
      <c r="E4" s="294"/>
      <c r="F4" s="294"/>
      <c r="G4" s="294"/>
      <c r="H4" s="294"/>
      <c r="I4" s="10"/>
      <c r="J4" s="10"/>
      <c r="N4"/>
      <c r="O4"/>
      <c r="P4"/>
      <c r="Q4"/>
      <c r="R4"/>
      <c r="S4"/>
      <c r="T4"/>
      <c r="U4"/>
      <c r="V4"/>
    </row>
    <row r="5" spans="1:22" s="293" customFormat="1" ht="12" customHeight="1" x14ac:dyDescent="0.15">
      <c r="A5" s="294"/>
      <c r="B5" s="294"/>
      <c r="C5" s="294"/>
      <c r="D5" s="294"/>
      <c r="E5" s="294"/>
      <c r="F5" s="294"/>
      <c r="G5" s="294"/>
      <c r="H5" s="294"/>
      <c r="I5" s="10"/>
      <c r="J5" s="10"/>
      <c r="N5"/>
      <c r="O5"/>
      <c r="P5"/>
      <c r="Q5"/>
      <c r="R5"/>
      <c r="S5"/>
      <c r="T5"/>
      <c r="U5"/>
      <c r="V5"/>
    </row>
    <row r="6" spans="1:22" s="293" customFormat="1" ht="12" customHeight="1" x14ac:dyDescent="0.15">
      <c r="A6" s="294"/>
      <c r="B6" s="294"/>
      <c r="C6" s="294"/>
      <c r="D6" s="294"/>
      <c r="E6" s="294"/>
      <c r="F6" s="294"/>
      <c r="G6" s="294"/>
      <c r="H6" s="294"/>
      <c r="I6" s="10"/>
      <c r="J6" s="10"/>
      <c r="N6"/>
      <c r="O6"/>
      <c r="P6"/>
      <c r="Q6"/>
      <c r="R6"/>
      <c r="S6"/>
      <c r="T6"/>
      <c r="U6"/>
      <c r="V6"/>
    </row>
    <row r="7" spans="1:22" s="293" customFormat="1" ht="12" customHeight="1" x14ac:dyDescent="0.15">
      <c r="A7" s="294"/>
      <c r="B7" s="294"/>
      <c r="C7" s="294"/>
      <c r="D7" s="294"/>
      <c r="E7" s="294"/>
      <c r="F7" s="294"/>
      <c r="G7" s="294"/>
      <c r="H7" s="294"/>
      <c r="I7" s="10"/>
      <c r="J7" s="10"/>
      <c r="N7"/>
      <c r="O7"/>
      <c r="P7"/>
      <c r="Q7"/>
      <c r="R7"/>
      <c r="S7"/>
      <c r="T7"/>
      <c r="U7"/>
      <c r="V7"/>
    </row>
    <row r="8" spans="1:22" s="293" customFormat="1" ht="12" customHeight="1" x14ac:dyDescent="0.15">
      <c r="A8" s="27"/>
      <c r="B8" s="27"/>
      <c r="C8" s="27"/>
      <c r="D8" s="27"/>
      <c r="E8" s="294"/>
      <c r="F8" s="294"/>
      <c r="G8" s="294"/>
      <c r="H8" s="294"/>
      <c r="I8" s="10"/>
      <c r="J8" s="10"/>
      <c r="N8"/>
      <c r="O8"/>
      <c r="P8"/>
      <c r="Q8"/>
      <c r="R8"/>
      <c r="S8"/>
      <c r="T8"/>
      <c r="U8"/>
      <c r="V8"/>
    </row>
    <row r="9" spans="1:22" s="293" customFormat="1" ht="12" customHeight="1" x14ac:dyDescent="0.15">
      <c r="A9" s="27"/>
      <c r="B9" s="27"/>
      <c r="C9" s="27"/>
      <c r="D9" s="27"/>
      <c r="E9" s="294"/>
      <c r="F9" s="294"/>
      <c r="G9" s="294"/>
      <c r="H9" s="294"/>
      <c r="I9" s="10"/>
      <c r="J9" s="10"/>
      <c r="N9"/>
      <c r="O9"/>
      <c r="P9"/>
      <c r="Q9"/>
      <c r="R9"/>
      <c r="S9"/>
      <c r="T9"/>
      <c r="U9"/>
      <c r="V9"/>
    </row>
    <row r="10" spans="1:22" s="293" customFormat="1" ht="12" customHeight="1" x14ac:dyDescent="0.15">
      <c r="A10" s="295" t="s">
        <v>280</v>
      </c>
      <c r="B10" s="27"/>
      <c r="C10" s="27"/>
      <c r="D10" s="27"/>
      <c r="E10" s="294"/>
      <c r="F10" s="294"/>
      <c r="G10" s="294"/>
      <c r="H10" s="294"/>
      <c r="I10" s="10"/>
      <c r="J10" s="10"/>
      <c r="N10"/>
      <c r="O10"/>
      <c r="P10"/>
      <c r="Q10"/>
      <c r="R10"/>
      <c r="S10"/>
      <c r="T10"/>
      <c r="U10"/>
      <c r="V10"/>
    </row>
    <row r="11" spans="1:22" s="293" customFormat="1" ht="12" customHeight="1" x14ac:dyDescent="0.15">
      <c r="A11" s="295"/>
      <c r="B11" s="27"/>
      <c r="C11" s="27"/>
      <c r="D11" s="27"/>
      <c r="E11" s="294"/>
      <c r="F11" s="294"/>
      <c r="G11" s="294"/>
      <c r="H11" s="294"/>
      <c r="I11" s="10"/>
      <c r="J11" s="10"/>
      <c r="N11"/>
      <c r="O11"/>
      <c r="P11"/>
      <c r="Q11"/>
      <c r="R11"/>
      <c r="S11"/>
      <c r="T11"/>
      <c r="U11"/>
      <c r="V11"/>
    </row>
    <row r="12" spans="1:22" s="293" customFormat="1" ht="11" customHeight="1" x14ac:dyDescent="0.15">
      <c r="A12" s="31" t="s">
        <v>52</v>
      </c>
      <c r="B12" s="296" t="s">
        <v>281</v>
      </c>
      <c r="C12" s="296" t="s">
        <v>282</v>
      </c>
      <c r="D12" s="296" t="s">
        <v>283</v>
      </c>
      <c r="E12" s="297" t="s">
        <v>284</v>
      </c>
      <c r="F12" s="298" t="s">
        <v>285</v>
      </c>
      <c r="G12" s="294"/>
      <c r="H12" s="294"/>
      <c r="I12" s="10"/>
      <c r="J12" s="10"/>
      <c r="M12"/>
      <c r="N12"/>
      <c r="O12"/>
      <c r="P12"/>
      <c r="Q12"/>
      <c r="R12"/>
      <c r="S12"/>
      <c r="T12"/>
      <c r="U12"/>
      <c r="V12"/>
    </row>
    <row r="13" spans="1:22" s="293" customFormat="1" ht="12" customHeight="1" x14ac:dyDescent="0.15">
      <c r="A13" s="76" t="s">
        <v>55</v>
      </c>
      <c r="B13" s="213">
        <v>58238</v>
      </c>
      <c r="C13" s="213">
        <v>551711</v>
      </c>
      <c r="D13" s="299">
        <v>40974</v>
      </c>
      <c r="E13" s="213">
        <v>33551</v>
      </c>
      <c r="F13" s="213">
        <v>21588</v>
      </c>
      <c r="G13" s="294"/>
      <c r="H13" s="294"/>
      <c r="I13" s="10"/>
      <c r="J13" s="10"/>
      <c r="M13"/>
      <c r="N13"/>
      <c r="O13"/>
      <c r="P13"/>
      <c r="Q13"/>
      <c r="R13"/>
      <c r="S13"/>
      <c r="T13"/>
      <c r="U13"/>
      <c r="V13"/>
    </row>
    <row r="14" spans="1:22" ht="12" customHeight="1" x14ac:dyDescent="0.15">
      <c r="A14" s="300" t="s">
        <v>56</v>
      </c>
      <c r="B14" s="213">
        <v>108364</v>
      </c>
      <c r="C14" s="213">
        <v>388556</v>
      </c>
      <c r="D14" s="213">
        <v>70696</v>
      </c>
      <c r="E14" s="213">
        <v>52082</v>
      </c>
      <c r="F14" s="213">
        <v>3077</v>
      </c>
      <c r="I14" s="293"/>
      <c r="M14"/>
    </row>
    <row r="15" spans="1:22" x14ac:dyDescent="0.15">
      <c r="A15" s="300" t="s">
        <v>57</v>
      </c>
      <c r="B15" s="213">
        <v>14866</v>
      </c>
      <c r="C15" s="213">
        <v>96028</v>
      </c>
      <c r="D15" s="213">
        <v>11549</v>
      </c>
      <c r="E15" s="213">
        <v>8947</v>
      </c>
      <c r="F15" s="299">
        <v>40705</v>
      </c>
      <c r="M15"/>
    </row>
    <row r="16" spans="1:22" x14ac:dyDescent="0.15">
      <c r="A16" s="300" t="s">
        <v>246</v>
      </c>
      <c r="B16" s="213">
        <v>190206</v>
      </c>
      <c r="C16" s="213">
        <v>1902393</v>
      </c>
      <c r="D16" s="213">
        <v>118779</v>
      </c>
      <c r="E16" s="213">
        <v>86430</v>
      </c>
      <c r="F16" s="213">
        <v>3672</v>
      </c>
      <c r="M16"/>
    </row>
    <row r="17" spans="1:13" x14ac:dyDescent="0.15">
      <c r="A17" s="300" t="s">
        <v>59</v>
      </c>
      <c r="B17" s="213">
        <v>23160</v>
      </c>
      <c r="C17" s="213">
        <v>392057</v>
      </c>
      <c r="D17" s="213">
        <v>15823</v>
      </c>
      <c r="E17" s="213">
        <v>13366</v>
      </c>
      <c r="F17" s="213">
        <v>10190</v>
      </c>
      <c r="M17"/>
    </row>
    <row r="18" spans="1:13" ht="13" customHeight="1" x14ac:dyDescent="0.15">
      <c r="A18" s="300" t="s">
        <v>104</v>
      </c>
      <c r="B18" s="299">
        <v>195153</v>
      </c>
      <c r="C18" s="299">
        <v>1059513</v>
      </c>
      <c r="D18" s="299">
        <v>141014</v>
      </c>
      <c r="E18" s="299">
        <v>107662</v>
      </c>
      <c r="F18" s="299">
        <v>39912</v>
      </c>
      <c r="M18"/>
    </row>
    <row r="19" spans="1:13" x14ac:dyDescent="0.15">
      <c r="A19" s="300" t="s">
        <v>61</v>
      </c>
      <c r="B19" s="213">
        <v>301594</v>
      </c>
      <c r="C19" s="213">
        <v>3294341</v>
      </c>
      <c r="D19" s="213">
        <v>169008</v>
      </c>
      <c r="E19" s="213">
        <v>134780</v>
      </c>
      <c r="F19" s="213">
        <v>49816</v>
      </c>
      <c r="M19"/>
    </row>
    <row r="20" spans="1:13" x14ac:dyDescent="0.15">
      <c r="A20" s="300" t="s">
        <v>62</v>
      </c>
      <c r="B20" s="213">
        <v>857579</v>
      </c>
      <c r="C20" s="213">
        <v>4071275</v>
      </c>
      <c r="D20" s="213">
        <v>572807</v>
      </c>
      <c r="E20" s="213">
        <v>457958</v>
      </c>
      <c r="F20" s="213">
        <v>168691</v>
      </c>
      <c r="M20"/>
    </row>
    <row r="21" spans="1:13" x14ac:dyDescent="0.15">
      <c r="A21" s="300" t="s">
        <v>63</v>
      </c>
      <c r="B21" s="213">
        <v>46518</v>
      </c>
      <c r="C21" s="213">
        <v>454588</v>
      </c>
      <c r="D21" s="213">
        <v>33545</v>
      </c>
      <c r="E21" s="213">
        <v>27150</v>
      </c>
      <c r="F21" s="213">
        <v>8504</v>
      </c>
      <c r="M21"/>
    </row>
    <row r="22" spans="1:13" x14ac:dyDescent="0.15">
      <c r="A22" s="300" t="s">
        <v>101</v>
      </c>
      <c r="B22" s="213">
        <v>39732</v>
      </c>
      <c r="C22" s="213">
        <v>343100</v>
      </c>
      <c r="D22" s="213">
        <v>27157</v>
      </c>
      <c r="E22" s="213">
        <v>21315</v>
      </c>
      <c r="F22" s="213">
        <v>7020</v>
      </c>
      <c r="M22"/>
    </row>
    <row r="23" spans="1:13" x14ac:dyDescent="0.15">
      <c r="A23" s="300" t="s">
        <v>65</v>
      </c>
      <c r="B23" s="213">
        <v>94980</v>
      </c>
      <c r="C23" s="213">
        <v>923167</v>
      </c>
      <c r="D23" s="299">
        <v>78103</v>
      </c>
      <c r="E23" s="213">
        <v>65763</v>
      </c>
      <c r="F23" s="213">
        <v>14378</v>
      </c>
      <c r="M23"/>
    </row>
    <row r="24" spans="1:13" x14ac:dyDescent="0.15">
      <c r="A24" s="300" t="s">
        <v>286</v>
      </c>
      <c r="B24" s="301">
        <v>688780</v>
      </c>
      <c r="C24" s="301">
        <v>5998627</v>
      </c>
      <c r="D24" s="302">
        <v>477262</v>
      </c>
      <c r="E24" s="301">
        <v>369631</v>
      </c>
      <c r="F24" s="301">
        <v>129031</v>
      </c>
    </row>
    <row r="25" spans="1:13" x14ac:dyDescent="0.15">
      <c r="A25" s="296" t="s">
        <v>287</v>
      </c>
      <c r="B25" s="303">
        <f>SUM(B13:B24)</f>
        <v>2619170</v>
      </c>
      <c r="C25" s="303">
        <f>SUM(C13:C24)</f>
        <v>19475356</v>
      </c>
      <c r="D25" s="303">
        <f>SUM(D13:D24)</f>
        <v>1756717</v>
      </c>
      <c r="E25" s="303">
        <f>SUM(E13:E24)</f>
        <v>1378635</v>
      </c>
      <c r="F25" s="303">
        <f>SUM(F13:F24)</f>
        <v>496584</v>
      </c>
    </row>
    <row r="26" spans="1:13" x14ac:dyDescent="0.15">
      <c r="A26" s="14"/>
      <c r="B26" s="14"/>
      <c r="C26" s="14"/>
      <c r="D26" s="14"/>
      <c r="E26" s="14"/>
      <c r="F26" s="14"/>
    </row>
    <row r="27" spans="1:13" x14ac:dyDescent="0.15">
      <c r="A27" s="27" t="s">
        <v>288</v>
      </c>
      <c r="B27" s="290">
        <v>1930717</v>
      </c>
      <c r="C27" s="290">
        <v>13658830</v>
      </c>
      <c r="D27" s="304">
        <v>1218913</v>
      </c>
      <c r="E27" s="304">
        <v>915149</v>
      </c>
      <c r="F27" s="304">
        <v>364517</v>
      </c>
    </row>
    <row r="28" spans="1:13" x14ac:dyDescent="0.15">
      <c r="A28" s="38"/>
      <c r="B28" s="84"/>
      <c r="C28" s="15"/>
      <c r="D28" s="15"/>
    </row>
    <row r="29" spans="1:13" x14ac:dyDescent="0.15">
      <c r="A29" s="38" t="s">
        <v>289</v>
      </c>
      <c r="B29" s="15"/>
      <c r="C29" s="15"/>
      <c r="D29" s="15"/>
    </row>
    <row r="30" spans="1:13" x14ac:dyDescent="0.15">
      <c r="A30"/>
    </row>
    <row r="31" spans="1:13" x14ac:dyDescent="0.15">
      <c r="A31"/>
      <c r="B31"/>
      <c r="C31"/>
      <c r="D31"/>
      <c r="E31"/>
    </row>
    <row r="32" spans="1:13" x14ac:dyDescent="0.15">
      <c r="A32" s="14"/>
    </row>
    <row r="33" spans="1:10" x14ac:dyDescent="0.15">
      <c r="A33" s="14"/>
      <c r="G33" s="305"/>
      <c r="H33" s="305"/>
      <c r="I33" s="305"/>
      <c r="J33" s="305"/>
    </row>
    <row r="34" spans="1:10" x14ac:dyDescent="0.15">
      <c r="E34" s="15"/>
    </row>
    <row r="35" spans="1:10" x14ac:dyDescent="0.15">
      <c r="A35" s="27" t="s">
        <v>294</v>
      </c>
      <c r="C35" s="306"/>
      <c r="E35" s="15"/>
      <c r="J35" s="295"/>
    </row>
    <row r="36" spans="1:10" ht="26" x14ac:dyDescent="0.15">
      <c r="A36" s="73" t="s">
        <v>184</v>
      </c>
      <c r="B36" s="39" t="s">
        <v>281</v>
      </c>
      <c r="C36" s="39" t="s">
        <v>282</v>
      </c>
      <c r="D36" s="28" t="s">
        <v>290</v>
      </c>
    </row>
    <row r="37" spans="1:10" ht="16" x14ac:dyDescent="0.25">
      <c r="A37" s="307">
        <v>42644</v>
      </c>
      <c r="B37" s="213">
        <v>152085</v>
      </c>
      <c r="C37" s="213">
        <v>1130298</v>
      </c>
      <c r="D37" s="213">
        <v>106209</v>
      </c>
      <c r="E37" s="305"/>
      <c r="F37" s="305"/>
      <c r="G37" s="306"/>
      <c r="I37" s="306"/>
    </row>
    <row r="38" spans="1:10" ht="16" x14ac:dyDescent="0.25">
      <c r="A38" s="307">
        <v>42675</v>
      </c>
      <c r="B38" s="213">
        <v>193213</v>
      </c>
      <c r="C38" s="213">
        <v>1404231</v>
      </c>
      <c r="D38" s="213">
        <v>138105</v>
      </c>
    </row>
    <row r="39" spans="1:10" ht="16" x14ac:dyDescent="0.25">
      <c r="A39" s="307">
        <v>42705</v>
      </c>
      <c r="B39" s="213">
        <v>168683</v>
      </c>
      <c r="C39" s="213">
        <v>1214272</v>
      </c>
      <c r="D39" s="213">
        <v>118889</v>
      </c>
    </row>
    <row r="40" spans="1:10" ht="16" x14ac:dyDescent="0.25">
      <c r="A40" s="307">
        <v>42736</v>
      </c>
      <c r="B40" s="213">
        <v>180521</v>
      </c>
      <c r="C40" s="213">
        <v>1325562</v>
      </c>
      <c r="D40" s="213">
        <v>123455</v>
      </c>
    </row>
    <row r="41" spans="1:10" ht="16" x14ac:dyDescent="0.25">
      <c r="A41" s="307">
        <v>42767</v>
      </c>
      <c r="B41" s="213">
        <v>164133</v>
      </c>
      <c r="C41" s="213">
        <v>1168929</v>
      </c>
      <c r="D41" s="213">
        <v>113293</v>
      </c>
      <c r="E41" s="306"/>
    </row>
    <row r="42" spans="1:10" ht="16" x14ac:dyDescent="0.25">
      <c r="A42" s="307">
        <v>42795</v>
      </c>
      <c r="B42" s="213">
        <v>187929</v>
      </c>
      <c r="C42" s="213">
        <v>1287249</v>
      </c>
      <c r="D42" s="213">
        <v>127179</v>
      </c>
    </row>
    <row r="43" spans="1:10" ht="16" x14ac:dyDescent="0.25">
      <c r="A43" s="307">
        <v>42826</v>
      </c>
      <c r="B43" s="213">
        <v>154935</v>
      </c>
      <c r="C43" s="213">
        <v>1097405</v>
      </c>
      <c r="D43" s="213">
        <v>108406</v>
      </c>
    </row>
    <row r="44" spans="1:10" ht="16" x14ac:dyDescent="0.25">
      <c r="A44" s="307">
        <v>42856</v>
      </c>
      <c r="B44" s="213">
        <v>158414</v>
      </c>
      <c r="C44" s="213">
        <v>1065363</v>
      </c>
      <c r="D44" s="213">
        <v>109174</v>
      </c>
    </row>
    <row r="45" spans="1:10" ht="16" x14ac:dyDescent="0.25">
      <c r="A45" s="307">
        <v>42887</v>
      </c>
      <c r="B45" s="213">
        <v>144295</v>
      </c>
      <c r="C45" s="213">
        <v>985866</v>
      </c>
      <c r="D45" s="213">
        <v>96190</v>
      </c>
    </row>
    <row r="46" spans="1:10" ht="16" x14ac:dyDescent="0.25">
      <c r="A46" s="307">
        <v>42917</v>
      </c>
      <c r="B46" s="213">
        <v>142881</v>
      </c>
      <c r="C46" s="213">
        <v>963668</v>
      </c>
      <c r="D46" s="213">
        <v>92878</v>
      </c>
    </row>
    <row r="47" spans="1:10" ht="16" x14ac:dyDescent="0.25">
      <c r="A47" s="307">
        <v>42948</v>
      </c>
      <c r="B47" s="213">
        <v>142160</v>
      </c>
      <c r="C47" s="213">
        <v>956790</v>
      </c>
      <c r="D47" s="213">
        <v>97577</v>
      </c>
    </row>
    <row r="48" spans="1:10" ht="16" x14ac:dyDescent="0.25">
      <c r="A48" s="307">
        <v>42979</v>
      </c>
      <c r="B48" s="213">
        <v>141468</v>
      </c>
      <c r="C48" s="213">
        <v>1059197</v>
      </c>
      <c r="D48" s="213">
        <v>99764</v>
      </c>
    </row>
    <row r="49" spans="1:6" x14ac:dyDescent="0.15">
      <c r="B49" s="305"/>
      <c r="C49" s="305"/>
      <c r="D49" s="305"/>
    </row>
    <row r="50" spans="1:6" ht="15" x14ac:dyDescent="0.15">
      <c r="A50" s="537" t="s">
        <v>1001</v>
      </c>
      <c r="B50" s="290">
        <f>SUM(B37:B48)</f>
        <v>1930717</v>
      </c>
      <c r="C50" s="290">
        <f>SUM(C37:C48)</f>
        <v>13658830</v>
      </c>
      <c r="D50" s="308">
        <f>SUM(D37:D48)</f>
        <v>1331119</v>
      </c>
    </row>
    <row r="52" spans="1:6" x14ac:dyDescent="0.15">
      <c r="A52" s="27" t="s">
        <v>289</v>
      </c>
    </row>
    <row r="53" spans="1:6" x14ac:dyDescent="0.15">
      <c r="A53" s="27" t="s">
        <v>291</v>
      </c>
    </row>
    <row r="54" spans="1:6" x14ac:dyDescent="0.15">
      <c r="A54" s="27" t="s">
        <v>292</v>
      </c>
    </row>
    <row r="55" spans="1:6" x14ac:dyDescent="0.15">
      <c r="A55" s="38" t="s">
        <v>293</v>
      </c>
    </row>
    <row r="56" spans="1:6" x14ac:dyDescent="0.15">
      <c r="A56" s="531" t="s">
        <v>800</v>
      </c>
    </row>
    <row r="59" spans="1:6" x14ac:dyDescent="0.15">
      <c r="F59"/>
    </row>
    <row r="60" spans="1:6" x14ac:dyDescent="0.15">
      <c r="F60"/>
    </row>
    <row r="61" spans="1:6" x14ac:dyDescent="0.15">
      <c r="F61"/>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theme="0"/>
  </sheetPr>
  <dimension ref="A1:Z44"/>
  <sheetViews>
    <sheetView topLeftCell="B19" workbookViewId="0">
      <selection activeCell="K17" sqref="K17"/>
    </sheetView>
  </sheetViews>
  <sheetFormatPr baseColWidth="10" defaultColWidth="8.83203125" defaultRowHeight="13" x14ac:dyDescent="0.15"/>
  <cols>
    <col min="1" max="1" width="15.1640625" style="27" customWidth="1"/>
    <col min="2" max="3" width="10.1640625" style="27" bestFit="1" customWidth="1"/>
    <col min="4" max="12" width="9.33203125" style="27" bestFit="1" customWidth="1"/>
    <col min="13" max="13" width="11.6640625" style="27" bestFit="1" customWidth="1"/>
    <col min="14" max="16384" width="8.83203125" style="27"/>
  </cols>
  <sheetData>
    <row r="1" spans="1:26" ht="41.25" customHeight="1" x14ac:dyDescent="0.15">
      <c r="A1" s="899" t="s">
        <v>295</v>
      </c>
      <c r="B1" s="899"/>
      <c r="C1" s="899"/>
      <c r="D1" s="899"/>
      <c r="E1" s="899"/>
      <c r="F1" s="899"/>
      <c r="G1" s="899"/>
      <c r="H1" s="899"/>
      <c r="I1" s="899"/>
      <c r="J1" s="899"/>
      <c r="K1" s="899"/>
      <c r="L1" s="899"/>
      <c r="M1" s="899"/>
    </row>
    <row r="3" spans="1:26" ht="16" x14ac:dyDescent="0.2">
      <c r="A3" s="309" t="s">
        <v>1011</v>
      </c>
      <c r="B3" s="310"/>
      <c r="C3" s="310"/>
      <c r="D3" s="311"/>
    </row>
    <row r="4" spans="1:26" s="140" customFormat="1" ht="26" customHeight="1" x14ac:dyDescent="0.15">
      <c r="A4" s="312" t="s">
        <v>296</v>
      </c>
      <c r="B4" s="313">
        <v>1</v>
      </c>
      <c r="C4" s="313">
        <v>2</v>
      </c>
      <c r="D4" s="313" t="s">
        <v>1002</v>
      </c>
      <c r="E4" s="313" t="s">
        <v>1003</v>
      </c>
      <c r="F4" s="313" t="s">
        <v>1004</v>
      </c>
      <c r="G4" s="313" t="s">
        <v>297</v>
      </c>
      <c r="H4" s="313" t="s">
        <v>1005</v>
      </c>
      <c r="I4" s="313" t="s">
        <v>1006</v>
      </c>
      <c r="J4" s="313" t="s">
        <v>1007</v>
      </c>
      <c r="K4" s="313" t="s">
        <v>1008</v>
      </c>
      <c r="L4" s="314" t="s">
        <v>1009</v>
      </c>
      <c r="M4" s="314" t="s">
        <v>1010</v>
      </c>
      <c r="N4" s="314" t="s">
        <v>298</v>
      </c>
      <c r="O4"/>
      <c r="P4"/>
      <c r="Q4"/>
      <c r="R4"/>
      <c r="S4"/>
      <c r="T4"/>
      <c r="U4"/>
      <c r="V4"/>
      <c r="W4"/>
      <c r="X4"/>
      <c r="Y4"/>
      <c r="Z4"/>
    </row>
    <row r="5" spans="1:26" x14ac:dyDescent="0.15">
      <c r="A5" s="31" t="s">
        <v>55</v>
      </c>
      <c r="B5" s="213">
        <v>34565</v>
      </c>
      <c r="C5" s="213">
        <v>3798</v>
      </c>
      <c r="D5" s="213">
        <v>1602</v>
      </c>
      <c r="E5" s="213">
        <v>452</v>
      </c>
      <c r="F5" s="213">
        <v>251</v>
      </c>
      <c r="G5" s="213">
        <v>157</v>
      </c>
      <c r="H5" s="213">
        <v>57</v>
      </c>
      <c r="I5" s="213">
        <v>46</v>
      </c>
      <c r="J5" s="213">
        <v>17</v>
      </c>
      <c r="K5" s="213">
        <v>10</v>
      </c>
      <c r="L5" s="90">
        <v>10</v>
      </c>
      <c r="M5" s="90">
        <v>9</v>
      </c>
      <c r="N5" s="90">
        <f>SUM(B5:M5)</f>
        <v>40974</v>
      </c>
      <c r="O5"/>
      <c r="P5"/>
      <c r="Q5"/>
      <c r="R5"/>
      <c r="S5"/>
      <c r="T5"/>
      <c r="U5"/>
      <c r="V5"/>
      <c r="W5"/>
      <c r="X5"/>
      <c r="Y5"/>
      <c r="Z5"/>
    </row>
    <row r="6" spans="1:26" x14ac:dyDescent="0.15">
      <c r="A6" s="31" t="s">
        <v>56</v>
      </c>
      <c r="B6" s="213">
        <v>54556</v>
      </c>
      <c r="C6" s="213">
        <v>9385</v>
      </c>
      <c r="D6" s="213">
        <v>4351</v>
      </c>
      <c r="E6" s="213">
        <v>1238</v>
      </c>
      <c r="F6" s="213">
        <v>655</v>
      </c>
      <c r="G6" s="213">
        <v>316</v>
      </c>
      <c r="H6" s="213">
        <v>85</v>
      </c>
      <c r="I6" s="213">
        <v>63</v>
      </c>
      <c r="J6" s="213">
        <v>23</v>
      </c>
      <c r="K6" s="213">
        <v>7</v>
      </c>
      <c r="L6" s="90">
        <v>6</v>
      </c>
      <c r="M6" s="90">
        <v>11</v>
      </c>
      <c r="N6" s="90">
        <f t="shared" ref="N6:N16" si="0">SUM(B6:M6)</f>
        <v>70696</v>
      </c>
      <c r="O6"/>
      <c r="P6"/>
      <c r="Q6"/>
      <c r="R6"/>
      <c r="S6"/>
      <c r="T6"/>
      <c r="U6"/>
      <c r="V6"/>
      <c r="W6"/>
      <c r="X6"/>
      <c r="Y6"/>
      <c r="Z6"/>
    </row>
    <row r="7" spans="1:26" x14ac:dyDescent="0.15">
      <c r="A7" s="31" t="s">
        <v>57</v>
      </c>
      <c r="B7" s="213">
        <v>9765</v>
      </c>
      <c r="C7" s="213">
        <v>1179</v>
      </c>
      <c r="D7" s="213">
        <v>438</v>
      </c>
      <c r="E7" s="213">
        <v>94</v>
      </c>
      <c r="F7" s="213">
        <v>40</v>
      </c>
      <c r="G7" s="213">
        <v>20</v>
      </c>
      <c r="H7" s="213">
        <v>7</v>
      </c>
      <c r="I7" s="213">
        <v>6</v>
      </c>
      <c r="J7" s="213"/>
      <c r="K7" s="213"/>
      <c r="L7" s="90"/>
      <c r="M7" s="90"/>
      <c r="N7" s="90">
        <f t="shared" si="0"/>
        <v>11549</v>
      </c>
      <c r="O7"/>
      <c r="P7"/>
      <c r="Q7"/>
      <c r="R7"/>
      <c r="S7"/>
      <c r="T7"/>
      <c r="U7"/>
      <c r="V7"/>
      <c r="W7"/>
      <c r="X7"/>
      <c r="Y7"/>
      <c r="Z7"/>
    </row>
    <row r="8" spans="1:26" x14ac:dyDescent="0.15">
      <c r="A8" s="31" t="s">
        <v>246</v>
      </c>
      <c r="B8" s="213">
        <v>91347</v>
      </c>
      <c r="C8" s="213">
        <v>14769</v>
      </c>
      <c r="D8" s="213">
        <v>7952</v>
      </c>
      <c r="E8" s="213">
        <v>2288</v>
      </c>
      <c r="F8" s="213">
        <v>1241</v>
      </c>
      <c r="G8" s="213">
        <v>678</v>
      </c>
      <c r="H8" s="213">
        <v>231</v>
      </c>
      <c r="I8" s="213">
        <v>167</v>
      </c>
      <c r="J8" s="213">
        <v>48</v>
      </c>
      <c r="K8" s="213">
        <v>23</v>
      </c>
      <c r="L8" s="90">
        <v>12</v>
      </c>
      <c r="M8" s="90">
        <v>23</v>
      </c>
      <c r="N8" s="90">
        <f t="shared" si="0"/>
        <v>118779</v>
      </c>
      <c r="O8"/>
      <c r="P8"/>
      <c r="Q8"/>
      <c r="R8"/>
      <c r="S8"/>
      <c r="T8"/>
      <c r="U8"/>
      <c r="V8"/>
      <c r="W8"/>
      <c r="X8"/>
      <c r="Y8"/>
      <c r="Z8"/>
    </row>
    <row r="9" spans="1:26" x14ac:dyDescent="0.15">
      <c r="A9" s="31" t="s">
        <v>59</v>
      </c>
      <c r="B9" s="213">
        <v>13469</v>
      </c>
      <c r="C9" s="213">
        <v>1312</v>
      </c>
      <c r="D9" s="213">
        <v>587</v>
      </c>
      <c r="E9" s="213">
        <v>192</v>
      </c>
      <c r="F9" s="213">
        <v>109</v>
      </c>
      <c r="G9" s="213">
        <v>64</v>
      </c>
      <c r="H9" s="213">
        <v>33</v>
      </c>
      <c r="I9" s="213">
        <v>26</v>
      </c>
      <c r="J9" s="213">
        <v>15</v>
      </c>
      <c r="K9" s="213">
        <v>11</v>
      </c>
      <c r="L9" s="90">
        <v>3</v>
      </c>
      <c r="M9" s="90">
        <v>2</v>
      </c>
      <c r="N9" s="90">
        <f t="shared" si="0"/>
        <v>15823</v>
      </c>
      <c r="O9"/>
      <c r="P9"/>
      <c r="Q9"/>
      <c r="R9"/>
      <c r="S9"/>
      <c r="T9"/>
      <c r="U9"/>
      <c r="V9"/>
      <c r="W9"/>
      <c r="X9"/>
      <c r="Y9"/>
      <c r="Z9"/>
    </row>
    <row r="10" spans="1:26" x14ac:dyDescent="0.15">
      <c r="A10" s="31" t="s">
        <v>104</v>
      </c>
      <c r="B10" s="213">
        <v>115447</v>
      </c>
      <c r="C10" s="213">
        <v>15809</v>
      </c>
      <c r="D10" s="213">
        <v>6756</v>
      </c>
      <c r="E10" s="213">
        <v>1607</v>
      </c>
      <c r="F10" s="213">
        <v>770</v>
      </c>
      <c r="G10" s="213">
        <v>352</v>
      </c>
      <c r="H10" s="213">
        <v>129</v>
      </c>
      <c r="I10" s="213">
        <v>77</v>
      </c>
      <c r="J10" s="213">
        <v>31</v>
      </c>
      <c r="K10" s="213">
        <v>17</v>
      </c>
      <c r="L10" s="90">
        <v>3</v>
      </c>
      <c r="M10" s="90">
        <v>16</v>
      </c>
      <c r="N10" s="90">
        <f t="shared" si="0"/>
        <v>141014</v>
      </c>
      <c r="O10"/>
      <c r="P10"/>
      <c r="Q10"/>
      <c r="R10"/>
      <c r="S10"/>
      <c r="T10"/>
      <c r="U10"/>
      <c r="V10"/>
      <c r="W10"/>
      <c r="X10"/>
      <c r="Y10"/>
      <c r="Z10"/>
    </row>
    <row r="11" spans="1:26" x14ac:dyDescent="0.15">
      <c r="A11" s="67" t="s">
        <v>61</v>
      </c>
      <c r="B11" s="299">
        <v>132007</v>
      </c>
      <c r="C11" s="299">
        <v>18754</v>
      </c>
      <c r="D11" s="299">
        <v>9878</v>
      </c>
      <c r="E11" s="299">
        <v>3273</v>
      </c>
      <c r="F11" s="299">
        <v>2149</v>
      </c>
      <c r="G11" s="299">
        <v>1366</v>
      </c>
      <c r="H11" s="299">
        <v>600</v>
      </c>
      <c r="I11" s="299">
        <v>508</v>
      </c>
      <c r="J11" s="299">
        <v>206</v>
      </c>
      <c r="K11" s="299">
        <v>97</v>
      </c>
      <c r="L11" s="90">
        <v>60</v>
      </c>
      <c r="M11" s="90">
        <v>110</v>
      </c>
      <c r="N11" s="90">
        <f t="shared" si="0"/>
        <v>169008</v>
      </c>
      <c r="O11"/>
      <c r="P11"/>
      <c r="Q11"/>
      <c r="R11"/>
      <c r="S11"/>
      <c r="T11"/>
      <c r="U11"/>
      <c r="V11"/>
      <c r="W11"/>
      <c r="X11"/>
      <c r="Y11"/>
      <c r="Z11"/>
    </row>
    <row r="12" spans="1:26" x14ac:dyDescent="0.15">
      <c r="A12" s="31" t="s">
        <v>62</v>
      </c>
      <c r="B12" s="213">
        <v>482064</v>
      </c>
      <c r="C12" s="213">
        <v>49376</v>
      </c>
      <c r="D12" s="213">
        <v>23994</v>
      </c>
      <c r="E12" s="213">
        <v>7146</v>
      </c>
      <c r="F12" s="213">
        <v>4526</v>
      </c>
      <c r="G12" s="213">
        <v>2755</v>
      </c>
      <c r="H12" s="213">
        <v>1122</v>
      </c>
      <c r="I12" s="213">
        <v>959</v>
      </c>
      <c r="J12" s="213">
        <v>343</v>
      </c>
      <c r="K12" s="213">
        <v>164</v>
      </c>
      <c r="L12" s="90">
        <v>88</v>
      </c>
      <c r="M12" s="90">
        <v>270</v>
      </c>
      <c r="N12" s="90">
        <f t="shared" si="0"/>
        <v>572807</v>
      </c>
      <c r="O12"/>
      <c r="P12"/>
      <c r="Q12"/>
      <c r="R12"/>
      <c r="S12"/>
      <c r="T12"/>
      <c r="U12"/>
      <c r="V12"/>
      <c r="W12"/>
      <c r="X12"/>
      <c r="Y12"/>
      <c r="Z12"/>
    </row>
    <row r="13" spans="1:26" x14ac:dyDescent="0.15">
      <c r="A13" s="31" t="s">
        <v>63</v>
      </c>
      <c r="B13" s="213">
        <v>28143</v>
      </c>
      <c r="C13" s="213">
        <v>3382</v>
      </c>
      <c r="D13" s="213">
        <v>1314</v>
      </c>
      <c r="E13" s="213">
        <v>313</v>
      </c>
      <c r="F13" s="213">
        <v>172</v>
      </c>
      <c r="G13" s="213">
        <v>103</v>
      </c>
      <c r="H13" s="213">
        <v>50</v>
      </c>
      <c r="I13" s="213">
        <v>33</v>
      </c>
      <c r="J13" s="213">
        <v>23</v>
      </c>
      <c r="K13" s="213">
        <v>5</v>
      </c>
      <c r="L13" s="90">
        <v>4</v>
      </c>
      <c r="M13" s="90">
        <v>3</v>
      </c>
      <c r="N13" s="90">
        <f t="shared" si="0"/>
        <v>33545</v>
      </c>
      <c r="O13"/>
      <c r="P13"/>
      <c r="Q13"/>
      <c r="R13"/>
      <c r="S13"/>
      <c r="T13"/>
      <c r="U13"/>
      <c r="V13"/>
      <c r="W13"/>
      <c r="X13"/>
      <c r="Y13"/>
      <c r="Z13"/>
    </row>
    <row r="14" spans="1:26" x14ac:dyDescent="0.15">
      <c r="A14" s="31" t="s">
        <v>244</v>
      </c>
      <c r="B14" s="213">
        <v>22774</v>
      </c>
      <c r="C14" s="213">
        <v>2680</v>
      </c>
      <c r="D14" s="213">
        <v>1130</v>
      </c>
      <c r="E14" s="213">
        <v>287</v>
      </c>
      <c r="F14" s="213">
        <v>137</v>
      </c>
      <c r="G14" s="213">
        <v>67</v>
      </c>
      <c r="H14" s="213">
        <v>24</v>
      </c>
      <c r="I14" s="213">
        <v>11</v>
      </c>
      <c r="J14" s="213">
        <v>13</v>
      </c>
      <c r="K14" s="213">
        <v>15</v>
      </c>
      <c r="L14" s="90">
        <v>5</v>
      </c>
      <c r="M14" s="90">
        <v>14</v>
      </c>
      <c r="N14" s="90">
        <f t="shared" si="0"/>
        <v>27157</v>
      </c>
      <c r="O14"/>
      <c r="P14"/>
      <c r="Q14"/>
      <c r="R14"/>
      <c r="S14"/>
      <c r="T14"/>
      <c r="U14"/>
      <c r="V14"/>
      <c r="W14"/>
      <c r="X14"/>
      <c r="Y14"/>
      <c r="Z14"/>
    </row>
    <row r="15" spans="1:26" x14ac:dyDescent="0.15">
      <c r="A15" s="31" t="s">
        <v>65</v>
      </c>
      <c r="B15" s="213">
        <v>68979</v>
      </c>
      <c r="C15" s="213">
        <v>6227</v>
      </c>
      <c r="D15" s="213">
        <v>2183</v>
      </c>
      <c r="E15" s="213">
        <v>423</v>
      </c>
      <c r="F15" s="213">
        <v>164</v>
      </c>
      <c r="G15" s="213">
        <v>71</v>
      </c>
      <c r="H15" s="213">
        <v>18</v>
      </c>
      <c r="I15" s="213">
        <v>21</v>
      </c>
      <c r="J15" s="213">
        <v>4</v>
      </c>
      <c r="K15" s="213">
        <v>2</v>
      </c>
      <c r="L15" s="90">
        <v>2</v>
      </c>
      <c r="M15" s="90">
        <v>9</v>
      </c>
      <c r="N15" s="90">
        <f t="shared" si="0"/>
        <v>78103</v>
      </c>
      <c r="O15"/>
      <c r="P15"/>
      <c r="Q15"/>
      <c r="R15"/>
      <c r="S15"/>
      <c r="T15"/>
      <c r="U15"/>
      <c r="V15"/>
      <c r="W15"/>
      <c r="X15"/>
      <c r="Y15"/>
      <c r="Z15"/>
    </row>
    <row r="16" spans="1:26" x14ac:dyDescent="0.15">
      <c r="A16" s="31" t="s">
        <v>286</v>
      </c>
      <c r="B16" s="213">
        <v>397921</v>
      </c>
      <c r="C16" s="213">
        <v>46894</v>
      </c>
      <c r="D16" s="213">
        <v>20504</v>
      </c>
      <c r="E16" s="213">
        <v>5473</v>
      </c>
      <c r="F16" s="213">
        <v>2957</v>
      </c>
      <c r="G16" s="213">
        <v>1721</v>
      </c>
      <c r="H16" s="213">
        <v>697</v>
      </c>
      <c r="I16" s="213">
        <v>545</v>
      </c>
      <c r="J16" s="213">
        <v>223</v>
      </c>
      <c r="K16" s="213">
        <v>128</v>
      </c>
      <c r="L16" s="90">
        <v>81</v>
      </c>
      <c r="M16" s="90">
        <v>118</v>
      </c>
      <c r="N16" s="90">
        <f t="shared" si="0"/>
        <v>477262</v>
      </c>
      <c r="O16"/>
      <c r="P16"/>
      <c r="Q16"/>
      <c r="R16"/>
      <c r="S16"/>
      <c r="T16"/>
      <c r="U16"/>
      <c r="V16"/>
      <c r="W16"/>
      <c r="X16"/>
      <c r="Y16"/>
      <c r="Z16"/>
    </row>
    <row r="17" spans="1:26" x14ac:dyDescent="0.15">
      <c r="A17" s="31" t="s">
        <v>287</v>
      </c>
      <c r="B17" s="42">
        <f>SUM(B5:B16)</f>
        <v>1451037</v>
      </c>
      <c r="C17" s="42">
        <f t="shared" ref="C17:K17" si="1">SUM(C5:C16)</f>
        <v>173565</v>
      </c>
      <c r="D17" s="42">
        <f t="shared" si="1"/>
        <v>80689</v>
      </c>
      <c r="E17" s="42">
        <f t="shared" si="1"/>
        <v>22786</v>
      </c>
      <c r="F17" s="42">
        <f t="shared" si="1"/>
        <v>13171</v>
      </c>
      <c r="G17" s="42">
        <f t="shared" si="1"/>
        <v>7670</v>
      </c>
      <c r="H17" s="42">
        <f t="shared" si="1"/>
        <v>3053</v>
      </c>
      <c r="I17" s="42">
        <f t="shared" si="1"/>
        <v>2462</v>
      </c>
      <c r="J17" s="42">
        <f t="shared" si="1"/>
        <v>946</v>
      </c>
      <c r="K17" s="42">
        <f t="shared" si="1"/>
        <v>479</v>
      </c>
      <c r="L17" s="42">
        <f>SUM(L4:L16)</f>
        <v>274</v>
      </c>
      <c r="M17" s="42">
        <f t="shared" ref="M17:N17" si="2">SUM(M4:M16)</f>
        <v>585</v>
      </c>
      <c r="N17" s="42">
        <f t="shared" si="2"/>
        <v>1756717</v>
      </c>
      <c r="O17"/>
      <c r="P17"/>
      <c r="Q17"/>
      <c r="R17"/>
      <c r="S17"/>
      <c r="T17"/>
      <c r="U17"/>
      <c r="V17"/>
      <c r="W17"/>
      <c r="X17"/>
      <c r="Y17"/>
      <c r="Z17"/>
    </row>
    <row r="18" spans="1:26" x14ac:dyDescent="0.15">
      <c r="L18"/>
      <c r="O18" s="27" t="s">
        <v>87</v>
      </c>
    </row>
    <row r="20" spans="1:26" ht="34.5" customHeight="1" x14ac:dyDescent="0.15"/>
    <row r="21" spans="1:26" ht="11.25" customHeight="1" x14ac:dyDescent="0.15">
      <c r="A21" s="295"/>
    </row>
    <row r="23" spans="1:26" x14ac:dyDescent="0.15">
      <c r="N23" s="315"/>
    </row>
    <row r="24" spans="1:26" x14ac:dyDescent="0.15">
      <c r="A24" s="316"/>
      <c r="B24" s="316"/>
      <c r="C24" s="316"/>
      <c r="D24" s="316"/>
      <c r="K24" s="900"/>
      <c r="L24" s="900"/>
      <c r="M24" s="315"/>
      <c r="N24" s="315"/>
    </row>
    <row r="25" spans="1:26" x14ac:dyDescent="0.15">
      <c r="B25" s="306"/>
      <c r="D25" s="306"/>
      <c r="K25" s="317"/>
      <c r="L25" s="318"/>
      <c r="M25" s="315"/>
      <c r="N25" s="315"/>
    </row>
    <row r="26" spans="1:26" x14ac:dyDescent="0.15">
      <c r="B26" s="306"/>
      <c r="D26" s="306"/>
      <c r="K26" s="317"/>
      <c r="L26" s="318"/>
      <c r="M26" s="315"/>
      <c r="N26" s="315"/>
    </row>
    <row r="27" spans="1:26" x14ac:dyDescent="0.15">
      <c r="B27" s="306"/>
      <c r="C27" s="15"/>
      <c r="D27" s="306"/>
      <c r="K27" s="317"/>
      <c r="L27" s="318"/>
      <c r="M27" s="315"/>
      <c r="N27" s="315"/>
    </row>
    <row r="28" spans="1:26" x14ac:dyDescent="0.15">
      <c r="B28" s="306"/>
      <c r="D28" s="306"/>
      <c r="K28" s="317"/>
      <c r="L28" s="318"/>
      <c r="M28" s="315"/>
      <c r="N28" s="315"/>
    </row>
    <row r="29" spans="1:26" x14ac:dyDescent="0.15">
      <c r="B29" s="306"/>
      <c r="D29" s="306"/>
      <c r="K29" s="317"/>
      <c r="L29" s="318"/>
      <c r="M29" s="315"/>
      <c r="N29" s="315"/>
    </row>
    <row r="30" spans="1:26" ht="12.75" customHeight="1" x14ac:dyDescent="0.15">
      <c r="B30" s="306"/>
      <c r="D30" s="306"/>
      <c r="K30" s="315"/>
      <c r="L30" s="318"/>
      <c r="M30" s="315"/>
    </row>
    <row r="31" spans="1:26" x14ac:dyDescent="0.15">
      <c r="D31" s="306"/>
      <c r="F31" s="306"/>
      <c r="H31" s="306"/>
    </row>
    <row r="32" spans="1:26" ht="15" customHeight="1" x14ac:dyDescent="0.15">
      <c r="D32" s="306"/>
      <c r="F32" s="306"/>
      <c r="H32" s="306"/>
    </row>
    <row r="33" spans="1:25" x14ac:dyDescent="0.15">
      <c r="D33" s="306"/>
      <c r="F33" s="306"/>
      <c r="H33" s="306"/>
    </row>
    <row r="34" spans="1:25" x14ac:dyDescent="0.15">
      <c r="D34" s="306"/>
      <c r="F34" s="306"/>
      <c r="H34" s="306"/>
    </row>
    <row r="35" spans="1:25" x14ac:dyDescent="0.15">
      <c r="D35" s="306"/>
      <c r="F35" s="306"/>
      <c r="H35" s="306"/>
    </row>
    <row r="36" spans="1:25" x14ac:dyDescent="0.15">
      <c r="D36" s="306"/>
      <c r="F36" s="306"/>
      <c r="H36" s="306"/>
    </row>
    <row r="37" spans="1:25" x14ac:dyDescent="0.15">
      <c r="D37" s="306"/>
      <c r="F37" s="306"/>
      <c r="H37" s="306"/>
    </row>
    <row r="38" spans="1:25" x14ac:dyDescent="0.15">
      <c r="A38" s="901" t="s">
        <v>1011</v>
      </c>
      <c r="B38" s="901"/>
      <c r="C38" s="901"/>
      <c r="D38" s="901"/>
      <c r="E38" s="901"/>
      <c r="F38" s="901"/>
      <c r="G38" s="901"/>
      <c r="H38" s="901"/>
      <c r="I38" s="901"/>
      <c r="J38" s="901"/>
      <c r="K38" s="901"/>
      <c r="L38" s="901"/>
      <c r="M38" s="901"/>
      <c r="N38" s="140"/>
      <c r="O38" s="140"/>
      <c r="P38" s="140"/>
      <c r="Q38" s="140"/>
      <c r="R38" s="140"/>
      <c r="S38" s="140"/>
      <c r="T38" s="140"/>
      <c r="U38" s="140"/>
      <c r="V38" s="140"/>
      <c r="W38" s="140"/>
      <c r="X38" s="140"/>
      <c r="Y38" s="140"/>
    </row>
    <row r="39" spans="1:25" s="140" customFormat="1" ht="26" x14ac:dyDescent="0.15">
      <c r="A39" s="312" t="s">
        <v>299</v>
      </c>
      <c r="B39" s="313">
        <v>1</v>
      </c>
      <c r="C39" s="313">
        <v>2</v>
      </c>
      <c r="D39" s="313" t="s">
        <v>1002</v>
      </c>
      <c r="E39" s="313" t="s">
        <v>1003</v>
      </c>
      <c r="F39" s="313" t="s">
        <v>1004</v>
      </c>
      <c r="G39" s="313" t="s">
        <v>297</v>
      </c>
      <c r="H39" s="313" t="s">
        <v>1005</v>
      </c>
      <c r="I39" s="313" t="s">
        <v>1006</v>
      </c>
      <c r="J39" s="313" t="s">
        <v>1007</v>
      </c>
      <c r="K39" s="313" t="s">
        <v>1008</v>
      </c>
      <c r="L39" s="314" t="s">
        <v>1009</v>
      </c>
      <c r="M39" s="314" t="s">
        <v>1010</v>
      </c>
      <c r="N39" s="314" t="s">
        <v>298</v>
      </c>
      <c r="O39" s="27"/>
      <c r="P39" s="27"/>
      <c r="Q39" s="27"/>
      <c r="R39" s="27"/>
      <c r="S39" s="27"/>
      <c r="T39" s="27"/>
      <c r="U39" s="27"/>
      <c r="V39" s="27"/>
      <c r="W39" s="27"/>
      <c r="X39" s="27"/>
      <c r="Y39" s="27"/>
    </row>
    <row r="40" spans="1:25" s="539" customFormat="1" x14ac:dyDescent="0.15">
      <c r="A40" s="538" t="s">
        <v>300</v>
      </c>
      <c r="B40" s="716">
        <v>398399</v>
      </c>
      <c r="C40" s="716">
        <v>224939</v>
      </c>
      <c r="D40" s="716">
        <v>268650</v>
      </c>
      <c r="E40" s="716">
        <v>169276</v>
      </c>
      <c r="F40" s="716">
        <v>172939</v>
      </c>
      <c r="G40" s="716">
        <v>192438</v>
      </c>
      <c r="H40" s="716">
        <v>137037</v>
      </c>
      <c r="I40" s="716">
        <v>196297</v>
      </c>
      <c r="J40" s="716">
        <v>75280</v>
      </c>
      <c r="K40" s="716">
        <v>38456</v>
      </c>
      <c r="L40" s="716">
        <v>21229</v>
      </c>
      <c r="M40" s="717">
        <v>35777</v>
      </c>
      <c r="N40" s="719">
        <f t="shared" ref="N40:N41" si="3">SUM(B40:M40)</f>
        <v>1930717</v>
      </c>
      <c r="O40"/>
    </row>
    <row r="41" spans="1:25" x14ac:dyDescent="0.15">
      <c r="A41" s="319" t="s">
        <v>286</v>
      </c>
      <c r="B41" s="718">
        <v>397921</v>
      </c>
      <c r="C41" s="718">
        <v>46894</v>
      </c>
      <c r="D41" s="718">
        <v>20504</v>
      </c>
      <c r="E41" s="718">
        <v>5473</v>
      </c>
      <c r="F41" s="718">
        <v>2957</v>
      </c>
      <c r="G41" s="718">
        <v>1721</v>
      </c>
      <c r="H41" s="718">
        <v>697</v>
      </c>
      <c r="I41" s="718">
        <v>545</v>
      </c>
      <c r="J41" s="718">
        <v>223</v>
      </c>
      <c r="K41" s="718">
        <v>128</v>
      </c>
      <c r="L41" s="719">
        <v>81</v>
      </c>
      <c r="M41" s="719">
        <v>118</v>
      </c>
      <c r="N41" s="719">
        <f t="shared" si="3"/>
        <v>477262</v>
      </c>
    </row>
    <row r="42" spans="1:25" x14ac:dyDescent="0.15">
      <c r="D42" s="306"/>
      <c r="F42" s="306"/>
      <c r="H42" s="306"/>
    </row>
    <row r="43" spans="1:25" x14ac:dyDescent="0.15">
      <c r="A43" s="38" t="s">
        <v>301</v>
      </c>
      <c r="D43" s="306"/>
      <c r="F43" s="306"/>
      <c r="H43" s="306"/>
      <c r="K43"/>
      <c r="L43"/>
      <c r="M43"/>
      <c r="N43"/>
      <c r="O43"/>
      <c r="P43"/>
      <c r="Q43"/>
      <c r="R43"/>
      <c r="S43"/>
      <c r="T43"/>
      <c r="U43"/>
    </row>
    <row r="44" spans="1:25" x14ac:dyDescent="0.15">
      <c r="K44"/>
      <c r="L44"/>
      <c r="M44"/>
      <c r="N44"/>
      <c r="O44"/>
      <c r="P44"/>
      <c r="Q44"/>
      <c r="R44"/>
      <c r="S44"/>
      <c r="T44"/>
      <c r="U44"/>
    </row>
  </sheetData>
  <mergeCells count="3">
    <mergeCell ref="A1:M1"/>
    <mergeCell ref="K24:L24"/>
    <mergeCell ref="A38:M38"/>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theme="0"/>
  </sheetPr>
  <dimension ref="A1:W30"/>
  <sheetViews>
    <sheetView topLeftCell="B5" workbookViewId="0">
      <selection activeCell="K17" sqref="K17"/>
    </sheetView>
  </sheetViews>
  <sheetFormatPr baseColWidth="10" defaultColWidth="8.83203125" defaultRowHeight="13" x14ac:dyDescent="0.15"/>
  <cols>
    <col min="2" max="2" width="26.1640625" customWidth="1"/>
    <col min="3" max="3" width="10.5" customWidth="1"/>
    <col min="4" max="4" width="10.83203125" customWidth="1"/>
    <col min="5" max="5" width="10.6640625" customWidth="1"/>
    <col min="6" max="6" width="10" customWidth="1"/>
    <col min="7" max="7" width="9.6640625" customWidth="1"/>
    <col min="9" max="9" width="4.5" customWidth="1"/>
    <col min="14" max="16384" width="8.83203125" style="54"/>
  </cols>
  <sheetData>
    <row r="1" spans="1:23" ht="79.5" customHeight="1" x14ac:dyDescent="0.15">
      <c r="A1" s="902" t="s">
        <v>302</v>
      </c>
      <c r="B1" s="902"/>
      <c r="C1" s="902"/>
      <c r="D1" s="902"/>
      <c r="E1" s="902"/>
      <c r="F1" s="902"/>
      <c r="G1" s="902"/>
      <c r="H1" s="902"/>
      <c r="I1" s="320"/>
      <c r="J1" s="320"/>
      <c r="K1" s="54"/>
      <c r="L1" s="54"/>
      <c r="M1" s="54"/>
    </row>
    <row r="2" spans="1:23" ht="33.75" customHeight="1" x14ac:dyDescent="0.15">
      <c r="A2" s="321" t="s">
        <v>303</v>
      </c>
      <c r="B2" s="321"/>
      <c r="C2" s="321"/>
      <c r="D2" s="321"/>
      <c r="E2" s="321"/>
      <c r="F2" s="321"/>
      <c r="G2" s="321"/>
      <c r="H2" s="54"/>
      <c r="I2" s="54"/>
      <c r="J2" s="54"/>
      <c r="K2" s="54"/>
      <c r="L2" s="54"/>
      <c r="M2" s="54"/>
      <c r="V2"/>
      <c r="W2"/>
    </row>
    <row r="3" spans="1:23" ht="33.75" customHeight="1" x14ac:dyDescent="0.15">
      <c r="A3" s="158" t="s">
        <v>213</v>
      </c>
      <c r="B3" s="322" t="s">
        <v>304</v>
      </c>
      <c r="C3" s="323" t="s">
        <v>305</v>
      </c>
      <c r="D3" s="323" t="s">
        <v>306</v>
      </c>
      <c r="E3" s="323" t="s">
        <v>307</v>
      </c>
      <c r="F3" s="323" t="s">
        <v>308</v>
      </c>
      <c r="G3" s="323" t="s">
        <v>309</v>
      </c>
      <c r="H3" s="323" t="s">
        <v>310</v>
      </c>
      <c r="I3" s="54"/>
      <c r="J3" s="54"/>
      <c r="K3" s="54"/>
      <c r="L3" s="54"/>
      <c r="M3" s="54"/>
      <c r="V3"/>
      <c r="W3"/>
    </row>
    <row r="4" spans="1:23" x14ac:dyDescent="0.15">
      <c r="A4" s="52">
        <v>1</v>
      </c>
      <c r="B4" s="76" t="s">
        <v>311</v>
      </c>
      <c r="C4" s="185">
        <v>391534</v>
      </c>
      <c r="D4" s="324">
        <v>0.09</v>
      </c>
      <c r="E4" s="185">
        <v>626824</v>
      </c>
      <c r="F4" s="324">
        <v>7.8E-2</v>
      </c>
      <c r="G4" s="185">
        <v>4731804</v>
      </c>
      <c r="H4" s="324">
        <v>0.219</v>
      </c>
      <c r="M4" s="54"/>
      <c r="V4"/>
      <c r="W4"/>
    </row>
    <row r="5" spans="1:23" x14ac:dyDescent="0.15">
      <c r="A5" s="52">
        <v>2</v>
      </c>
      <c r="B5" s="76" t="s">
        <v>312</v>
      </c>
      <c r="C5" s="185">
        <v>201420</v>
      </c>
      <c r="D5" s="324">
        <v>4.5999999999999999E-2</v>
      </c>
      <c r="E5" s="185">
        <v>310435</v>
      </c>
      <c r="F5" s="324">
        <v>3.9E-2</v>
      </c>
      <c r="G5" s="185">
        <v>1807625</v>
      </c>
      <c r="H5" s="324">
        <v>8.4000000000000005E-2</v>
      </c>
      <c r="M5" s="54"/>
      <c r="V5"/>
      <c r="W5"/>
    </row>
    <row r="6" spans="1:23" x14ac:dyDescent="0.15">
      <c r="A6" s="52">
        <v>3</v>
      </c>
      <c r="B6" s="76" t="s">
        <v>314</v>
      </c>
      <c r="C6" s="185">
        <v>145833</v>
      </c>
      <c r="D6" s="324">
        <v>3.3000000000000002E-2</v>
      </c>
      <c r="E6" s="185">
        <v>169712</v>
      </c>
      <c r="F6" s="324">
        <v>2.1000000000000001E-2</v>
      </c>
      <c r="G6" s="185">
        <v>1110087</v>
      </c>
      <c r="H6" s="324">
        <v>5.0999999999999997E-2</v>
      </c>
      <c r="M6" s="54"/>
      <c r="V6"/>
      <c r="W6"/>
    </row>
    <row r="7" spans="1:23" x14ac:dyDescent="0.15">
      <c r="A7" s="52">
        <v>4</v>
      </c>
      <c r="B7" s="76" t="s">
        <v>313</v>
      </c>
      <c r="C7" s="185">
        <v>97311</v>
      </c>
      <c r="D7" s="324">
        <v>2.1999999999999999E-2</v>
      </c>
      <c r="E7" s="185">
        <v>159617</v>
      </c>
      <c r="F7" s="324">
        <v>0.02</v>
      </c>
      <c r="G7" s="185">
        <v>857239</v>
      </c>
      <c r="H7" s="324">
        <v>0.04</v>
      </c>
      <c r="M7" s="54"/>
      <c r="V7"/>
      <c r="W7"/>
    </row>
    <row r="8" spans="1:23" x14ac:dyDescent="0.15">
      <c r="A8" s="52">
        <v>5</v>
      </c>
      <c r="B8" s="76" t="s">
        <v>315</v>
      </c>
      <c r="C8" s="185">
        <v>40497</v>
      </c>
      <c r="D8" s="324">
        <v>8.9999999999999993E-3</v>
      </c>
      <c r="E8" s="185">
        <v>80799</v>
      </c>
      <c r="F8" s="324">
        <v>0.01</v>
      </c>
      <c r="G8" s="185">
        <v>773854</v>
      </c>
      <c r="H8" s="324">
        <v>3.5999999999999997E-2</v>
      </c>
      <c r="M8" s="54"/>
      <c r="V8"/>
      <c r="W8"/>
    </row>
    <row r="9" spans="1:23" x14ac:dyDescent="0.15">
      <c r="A9" s="52">
        <v>6</v>
      </c>
      <c r="B9" s="76" t="s">
        <v>316</v>
      </c>
      <c r="C9" s="185">
        <v>14602</v>
      </c>
      <c r="D9" s="324">
        <v>3.0000000000000001E-3</v>
      </c>
      <c r="E9" s="185">
        <v>50939</v>
      </c>
      <c r="F9" s="324">
        <v>6.0000000000000001E-3</v>
      </c>
      <c r="G9" s="185">
        <v>765196</v>
      </c>
      <c r="H9" s="324">
        <v>3.5000000000000003E-2</v>
      </c>
      <c r="M9" s="54"/>
      <c r="V9"/>
      <c r="W9"/>
    </row>
    <row r="10" spans="1:23" x14ac:dyDescent="0.15">
      <c r="A10" s="52">
        <v>7</v>
      </c>
      <c r="B10" s="76" t="s">
        <v>224</v>
      </c>
      <c r="C10" s="185">
        <v>28667</v>
      </c>
      <c r="D10" s="324">
        <v>7.0000000000000001E-3</v>
      </c>
      <c r="E10" s="185">
        <v>41160</v>
      </c>
      <c r="F10" s="324">
        <v>5.0000000000000001E-3</v>
      </c>
      <c r="G10" s="185">
        <v>271656</v>
      </c>
      <c r="H10" s="324">
        <v>1.2999999999999999E-2</v>
      </c>
      <c r="M10" s="54"/>
      <c r="V10"/>
      <c r="W10"/>
    </row>
    <row r="11" spans="1:23" x14ac:dyDescent="0.15">
      <c r="A11" s="52">
        <v>8</v>
      </c>
      <c r="B11" s="76" t="s">
        <v>219</v>
      </c>
      <c r="C11" s="185">
        <v>17576</v>
      </c>
      <c r="D11" s="324">
        <v>4.0000000000000001E-3</v>
      </c>
      <c r="E11" s="185">
        <v>31467</v>
      </c>
      <c r="F11" s="324">
        <v>4.0000000000000001E-3</v>
      </c>
      <c r="G11" s="185">
        <v>245586</v>
      </c>
      <c r="H11" s="324">
        <v>1.0999999999999999E-2</v>
      </c>
      <c r="M11" s="54"/>
      <c r="V11"/>
      <c r="W11"/>
    </row>
    <row r="12" spans="1:23" x14ac:dyDescent="0.15">
      <c r="A12" s="52">
        <v>9</v>
      </c>
      <c r="B12" s="76" t="s">
        <v>218</v>
      </c>
      <c r="C12" s="185">
        <v>15862</v>
      </c>
      <c r="D12" s="324">
        <v>4.0000000000000001E-3</v>
      </c>
      <c r="E12" s="185">
        <v>27575</v>
      </c>
      <c r="F12" s="324">
        <v>3.0000000000000001E-3</v>
      </c>
      <c r="G12" s="185">
        <v>226072</v>
      </c>
      <c r="H12" s="324">
        <v>0.01</v>
      </c>
      <c r="M12" s="54"/>
      <c r="V12"/>
      <c r="W12"/>
    </row>
    <row r="13" spans="1:23" x14ac:dyDescent="0.15">
      <c r="A13" s="52">
        <v>10</v>
      </c>
      <c r="B13" s="76" t="s">
        <v>258</v>
      </c>
      <c r="C13" s="185">
        <v>15487</v>
      </c>
      <c r="D13" s="324">
        <v>4.0000000000000001E-3</v>
      </c>
      <c r="E13" s="185">
        <v>23802</v>
      </c>
      <c r="F13" s="324">
        <v>3.0000000000000001E-3</v>
      </c>
      <c r="G13" s="185">
        <v>134792</v>
      </c>
      <c r="H13" s="324">
        <v>6.0000000000000001E-3</v>
      </c>
      <c r="M13" s="54"/>
      <c r="V13"/>
      <c r="W13"/>
    </row>
    <row r="14" spans="1:23" x14ac:dyDescent="0.15">
      <c r="A14" s="52">
        <v>11</v>
      </c>
      <c r="B14" s="76" t="s">
        <v>222</v>
      </c>
      <c r="C14" s="185">
        <v>16414</v>
      </c>
      <c r="D14" s="324">
        <v>4.0000000000000001E-3</v>
      </c>
      <c r="E14" s="185">
        <v>23284</v>
      </c>
      <c r="F14" s="324">
        <v>3.0000000000000001E-3</v>
      </c>
      <c r="G14" s="185">
        <v>154006</v>
      </c>
      <c r="H14" s="324">
        <v>7.0000000000000001E-3</v>
      </c>
      <c r="M14" s="54"/>
      <c r="V14"/>
      <c r="W14"/>
    </row>
    <row r="15" spans="1:23" x14ac:dyDescent="0.15">
      <c r="A15" s="52">
        <v>12</v>
      </c>
      <c r="B15" s="76" t="s">
        <v>217</v>
      </c>
      <c r="C15" s="185">
        <v>12388</v>
      </c>
      <c r="D15" s="324">
        <v>3.0000000000000001E-3</v>
      </c>
      <c r="E15" s="185">
        <v>21003</v>
      </c>
      <c r="F15" s="324">
        <v>3.0000000000000001E-3</v>
      </c>
      <c r="G15" s="185">
        <v>138228</v>
      </c>
      <c r="H15" s="324">
        <v>6.0000000000000001E-3</v>
      </c>
      <c r="M15" s="54"/>
      <c r="V15"/>
      <c r="W15"/>
    </row>
    <row r="16" spans="1:23" x14ac:dyDescent="0.15">
      <c r="A16" s="52">
        <v>13</v>
      </c>
      <c r="B16" s="76" t="s">
        <v>262</v>
      </c>
      <c r="C16" s="185">
        <v>8697</v>
      </c>
      <c r="D16" s="324">
        <v>2E-3</v>
      </c>
      <c r="E16" s="185">
        <v>19913</v>
      </c>
      <c r="F16" s="324">
        <v>2E-3</v>
      </c>
      <c r="G16" s="185">
        <v>125182</v>
      </c>
      <c r="H16" s="324">
        <v>6.0000000000000001E-3</v>
      </c>
      <c r="M16" s="54"/>
      <c r="V16"/>
      <c r="W16"/>
    </row>
    <row r="17" spans="1:23" x14ac:dyDescent="0.15">
      <c r="A17" s="52">
        <v>14</v>
      </c>
      <c r="B17" s="76" t="s">
        <v>259</v>
      </c>
      <c r="C17" s="185">
        <v>11772</v>
      </c>
      <c r="D17" s="324">
        <v>3.0000000000000001E-3</v>
      </c>
      <c r="E17" s="185">
        <v>18881</v>
      </c>
      <c r="F17" s="324">
        <v>2E-3</v>
      </c>
      <c r="G17" s="185">
        <v>117494</v>
      </c>
      <c r="H17" s="324">
        <v>5.0000000000000001E-3</v>
      </c>
      <c r="M17" s="54"/>
      <c r="V17"/>
      <c r="W17"/>
    </row>
    <row r="18" spans="1:23" x14ac:dyDescent="0.15">
      <c r="A18" s="52">
        <v>15</v>
      </c>
      <c r="B18" s="76" t="s">
        <v>318</v>
      </c>
      <c r="C18" s="185">
        <v>11871</v>
      </c>
      <c r="D18" s="324">
        <v>3.0000000000000001E-3</v>
      </c>
      <c r="E18" s="185">
        <v>18794</v>
      </c>
      <c r="F18" s="324">
        <v>2E-3</v>
      </c>
      <c r="G18" s="185">
        <v>108969</v>
      </c>
      <c r="H18" s="324">
        <v>5.0000000000000001E-3</v>
      </c>
      <c r="M18" s="54"/>
      <c r="V18"/>
      <c r="W18"/>
    </row>
    <row r="19" spans="1:23" x14ac:dyDescent="0.15">
      <c r="A19" s="52">
        <v>16</v>
      </c>
      <c r="B19" s="76" t="s">
        <v>215</v>
      </c>
      <c r="C19" s="185">
        <v>8654</v>
      </c>
      <c r="D19" s="324">
        <v>2E-3</v>
      </c>
      <c r="E19" s="185">
        <v>18632</v>
      </c>
      <c r="F19" s="324">
        <v>2E-3</v>
      </c>
      <c r="G19" s="185">
        <v>161884</v>
      </c>
      <c r="H19" s="324">
        <v>7.0000000000000001E-3</v>
      </c>
      <c r="M19" s="54"/>
      <c r="V19"/>
      <c r="W19"/>
    </row>
    <row r="20" spans="1:23" x14ac:dyDescent="0.15">
      <c r="A20" s="52">
        <v>17</v>
      </c>
      <c r="B20" s="76" t="s">
        <v>264</v>
      </c>
      <c r="C20" s="185">
        <v>11994</v>
      </c>
      <c r="D20" s="324">
        <v>3.0000000000000001E-3</v>
      </c>
      <c r="E20" s="185">
        <v>17637</v>
      </c>
      <c r="F20" s="324">
        <v>2E-3</v>
      </c>
      <c r="G20" s="185">
        <v>88160</v>
      </c>
      <c r="H20" s="324">
        <v>4.0000000000000001E-3</v>
      </c>
      <c r="M20" s="54"/>
      <c r="V20"/>
      <c r="W20"/>
    </row>
    <row r="21" spans="1:23" x14ac:dyDescent="0.15">
      <c r="A21" s="52">
        <v>18</v>
      </c>
      <c r="B21" s="76" t="s">
        <v>225</v>
      </c>
      <c r="C21" s="185">
        <v>11510</v>
      </c>
      <c r="D21" s="324">
        <v>3.0000000000000001E-3</v>
      </c>
      <c r="E21" s="185">
        <v>17178</v>
      </c>
      <c r="F21" s="324">
        <v>2E-3</v>
      </c>
      <c r="G21" s="185">
        <v>134831</v>
      </c>
      <c r="H21" s="324">
        <v>6.0000000000000001E-3</v>
      </c>
      <c r="M21" s="54"/>
      <c r="V21"/>
      <c r="W21"/>
    </row>
    <row r="22" spans="1:23" x14ac:dyDescent="0.15">
      <c r="A22" s="52">
        <v>19</v>
      </c>
      <c r="B22" s="76" t="s">
        <v>317</v>
      </c>
      <c r="C22" s="185">
        <v>10262</v>
      </c>
      <c r="D22" s="324">
        <v>2E-3</v>
      </c>
      <c r="E22" s="185">
        <v>16010</v>
      </c>
      <c r="F22" s="324">
        <v>2E-3</v>
      </c>
      <c r="G22" s="185">
        <v>117615</v>
      </c>
      <c r="H22" s="324">
        <v>5.0000000000000001E-3</v>
      </c>
      <c r="M22" s="54"/>
    </row>
    <row r="23" spans="1:23" x14ac:dyDescent="0.15">
      <c r="A23" s="52">
        <v>20</v>
      </c>
      <c r="B23" s="76" t="s">
        <v>263</v>
      </c>
      <c r="C23" s="185">
        <v>11774</v>
      </c>
      <c r="D23" s="324">
        <v>3.0000000000000001E-3</v>
      </c>
      <c r="E23" s="185">
        <v>15469</v>
      </c>
      <c r="F23" s="324">
        <v>2E-3</v>
      </c>
      <c r="G23" s="185">
        <v>104547</v>
      </c>
      <c r="H23" s="324">
        <v>5.0000000000000001E-3</v>
      </c>
      <c r="M23" s="54"/>
    </row>
    <row r="24" spans="1:23" x14ac:dyDescent="0.15">
      <c r="M24" s="54"/>
    </row>
    <row r="25" spans="1:23" x14ac:dyDescent="0.15">
      <c r="C25" s="79"/>
      <c r="M25" s="54"/>
    </row>
    <row r="26" spans="1:23" x14ac:dyDescent="0.15">
      <c r="M26" s="54"/>
    </row>
    <row r="27" spans="1:23" x14ac:dyDescent="0.15">
      <c r="M27" s="54"/>
    </row>
    <row r="28" spans="1:23" x14ac:dyDescent="0.15">
      <c r="M28" s="54"/>
    </row>
    <row r="29" spans="1:23" x14ac:dyDescent="0.15">
      <c r="M29" s="54"/>
    </row>
    <row r="30" spans="1:23" x14ac:dyDescent="0.15">
      <c r="B30" s="483" t="s">
        <v>746</v>
      </c>
      <c r="C30" s="27"/>
      <c r="M30" s="54"/>
    </row>
  </sheetData>
  <mergeCells count="1">
    <mergeCell ref="A1:H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0"/>
  </sheetPr>
  <dimension ref="A1:M27"/>
  <sheetViews>
    <sheetView topLeftCell="A2" workbookViewId="0">
      <selection activeCell="K17" sqref="K17"/>
    </sheetView>
  </sheetViews>
  <sheetFormatPr baseColWidth="10" defaultColWidth="8.83203125" defaultRowHeight="13" x14ac:dyDescent="0.15"/>
  <cols>
    <col min="2" max="2" width="17.83203125" bestFit="1" customWidth="1"/>
    <col min="5" max="5" width="9.83203125" bestFit="1" customWidth="1"/>
    <col min="7" max="7" width="10.33203125" customWidth="1"/>
  </cols>
  <sheetData>
    <row r="1" spans="1:13" s="327" customFormat="1" ht="60.75" customHeight="1" x14ac:dyDescent="0.2">
      <c r="A1" s="804" t="s">
        <v>319</v>
      </c>
      <c r="B1" s="804"/>
      <c r="C1" s="804"/>
      <c r="D1" s="804"/>
      <c r="E1" s="804"/>
      <c r="F1" s="804"/>
      <c r="G1" s="804"/>
      <c r="H1" s="804"/>
      <c r="I1" s="804"/>
      <c r="J1" s="325"/>
      <c r="K1" s="326"/>
      <c r="L1" s="326"/>
    </row>
    <row r="2" spans="1:13" s="327" customFormat="1" ht="33" customHeight="1" x14ac:dyDescent="0.2">
      <c r="A2" s="328"/>
      <c r="B2" s="328"/>
      <c r="C2" s="328"/>
      <c r="D2" s="328"/>
      <c r="E2" s="328"/>
      <c r="F2" s="328"/>
      <c r="G2" s="328"/>
      <c r="H2" s="328"/>
      <c r="I2" s="328"/>
      <c r="J2" s="328"/>
      <c r="K2" s="326"/>
      <c r="L2" s="326"/>
    </row>
    <row r="3" spans="1:13" x14ac:dyDescent="0.15">
      <c r="A3" s="903" t="s">
        <v>1014</v>
      </c>
      <c r="B3" s="903"/>
      <c r="C3" s="903"/>
      <c r="D3" s="903"/>
      <c r="E3" s="903"/>
      <c r="F3" s="903"/>
      <c r="G3" s="903"/>
      <c r="H3" s="903"/>
    </row>
    <row r="5" spans="1:13" ht="26" x14ac:dyDescent="0.15">
      <c r="A5" s="323" t="s">
        <v>213</v>
      </c>
      <c r="B5" s="322" t="s">
        <v>212</v>
      </c>
      <c r="C5" s="323" t="s">
        <v>305</v>
      </c>
      <c r="D5" s="323" t="s">
        <v>306</v>
      </c>
      <c r="E5" s="323" t="s">
        <v>307</v>
      </c>
      <c r="F5" s="323" t="s">
        <v>308</v>
      </c>
      <c r="G5" s="323" t="s">
        <v>309</v>
      </c>
      <c r="H5" s="323" t="s">
        <v>310</v>
      </c>
      <c r="M5" s="27"/>
    </row>
    <row r="6" spans="1:13" ht="16" x14ac:dyDescent="0.15">
      <c r="A6" s="272">
        <v>1</v>
      </c>
      <c r="B6" s="329" t="s">
        <v>214</v>
      </c>
      <c r="C6" s="254">
        <v>85399</v>
      </c>
      <c r="D6" s="330">
        <v>0.02</v>
      </c>
      <c r="E6" s="254">
        <v>135841</v>
      </c>
      <c r="F6" s="330">
        <v>1.7000000000000001E-2</v>
      </c>
      <c r="G6" s="254">
        <v>975493</v>
      </c>
      <c r="H6" s="330">
        <v>4.4999999999999998E-2</v>
      </c>
    </row>
    <row r="7" spans="1:13" ht="16" x14ac:dyDescent="0.15">
      <c r="A7" s="272">
        <v>2</v>
      </c>
      <c r="B7" s="329" t="s">
        <v>216</v>
      </c>
      <c r="C7" s="254">
        <v>44948</v>
      </c>
      <c r="D7" s="330">
        <v>0.01</v>
      </c>
      <c r="E7" s="254">
        <v>91203</v>
      </c>
      <c r="F7" s="330">
        <v>1.0999999999999999E-2</v>
      </c>
      <c r="G7" s="254">
        <v>958795</v>
      </c>
      <c r="H7" s="330">
        <v>4.3999999999999997E-2</v>
      </c>
    </row>
    <row r="8" spans="1:13" ht="16" x14ac:dyDescent="0.15">
      <c r="A8" s="272">
        <v>3</v>
      </c>
      <c r="B8" s="329" t="s">
        <v>257</v>
      </c>
      <c r="C8" s="254">
        <v>22974</v>
      </c>
      <c r="D8" s="330">
        <v>5.0000000000000001E-3</v>
      </c>
      <c r="E8" s="254">
        <v>43285</v>
      </c>
      <c r="F8" s="330">
        <v>5.0000000000000001E-3</v>
      </c>
      <c r="G8" s="254">
        <v>352966</v>
      </c>
      <c r="H8" s="330">
        <v>1.6E-2</v>
      </c>
    </row>
    <row r="9" spans="1:13" ht="16" x14ac:dyDescent="0.15">
      <c r="A9" s="272">
        <v>4</v>
      </c>
      <c r="B9" s="329" t="s">
        <v>322</v>
      </c>
      <c r="C9" s="254">
        <v>15907</v>
      </c>
      <c r="D9" s="330">
        <v>4.0000000000000001E-3</v>
      </c>
      <c r="E9" s="254">
        <v>24337</v>
      </c>
      <c r="F9" s="330">
        <v>3.0000000000000001E-3</v>
      </c>
      <c r="G9" s="254">
        <v>133088</v>
      </c>
      <c r="H9" s="330">
        <v>6.0000000000000001E-3</v>
      </c>
    </row>
    <row r="10" spans="1:13" ht="16" x14ac:dyDescent="0.15">
      <c r="A10" s="272">
        <v>5</v>
      </c>
      <c r="B10" s="329" t="s">
        <v>219</v>
      </c>
      <c r="C10" s="254">
        <v>13539</v>
      </c>
      <c r="D10" s="330">
        <v>3.0000000000000001E-3</v>
      </c>
      <c r="E10" s="254">
        <v>20985</v>
      </c>
      <c r="F10" s="330">
        <v>3.0000000000000001E-3</v>
      </c>
      <c r="G10" s="254">
        <v>129484</v>
      </c>
      <c r="H10" s="330">
        <v>6.0000000000000001E-3</v>
      </c>
    </row>
    <row r="11" spans="1:13" ht="16" x14ac:dyDescent="0.15">
      <c r="A11" s="272">
        <v>6</v>
      </c>
      <c r="B11" s="329" t="s">
        <v>218</v>
      </c>
      <c r="C11" s="254">
        <v>11312</v>
      </c>
      <c r="D11" s="330">
        <v>3.0000000000000001E-3</v>
      </c>
      <c r="E11" s="254">
        <v>19614</v>
      </c>
      <c r="F11" s="330">
        <v>2E-3</v>
      </c>
      <c r="G11" s="254">
        <v>148227</v>
      </c>
      <c r="H11" s="330">
        <v>7.0000000000000001E-3</v>
      </c>
    </row>
    <row r="12" spans="1:13" ht="16" x14ac:dyDescent="0.15">
      <c r="A12" s="272">
        <v>7</v>
      </c>
      <c r="B12" s="329" t="s">
        <v>320</v>
      </c>
      <c r="C12" s="254">
        <v>13141</v>
      </c>
      <c r="D12" s="330">
        <v>3.0000000000000001E-3</v>
      </c>
      <c r="E12" s="254">
        <v>18957</v>
      </c>
      <c r="F12" s="330">
        <v>2E-3</v>
      </c>
      <c r="G12" s="254">
        <v>163528</v>
      </c>
      <c r="H12" s="330">
        <v>8.0000000000000002E-3</v>
      </c>
    </row>
    <row r="13" spans="1:13" ht="16" x14ac:dyDescent="0.15">
      <c r="A13" s="272">
        <v>8</v>
      </c>
      <c r="B13" s="329" t="s">
        <v>321</v>
      </c>
      <c r="C13" s="254">
        <v>7372</v>
      </c>
      <c r="D13" s="330">
        <v>2E-3</v>
      </c>
      <c r="E13" s="254">
        <v>15026</v>
      </c>
      <c r="F13" s="330">
        <v>2E-3</v>
      </c>
      <c r="G13" s="254">
        <v>139274</v>
      </c>
      <c r="H13" s="330">
        <v>6.0000000000000001E-3</v>
      </c>
    </row>
    <row r="14" spans="1:13" ht="16" x14ac:dyDescent="0.15">
      <c r="A14" s="272">
        <v>9</v>
      </c>
      <c r="B14" s="329" t="s">
        <v>223</v>
      </c>
      <c r="C14" s="254">
        <v>11184</v>
      </c>
      <c r="D14" s="330">
        <v>3.0000000000000001E-3</v>
      </c>
      <c r="E14" s="254">
        <v>14820</v>
      </c>
      <c r="F14" s="330">
        <v>2E-3</v>
      </c>
      <c r="G14" s="254">
        <v>85073</v>
      </c>
      <c r="H14" s="330">
        <v>4.0000000000000001E-3</v>
      </c>
    </row>
    <row r="15" spans="1:13" ht="16" x14ac:dyDescent="0.15">
      <c r="A15" s="272">
        <v>10</v>
      </c>
      <c r="B15" s="329" t="s">
        <v>261</v>
      </c>
      <c r="C15" s="254">
        <v>11544</v>
      </c>
      <c r="D15" s="330">
        <v>3.0000000000000001E-3</v>
      </c>
      <c r="E15" s="254">
        <v>14385</v>
      </c>
      <c r="F15" s="330">
        <v>2E-3</v>
      </c>
      <c r="G15" s="254">
        <v>107021</v>
      </c>
      <c r="H15" s="330">
        <v>5.0000000000000001E-3</v>
      </c>
    </row>
    <row r="16" spans="1:13" ht="16" x14ac:dyDescent="0.15">
      <c r="A16" s="272">
        <v>11</v>
      </c>
      <c r="B16" s="329" t="s">
        <v>222</v>
      </c>
      <c r="C16" s="254">
        <v>9332</v>
      </c>
      <c r="D16" s="330">
        <v>2E-3</v>
      </c>
      <c r="E16" s="254">
        <v>13534</v>
      </c>
      <c r="F16" s="330">
        <v>2E-3</v>
      </c>
      <c r="G16" s="254">
        <v>95514</v>
      </c>
      <c r="H16" s="330">
        <v>4.0000000000000001E-3</v>
      </c>
    </row>
    <row r="17" spans="1:8" ht="16" x14ac:dyDescent="0.15">
      <c r="A17" s="272">
        <v>12</v>
      </c>
      <c r="B17" s="329" t="s">
        <v>323</v>
      </c>
      <c r="C17" s="254">
        <v>9114</v>
      </c>
      <c r="D17" s="330">
        <v>2E-3</v>
      </c>
      <c r="E17" s="254">
        <v>13165</v>
      </c>
      <c r="F17" s="330">
        <v>2E-3</v>
      </c>
      <c r="G17" s="254">
        <v>73269</v>
      </c>
      <c r="H17" s="330">
        <v>3.0000000000000001E-3</v>
      </c>
    </row>
    <row r="18" spans="1:8" ht="16" x14ac:dyDescent="0.15">
      <c r="A18" s="272">
        <v>13</v>
      </c>
      <c r="B18" s="329" t="s">
        <v>258</v>
      </c>
      <c r="C18" s="254">
        <v>9102</v>
      </c>
      <c r="D18" s="330">
        <v>2E-3</v>
      </c>
      <c r="E18" s="254">
        <v>13065</v>
      </c>
      <c r="F18" s="330">
        <v>2E-3</v>
      </c>
      <c r="G18" s="254">
        <v>70800</v>
      </c>
      <c r="H18" s="330">
        <v>3.0000000000000001E-3</v>
      </c>
    </row>
    <row r="19" spans="1:8" ht="16" x14ac:dyDescent="0.15">
      <c r="A19" s="272">
        <v>14</v>
      </c>
      <c r="B19" s="329" t="s">
        <v>225</v>
      </c>
      <c r="C19" s="254">
        <v>4660</v>
      </c>
      <c r="D19" s="330">
        <v>1E-3</v>
      </c>
      <c r="E19" s="254">
        <v>8431</v>
      </c>
      <c r="F19" s="330">
        <v>1E-3</v>
      </c>
      <c r="G19" s="254">
        <v>60732</v>
      </c>
      <c r="H19" s="330">
        <v>3.0000000000000001E-3</v>
      </c>
    </row>
    <row r="20" spans="1:8" ht="16" x14ac:dyDescent="0.15">
      <c r="A20" s="272">
        <v>15</v>
      </c>
      <c r="B20" s="329" t="s">
        <v>224</v>
      </c>
      <c r="C20" s="254">
        <v>4535</v>
      </c>
      <c r="D20" s="330">
        <v>1E-3</v>
      </c>
      <c r="E20" s="254">
        <v>8422</v>
      </c>
      <c r="F20" s="330">
        <v>1E-3</v>
      </c>
      <c r="G20" s="254">
        <v>57311</v>
      </c>
      <c r="H20" s="330">
        <v>3.0000000000000001E-3</v>
      </c>
    </row>
    <row r="21" spans="1:8" ht="16" x14ac:dyDescent="0.15">
      <c r="A21" s="272">
        <v>16</v>
      </c>
      <c r="B21" s="329" t="s">
        <v>264</v>
      </c>
      <c r="C21" s="254">
        <v>4958</v>
      </c>
      <c r="D21" s="330">
        <v>1E-3</v>
      </c>
      <c r="E21" s="254">
        <v>6893</v>
      </c>
      <c r="F21" s="330">
        <v>1E-3</v>
      </c>
      <c r="G21" s="254">
        <v>35417</v>
      </c>
      <c r="H21" s="330">
        <v>2E-3</v>
      </c>
    </row>
    <row r="22" spans="1:8" ht="16" x14ac:dyDescent="0.15">
      <c r="A22" s="272">
        <v>17</v>
      </c>
      <c r="B22" s="329" t="s">
        <v>332</v>
      </c>
      <c r="C22" s="254">
        <v>3868</v>
      </c>
      <c r="D22" s="330">
        <v>1E-3</v>
      </c>
      <c r="E22" s="254">
        <v>6585</v>
      </c>
      <c r="F22" s="330">
        <v>1E-3</v>
      </c>
      <c r="G22" s="254">
        <v>46786</v>
      </c>
      <c r="H22" s="330">
        <v>2E-3</v>
      </c>
    </row>
    <row r="23" spans="1:8" ht="16" x14ac:dyDescent="0.15">
      <c r="A23" s="272">
        <v>18</v>
      </c>
      <c r="B23" s="329" t="s">
        <v>259</v>
      </c>
      <c r="C23" s="254">
        <v>3936</v>
      </c>
      <c r="D23" s="330">
        <v>1E-3</v>
      </c>
      <c r="E23" s="254">
        <v>6567</v>
      </c>
      <c r="F23" s="330">
        <v>1E-3</v>
      </c>
      <c r="G23" s="254">
        <v>41612</v>
      </c>
      <c r="H23" s="330">
        <v>2E-3</v>
      </c>
    </row>
    <row r="24" spans="1:8" ht="16" x14ac:dyDescent="0.15">
      <c r="A24" s="272">
        <v>19</v>
      </c>
      <c r="B24" s="329" t="s">
        <v>801</v>
      </c>
      <c r="C24" s="254">
        <v>4938</v>
      </c>
      <c r="D24" s="330">
        <v>1E-3</v>
      </c>
      <c r="E24" s="254">
        <v>5954</v>
      </c>
      <c r="F24" s="330">
        <v>1E-3</v>
      </c>
      <c r="G24" s="254">
        <v>36776</v>
      </c>
      <c r="H24" s="330">
        <v>2E-3</v>
      </c>
    </row>
    <row r="25" spans="1:8" ht="16" x14ac:dyDescent="0.15">
      <c r="A25" s="272">
        <v>20</v>
      </c>
      <c r="B25" s="329" t="s">
        <v>262</v>
      </c>
      <c r="C25" s="254">
        <v>3660</v>
      </c>
      <c r="D25" s="330">
        <v>1E-3</v>
      </c>
      <c r="E25" s="254">
        <v>5658</v>
      </c>
      <c r="F25" s="330">
        <v>1E-3</v>
      </c>
      <c r="G25" s="254">
        <v>33356</v>
      </c>
      <c r="H25" s="330">
        <v>2E-3</v>
      </c>
    </row>
    <row r="27" spans="1:8" x14ac:dyDescent="0.15">
      <c r="A27" s="483" t="s">
        <v>746</v>
      </c>
    </row>
  </sheetData>
  <mergeCells count="2">
    <mergeCell ref="A1:I1"/>
    <mergeCell ref="A3:H3"/>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theme="0"/>
  </sheetPr>
  <dimension ref="A1:AB83"/>
  <sheetViews>
    <sheetView workbookViewId="0">
      <selection activeCell="A24" sqref="A24"/>
    </sheetView>
  </sheetViews>
  <sheetFormatPr baseColWidth="10" defaultColWidth="8.83203125" defaultRowHeight="13" x14ac:dyDescent="0.15"/>
  <cols>
    <col min="1" max="1" width="12.6640625" customWidth="1"/>
    <col min="2" max="2" width="24.33203125" bestFit="1" customWidth="1"/>
    <col min="3" max="3" width="10.5" customWidth="1"/>
    <col min="4" max="4" width="10.83203125" customWidth="1"/>
    <col min="5" max="5" width="11.5" customWidth="1"/>
    <col min="6" max="6" width="16.33203125" bestFit="1" customWidth="1"/>
    <col min="7" max="7" width="9.6640625" customWidth="1"/>
    <col min="9" max="9" width="4.5" customWidth="1"/>
    <col min="14" max="24" width="8.83203125" style="54"/>
    <col min="29" max="16384" width="8.83203125" style="54"/>
  </cols>
  <sheetData>
    <row r="1" spans="1:28" x14ac:dyDescent="0.15">
      <c r="A1" s="27" t="s">
        <v>325</v>
      </c>
    </row>
    <row r="2" spans="1:28" x14ac:dyDescent="0.15">
      <c r="N2"/>
      <c r="O2"/>
    </row>
    <row r="3" spans="1:28" x14ac:dyDescent="0.15">
      <c r="A3" s="295" t="s">
        <v>280</v>
      </c>
      <c r="B3" s="27"/>
      <c r="C3" s="27"/>
      <c r="D3" s="27"/>
      <c r="E3" s="294"/>
      <c r="F3" s="294"/>
      <c r="N3"/>
      <c r="O3"/>
      <c r="X3"/>
      <c r="AB3" s="54"/>
    </row>
    <row r="4" spans="1:28" x14ac:dyDescent="0.15">
      <c r="A4" s="31" t="s">
        <v>326</v>
      </c>
      <c r="B4" s="296" t="s">
        <v>281</v>
      </c>
      <c r="C4" s="296" t="s">
        <v>282</v>
      </c>
      <c r="D4" s="296" t="s">
        <v>283</v>
      </c>
      <c r="E4" s="297" t="s">
        <v>284</v>
      </c>
      <c r="F4" s="298" t="s">
        <v>285</v>
      </c>
      <c r="N4"/>
      <c r="X4"/>
      <c r="AB4" s="54"/>
    </row>
    <row r="5" spans="1:28" x14ac:dyDescent="0.15">
      <c r="A5" s="300" t="s">
        <v>286</v>
      </c>
      <c r="B5" s="301">
        <v>688780</v>
      </c>
      <c r="C5" s="301">
        <v>5998627</v>
      </c>
      <c r="D5" s="302">
        <v>477262</v>
      </c>
      <c r="E5" s="301">
        <v>369631</v>
      </c>
      <c r="F5" s="301">
        <v>129031</v>
      </c>
    </row>
    <row r="9" spans="1:28" x14ac:dyDescent="0.15">
      <c r="A9" s="27" t="s">
        <v>294</v>
      </c>
      <c r="B9" s="27"/>
      <c r="C9" s="306"/>
      <c r="D9" s="27"/>
    </row>
    <row r="10" spans="1:28" ht="26" x14ac:dyDescent="0.15">
      <c r="A10" s="73" t="s">
        <v>184</v>
      </c>
      <c r="B10" s="39" t="s">
        <v>281</v>
      </c>
      <c r="C10" s="39" t="s">
        <v>282</v>
      </c>
      <c r="D10" s="28" t="s">
        <v>290</v>
      </c>
    </row>
    <row r="11" spans="1:28" ht="16" x14ac:dyDescent="0.25">
      <c r="A11" s="307">
        <v>42644</v>
      </c>
      <c r="B11" s="213">
        <v>79734</v>
      </c>
      <c r="C11" s="213">
        <v>825125</v>
      </c>
      <c r="D11" s="213">
        <v>60735</v>
      </c>
    </row>
    <row r="12" spans="1:28" ht="16" x14ac:dyDescent="0.25">
      <c r="A12" s="307">
        <v>42675</v>
      </c>
      <c r="B12" s="213">
        <v>71103</v>
      </c>
      <c r="C12" s="213">
        <v>684365</v>
      </c>
      <c r="D12" s="213">
        <v>52284</v>
      </c>
    </row>
    <row r="13" spans="1:28" ht="16" x14ac:dyDescent="0.25">
      <c r="A13" s="307">
        <v>42705</v>
      </c>
      <c r="B13" s="213">
        <v>59815</v>
      </c>
      <c r="C13" s="213">
        <v>464078</v>
      </c>
      <c r="D13" s="213">
        <v>42117</v>
      </c>
    </row>
    <row r="14" spans="1:28" ht="16" x14ac:dyDescent="0.25">
      <c r="A14" s="307">
        <v>42736</v>
      </c>
      <c r="B14" s="213">
        <v>56951</v>
      </c>
      <c r="C14" s="213">
        <v>466368</v>
      </c>
      <c r="D14" s="213">
        <v>40374</v>
      </c>
    </row>
    <row r="15" spans="1:28" ht="16" x14ac:dyDescent="0.25">
      <c r="A15" s="307">
        <v>42767</v>
      </c>
      <c r="B15" s="213">
        <v>59181</v>
      </c>
      <c r="C15" s="213">
        <v>507838</v>
      </c>
      <c r="D15" s="213">
        <v>42576</v>
      </c>
    </row>
    <row r="16" spans="1:28" ht="16" x14ac:dyDescent="0.25">
      <c r="A16" s="307">
        <v>42795</v>
      </c>
      <c r="B16" s="213">
        <v>73787</v>
      </c>
      <c r="C16" s="213">
        <v>609284</v>
      </c>
      <c r="D16" s="213">
        <v>56387</v>
      </c>
    </row>
    <row r="17" spans="1:14" ht="16" x14ac:dyDescent="0.25">
      <c r="A17" s="307">
        <v>42826</v>
      </c>
      <c r="B17" s="213">
        <v>59613</v>
      </c>
      <c r="C17" s="213">
        <v>521488</v>
      </c>
      <c r="D17" s="213">
        <v>42934</v>
      </c>
    </row>
    <row r="18" spans="1:14" ht="16" x14ac:dyDescent="0.25">
      <c r="A18" s="307">
        <v>42856</v>
      </c>
      <c r="B18" s="213">
        <v>46518</v>
      </c>
      <c r="C18" s="213">
        <v>404354</v>
      </c>
      <c r="D18" s="213">
        <v>34107</v>
      </c>
    </row>
    <row r="19" spans="1:14" ht="16" x14ac:dyDescent="0.25">
      <c r="A19" s="307">
        <v>42887</v>
      </c>
      <c r="B19" s="213">
        <v>52202</v>
      </c>
      <c r="C19" s="213">
        <v>397218</v>
      </c>
      <c r="D19" s="213">
        <v>37816</v>
      </c>
    </row>
    <row r="20" spans="1:14" ht="16" x14ac:dyDescent="0.25">
      <c r="A20" s="307">
        <v>42917</v>
      </c>
      <c r="B20" s="213">
        <v>39479</v>
      </c>
      <c r="C20" s="213">
        <v>339010</v>
      </c>
      <c r="D20" s="213">
        <v>29626</v>
      </c>
    </row>
    <row r="21" spans="1:14" ht="16" x14ac:dyDescent="0.25">
      <c r="A21" s="307">
        <v>42948</v>
      </c>
      <c r="B21" s="213">
        <v>48952</v>
      </c>
      <c r="C21" s="213">
        <v>405661</v>
      </c>
      <c r="D21" s="213">
        <v>37604</v>
      </c>
    </row>
    <row r="22" spans="1:14" ht="16" x14ac:dyDescent="0.25">
      <c r="A22" s="307">
        <v>42979</v>
      </c>
      <c r="B22" s="213">
        <v>41445</v>
      </c>
      <c r="C22" s="213">
        <v>373838</v>
      </c>
      <c r="D22" s="213">
        <v>30906</v>
      </c>
    </row>
    <row r="24" spans="1:14" x14ac:dyDescent="0.15">
      <c r="A24" s="537" t="s">
        <v>936</v>
      </c>
      <c r="B24" s="50">
        <f>SUM(B11:B22)</f>
        <v>688780</v>
      </c>
      <c r="C24" s="50">
        <f t="shared" ref="C24:D24" si="0">SUM(C11:C22)</f>
        <v>5998627</v>
      </c>
      <c r="D24" s="50">
        <f t="shared" si="0"/>
        <v>507466</v>
      </c>
    </row>
    <row r="26" spans="1:14" x14ac:dyDescent="0.15">
      <c r="A26" s="901" t="s">
        <v>1011</v>
      </c>
      <c r="B26" s="901"/>
      <c r="C26" s="901"/>
      <c r="D26" s="901"/>
      <c r="E26" s="901"/>
      <c r="F26" s="901"/>
      <c r="G26" s="901"/>
      <c r="H26" s="901"/>
      <c r="I26" s="901"/>
      <c r="J26" s="901"/>
      <c r="K26" s="901"/>
      <c r="L26" s="901"/>
      <c r="M26" s="901"/>
    </row>
    <row r="27" spans="1:14" ht="26" x14ac:dyDescent="0.15">
      <c r="A27" s="312" t="s">
        <v>299</v>
      </c>
      <c r="B27" s="313">
        <v>1</v>
      </c>
      <c r="C27" s="313">
        <v>2</v>
      </c>
      <c r="D27" s="313" t="s">
        <v>1002</v>
      </c>
      <c r="E27" s="313" t="s">
        <v>1003</v>
      </c>
      <c r="F27" s="313" t="s">
        <v>1004</v>
      </c>
      <c r="G27" s="313" t="s">
        <v>297</v>
      </c>
      <c r="H27" s="313" t="s">
        <v>1005</v>
      </c>
      <c r="I27" s="313" t="s">
        <v>1006</v>
      </c>
      <c r="J27" s="313" t="s">
        <v>1007</v>
      </c>
      <c r="K27" s="313" t="s">
        <v>1008</v>
      </c>
      <c r="L27" s="314" t="s">
        <v>1009</v>
      </c>
      <c r="M27" s="314" t="s">
        <v>1010</v>
      </c>
      <c r="N27" s="314" t="s">
        <v>298</v>
      </c>
    </row>
    <row r="28" spans="1:14" x14ac:dyDescent="0.15">
      <c r="A28" s="319" t="s">
        <v>286</v>
      </c>
      <c r="B28" s="718">
        <v>397921</v>
      </c>
      <c r="C28" s="718">
        <v>46894</v>
      </c>
      <c r="D28" s="718">
        <v>20504</v>
      </c>
      <c r="E28" s="718">
        <v>5473</v>
      </c>
      <c r="F28" s="718">
        <v>2957</v>
      </c>
      <c r="G28" s="718">
        <v>1721</v>
      </c>
      <c r="H28" s="718">
        <v>697</v>
      </c>
      <c r="I28" s="718">
        <v>545</v>
      </c>
      <c r="J28" s="718">
        <v>223</v>
      </c>
      <c r="K28" s="718">
        <v>128</v>
      </c>
      <c r="L28" s="719">
        <v>81</v>
      </c>
      <c r="M28" s="719">
        <v>118</v>
      </c>
      <c r="N28" s="719">
        <v>477262</v>
      </c>
    </row>
    <row r="32" spans="1:14" ht="75" customHeight="1" x14ac:dyDescent="0.15">
      <c r="A32" s="902" t="s">
        <v>328</v>
      </c>
      <c r="B32" s="902"/>
      <c r="C32" s="902"/>
      <c r="D32" s="902"/>
      <c r="E32" s="902"/>
      <c r="F32" s="902"/>
      <c r="G32" s="902"/>
      <c r="H32" s="902"/>
      <c r="I32" s="320"/>
      <c r="J32" s="320"/>
      <c r="K32" s="54"/>
      <c r="L32" s="54"/>
      <c r="M32" s="54"/>
    </row>
    <row r="33" spans="1:23" ht="24.75" customHeight="1" x14ac:dyDescent="0.15">
      <c r="A33" s="321" t="s">
        <v>303</v>
      </c>
      <c r="B33" s="321"/>
      <c r="C33" s="321"/>
      <c r="D33" s="321"/>
      <c r="E33" s="321"/>
      <c r="F33" s="321"/>
      <c r="G33" s="321"/>
      <c r="H33" s="54"/>
      <c r="I33" s="54"/>
      <c r="J33" s="54"/>
      <c r="K33" s="54"/>
      <c r="L33" s="54"/>
      <c r="M33" s="54"/>
    </row>
    <row r="34" spans="1:23" ht="33.75" customHeight="1" x14ac:dyDescent="0.15">
      <c r="A34" s="158" t="s">
        <v>213</v>
      </c>
      <c r="B34" s="322" t="s">
        <v>304</v>
      </c>
      <c r="C34" s="323" t="s">
        <v>305</v>
      </c>
      <c r="D34" s="323" t="s">
        <v>306</v>
      </c>
      <c r="E34" s="323" t="s">
        <v>307</v>
      </c>
      <c r="F34" s="323" t="s">
        <v>308</v>
      </c>
      <c r="G34" s="323" t="s">
        <v>309</v>
      </c>
      <c r="H34" s="323" t="s">
        <v>310</v>
      </c>
      <c r="I34" s="54"/>
      <c r="J34" s="54"/>
      <c r="K34" s="54"/>
      <c r="L34" s="54"/>
      <c r="M34" s="54"/>
      <c r="V34"/>
      <c r="W34"/>
    </row>
    <row r="35" spans="1:23" ht="33.75" customHeight="1" x14ac:dyDescent="0.15">
      <c r="A35" s="52">
        <v>1</v>
      </c>
      <c r="B35" s="76" t="s">
        <v>311</v>
      </c>
      <c r="C35" s="185">
        <v>169550</v>
      </c>
      <c r="D35" s="324">
        <v>9.8000000000000004E-2</v>
      </c>
      <c r="E35" s="185">
        <v>242566</v>
      </c>
      <c r="F35" s="324">
        <v>8.1000000000000003E-2</v>
      </c>
      <c r="G35" s="185">
        <v>2139908</v>
      </c>
      <c r="H35" s="324">
        <v>0.24199999999999999</v>
      </c>
      <c r="M35" s="54"/>
      <c r="V35"/>
      <c r="W35"/>
    </row>
    <row r="36" spans="1:23" x14ac:dyDescent="0.15">
      <c r="A36" s="52">
        <v>2</v>
      </c>
      <c r="B36" s="76" t="s">
        <v>312</v>
      </c>
      <c r="C36" s="185">
        <v>70544</v>
      </c>
      <c r="D36" s="324">
        <v>4.1000000000000002E-2</v>
      </c>
      <c r="E36" s="185">
        <v>98486</v>
      </c>
      <c r="F36" s="324">
        <v>3.3000000000000002E-2</v>
      </c>
      <c r="G36" s="185">
        <v>597459</v>
      </c>
      <c r="H36" s="324">
        <v>6.8000000000000005E-2</v>
      </c>
      <c r="M36" s="54"/>
      <c r="V36"/>
      <c r="W36"/>
    </row>
    <row r="37" spans="1:23" x14ac:dyDescent="0.15">
      <c r="A37" s="52">
        <v>3</v>
      </c>
      <c r="B37" s="76" t="s">
        <v>314</v>
      </c>
      <c r="C37" s="185">
        <v>46437</v>
      </c>
      <c r="D37" s="324">
        <v>2.7E-2</v>
      </c>
      <c r="E37" s="185">
        <v>54829</v>
      </c>
      <c r="F37" s="324">
        <v>1.7999999999999999E-2</v>
      </c>
      <c r="G37" s="185">
        <v>420683</v>
      </c>
      <c r="H37" s="324">
        <v>4.8000000000000001E-2</v>
      </c>
      <c r="M37" s="54"/>
      <c r="V37"/>
      <c r="W37"/>
    </row>
    <row r="38" spans="1:23" x14ac:dyDescent="0.15">
      <c r="A38" s="52">
        <v>4</v>
      </c>
      <c r="B38" s="76" t="s">
        <v>313</v>
      </c>
      <c r="C38" s="185">
        <v>30038</v>
      </c>
      <c r="D38" s="324">
        <v>1.7000000000000001E-2</v>
      </c>
      <c r="E38" s="185">
        <v>42736</v>
      </c>
      <c r="F38" s="324">
        <v>1.4E-2</v>
      </c>
      <c r="G38" s="185">
        <v>279132</v>
      </c>
      <c r="H38" s="324">
        <v>3.2000000000000001E-2</v>
      </c>
      <c r="M38" s="54"/>
      <c r="V38"/>
      <c r="W38"/>
    </row>
    <row r="39" spans="1:23" x14ac:dyDescent="0.15">
      <c r="A39" s="52">
        <v>5</v>
      </c>
      <c r="B39" s="76" t="s">
        <v>316</v>
      </c>
      <c r="C39" s="185">
        <v>10690</v>
      </c>
      <c r="D39" s="324">
        <v>6.0000000000000001E-3</v>
      </c>
      <c r="E39" s="185">
        <v>37807</v>
      </c>
      <c r="F39" s="324">
        <v>1.2999999999999999E-2</v>
      </c>
      <c r="G39" s="185">
        <v>473615</v>
      </c>
      <c r="H39" s="324">
        <v>5.3999999999999999E-2</v>
      </c>
      <c r="M39" s="54"/>
      <c r="V39"/>
      <c r="W39"/>
    </row>
    <row r="40" spans="1:23" x14ac:dyDescent="0.15">
      <c r="A40" s="52">
        <v>6</v>
      </c>
      <c r="B40" s="76" t="s">
        <v>315</v>
      </c>
      <c r="C40" s="185">
        <v>13834</v>
      </c>
      <c r="D40" s="324">
        <v>8.0000000000000002E-3</v>
      </c>
      <c r="E40" s="185">
        <v>23314</v>
      </c>
      <c r="F40" s="324">
        <v>8.0000000000000002E-3</v>
      </c>
      <c r="G40" s="185">
        <v>220910</v>
      </c>
      <c r="H40" s="324">
        <v>2.5000000000000001E-2</v>
      </c>
      <c r="M40" s="54"/>
      <c r="V40"/>
      <c r="W40"/>
    </row>
    <row r="41" spans="1:23" x14ac:dyDescent="0.15">
      <c r="A41" s="52">
        <v>7</v>
      </c>
      <c r="B41" s="76" t="s">
        <v>224</v>
      </c>
      <c r="C41" s="185">
        <v>8743</v>
      </c>
      <c r="D41" s="324">
        <v>5.0000000000000001E-3</v>
      </c>
      <c r="E41" s="185">
        <v>12196</v>
      </c>
      <c r="F41" s="324">
        <v>4.0000000000000001E-3</v>
      </c>
      <c r="G41" s="185">
        <v>92449</v>
      </c>
      <c r="H41" s="324">
        <v>0.01</v>
      </c>
      <c r="M41" s="54"/>
      <c r="V41"/>
      <c r="W41"/>
    </row>
    <row r="42" spans="1:23" x14ac:dyDescent="0.15">
      <c r="A42" s="52">
        <v>8</v>
      </c>
      <c r="B42" s="76" t="s">
        <v>219</v>
      </c>
      <c r="C42" s="185">
        <v>6351</v>
      </c>
      <c r="D42" s="324">
        <v>4.0000000000000001E-3</v>
      </c>
      <c r="E42" s="185">
        <v>11163</v>
      </c>
      <c r="F42" s="324">
        <v>4.0000000000000001E-3</v>
      </c>
      <c r="G42" s="185">
        <v>530391</v>
      </c>
      <c r="H42" s="324">
        <v>0.06</v>
      </c>
      <c r="M42" s="54"/>
      <c r="V42"/>
      <c r="W42"/>
    </row>
    <row r="43" spans="1:23" x14ac:dyDescent="0.15">
      <c r="A43" s="52">
        <v>9</v>
      </c>
      <c r="B43" s="76" t="s">
        <v>222</v>
      </c>
      <c r="C43" s="185">
        <v>9031</v>
      </c>
      <c r="D43" s="324">
        <v>5.0000000000000001E-3</v>
      </c>
      <c r="E43" s="185">
        <v>10982</v>
      </c>
      <c r="F43" s="324">
        <v>4.0000000000000001E-3</v>
      </c>
      <c r="G43" s="185">
        <v>59365</v>
      </c>
      <c r="H43" s="324">
        <v>7.0000000000000001E-3</v>
      </c>
      <c r="M43" s="54"/>
      <c r="V43"/>
      <c r="W43"/>
    </row>
    <row r="44" spans="1:23" x14ac:dyDescent="0.15">
      <c r="A44" s="52">
        <v>10</v>
      </c>
      <c r="B44" s="76" t="s">
        <v>317</v>
      </c>
      <c r="C44" s="185">
        <v>7180</v>
      </c>
      <c r="D44" s="324">
        <v>4.0000000000000001E-3</v>
      </c>
      <c r="E44" s="185">
        <v>9945</v>
      </c>
      <c r="F44" s="324">
        <v>3.0000000000000001E-3</v>
      </c>
      <c r="G44" s="185">
        <v>70171</v>
      </c>
      <c r="H44" s="324">
        <v>8.0000000000000002E-3</v>
      </c>
      <c r="M44" s="54"/>
      <c r="V44"/>
      <c r="W44"/>
    </row>
    <row r="45" spans="1:23" x14ac:dyDescent="0.15">
      <c r="A45" s="52">
        <v>11</v>
      </c>
      <c r="B45" s="76" t="s">
        <v>264</v>
      </c>
      <c r="C45" s="185">
        <v>7621</v>
      </c>
      <c r="D45" s="324">
        <v>4.0000000000000001E-3</v>
      </c>
      <c r="E45" s="185">
        <v>9648</v>
      </c>
      <c r="F45" s="324">
        <v>3.0000000000000001E-3</v>
      </c>
      <c r="G45" s="185">
        <v>113409</v>
      </c>
      <c r="H45" s="324">
        <v>1.2999999999999999E-2</v>
      </c>
      <c r="M45" s="54"/>
      <c r="V45"/>
      <c r="W45"/>
    </row>
    <row r="46" spans="1:23" x14ac:dyDescent="0.15">
      <c r="A46" s="52">
        <v>12</v>
      </c>
      <c r="B46" s="76" t="s">
        <v>263</v>
      </c>
      <c r="C46" s="185">
        <v>6304</v>
      </c>
      <c r="D46" s="324">
        <v>4.0000000000000001E-3</v>
      </c>
      <c r="E46" s="185">
        <v>7870</v>
      </c>
      <c r="F46" s="324">
        <v>3.0000000000000001E-3</v>
      </c>
      <c r="G46" s="185">
        <v>55991</v>
      </c>
      <c r="H46" s="324">
        <v>6.0000000000000001E-3</v>
      </c>
      <c r="M46" s="54"/>
      <c r="V46"/>
      <c r="W46"/>
    </row>
    <row r="47" spans="1:23" x14ac:dyDescent="0.15">
      <c r="A47" s="52">
        <v>13</v>
      </c>
      <c r="B47" s="76" t="s">
        <v>218</v>
      </c>
      <c r="C47" s="185">
        <v>5391</v>
      </c>
      <c r="D47" s="324">
        <v>3.0000000000000001E-3</v>
      </c>
      <c r="E47" s="185">
        <v>7851</v>
      </c>
      <c r="F47" s="324">
        <v>3.0000000000000001E-3</v>
      </c>
      <c r="G47" s="185">
        <v>39316</v>
      </c>
      <c r="H47" s="324">
        <v>4.0000000000000001E-3</v>
      </c>
      <c r="M47" s="54"/>
      <c r="V47"/>
      <c r="W47"/>
    </row>
    <row r="48" spans="1:23" x14ac:dyDescent="0.15">
      <c r="A48" s="52">
        <v>14</v>
      </c>
      <c r="B48" s="76" t="s">
        <v>225</v>
      </c>
      <c r="C48" s="185">
        <v>6040</v>
      </c>
      <c r="D48" s="324">
        <v>3.0000000000000001E-3</v>
      </c>
      <c r="E48" s="185">
        <v>7800</v>
      </c>
      <c r="F48" s="324">
        <v>3.0000000000000001E-3</v>
      </c>
      <c r="G48" s="185">
        <v>74375</v>
      </c>
      <c r="H48" s="324">
        <v>8.0000000000000002E-3</v>
      </c>
      <c r="M48" s="54"/>
      <c r="V48"/>
      <c r="W48"/>
    </row>
    <row r="49" spans="1:23" x14ac:dyDescent="0.15">
      <c r="A49" s="52">
        <v>15</v>
      </c>
      <c r="B49" s="76" t="s">
        <v>215</v>
      </c>
      <c r="C49" s="185">
        <v>4303</v>
      </c>
      <c r="D49" s="324">
        <v>2E-3</v>
      </c>
      <c r="E49" s="185">
        <v>7784</v>
      </c>
      <c r="F49" s="324">
        <v>3.0000000000000001E-3</v>
      </c>
      <c r="G49" s="185">
        <v>59841</v>
      </c>
      <c r="H49" s="324">
        <v>7.0000000000000001E-3</v>
      </c>
      <c r="M49" s="54"/>
      <c r="V49"/>
      <c r="W49"/>
    </row>
    <row r="50" spans="1:23" x14ac:dyDescent="0.15">
      <c r="A50" s="52">
        <v>16</v>
      </c>
      <c r="B50" s="76" t="s">
        <v>332</v>
      </c>
      <c r="C50" s="185">
        <v>5474</v>
      </c>
      <c r="D50" s="324">
        <v>3.0000000000000001E-3</v>
      </c>
      <c r="E50" s="185">
        <v>6620</v>
      </c>
      <c r="F50" s="324">
        <v>2E-3</v>
      </c>
      <c r="G50" s="185">
        <v>40397</v>
      </c>
      <c r="H50" s="324">
        <v>5.0000000000000001E-3</v>
      </c>
      <c r="M50" s="54"/>
      <c r="V50"/>
      <c r="W50"/>
    </row>
    <row r="51" spans="1:23" x14ac:dyDescent="0.15">
      <c r="A51" s="52">
        <v>17</v>
      </c>
      <c r="B51" s="76" t="s">
        <v>257</v>
      </c>
      <c r="C51" s="185">
        <v>3504</v>
      </c>
      <c r="D51" s="324">
        <v>2E-3</v>
      </c>
      <c r="E51" s="185">
        <v>5397</v>
      </c>
      <c r="F51" s="324">
        <v>2E-3</v>
      </c>
      <c r="G51" s="185">
        <v>46448</v>
      </c>
      <c r="H51" s="324">
        <v>5.0000000000000001E-3</v>
      </c>
      <c r="M51" s="54"/>
      <c r="V51"/>
      <c r="W51"/>
    </row>
    <row r="52" spans="1:23" x14ac:dyDescent="0.15">
      <c r="A52" s="52">
        <v>18</v>
      </c>
      <c r="B52" s="76" t="s">
        <v>259</v>
      </c>
      <c r="C52" s="185">
        <v>3943</v>
      </c>
      <c r="D52" s="324">
        <v>2E-3</v>
      </c>
      <c r="E52" s="185">
        <v>5260</v>
      </c>
      <c r="F52" s="324">
        <v>2E-3</v>
      </c>
      <c r="G52" s="185">
        <v>36408</v>
      </c>
      <c r="H52" s="324">
        <v>4.0000000000000001E-3</v>
      </c>
      <c r="M52" s="54"/>
      <c r="V52"/>
      <c r="W52"/>
    </row>
    <row r="53" spans="1:23" x14ac:dyDescent="0.15">
      <c r="A53" s="52">
        <v>19</v>
      </c>
      <c r="B53" s="76" t="s">
        <v>217</v>
      </c>
      <c r="C53" s="185">
        <v>3623</v>
      </c>
      <c r="D53" s="324">
        <v>2E-3</v>
      </c>
      <c r="E53" s="185">
        <v>5250</v>
      </c>
      <c r="F53" s="324">
        <v>2E-3</v>
      </c>
      <c r="G53" s="185">
        <v>44883</v>
      </c>
      <c r="H53" s="324">
        <v>5.0000000000000001E-3</v>
      </c>
      <c r="M53" s="54"/>
      <c r="V53"/>
      <c r="W53"/>
    </row>
    <row r="54" spans="1:23" x14ac:dyDescent="0.15">
      <c r="A54" s="52">
        <v>20</v>
      </c>
      <c r="B54" s="76" t="s">
        <v>258</v>
      </c>
      <c r="C54" s="185">
        <v>3857</v>
      </c>
      <c r="D54" s="324">
        <v>2E-3</v>
      </c>
      <c r="E54" s="185">
        <v>5063</v>
      </c>
      <c r="F54" s="324">
        <v>2E-3</v>
      </c>
      <c r="G54" s="185">
        <v>34140</v>
      </c>
      <c r="H54" s="324">
        <v>4.0000000000000001E-3</v>
      </c>
      <c r="M54" s="54"/>
    </row>
    <row r="55" spans="1:23" x14ac:dyDescent="0.15">
      <c r="M55" s="54"/>
    </row>
    <row r="56" spans="1:23" x14ac:dyDescent="0.15">
      <c r="C56" s="79"/>
      <c r="M56" s="54"/>
    </row>
    <row r="57" spans="1:23" x14ac:dyDescent="0.15">
      <c r="M57" s="54"/>
    </row>
    <row r="58" spans="1:23" x14ac:dyDescent="0.15">
      <c r="M58" s="54"/>
    </row>
    <row r="59" spans="1:23" ht="64.5" customHeight="1" x14ac:dyDescent="0.15">
      <c r="A59" s="804" t="s">
        <v>331</v>
      </c>
      <c r="B59" s="804"/>
      <c r="C59" s="804"/>
      <c r="D59" s="804"/>
      <c r="E59" s="804"/>
      <c r="F59" s="804"/>
      <c r="G59" s="804"/>
      <c r="H59" s="804"/>
      <c r="I59" s="804"/>
      <c r="M59" s="54"/>
    </row>
    <row r="60" spans="1:23" x14ac:dyDescent="0.15">
      <c r="A60" s="328"/>
      <c r="B60" s="328"/>
      <c r="C60" s="328"/>
      <c r="D60" s="328"/>
      <c r="E60" s="328"/>
      <c r="F60" s="328"/>
      <c r="G60" s="328"/>
      <c r="H60" s="328"/>
      <c r="I60" s="328"/>
      <c r="M60" s="54"/>
    </row>
    <row r="61" spans="1:23" customFormat="1" x14ac:dyDescent="0.15">
      <c r="A61" s="903" t="s">
        <v>1012</v>
      </c>
      <c r="B61" s="903"/>
      <c r="C61" s="903"/>
      <c r="D61" s="903"/>
      <c r="E61" s="903"/>
      <c r="F61" s="903"/>
      <c r="G61" s="903"/>
      <c r="H61" s="903"/>
    </row>
    <row r="63" spans="1:23" ht="26" x14ac:dyDescent="0.15">
      <c r="A63" s="323" t="s">
        <v>213</v>
      </c>
      <c r="B63" s="322" t="s">
        <v>212</v>
      </c>
      <c r="C63" s="323" t="s">
        <v>305</v>
      </c>
      <c r="D63" s="323" t="s">
        <v>306</v>
      </c>
      <c r="E63" s="323" t="s">
        <v>307</v>
      </c>
      <c r="F63" s="323" t="s">
        <v>308</v>
      </c>
      <c r="G63" s="323" t="s">
        <v>309</v>
      </c>
      <c r="H63" s="323" t="s">
        <v>310</v>
      </c>
    </row>
    <row r="64" spans="1:23" ht="16" x14ac:dyDescent="0.15">
      <c r="A64" s="272">
        <v>1</v>
      </c>
      <c r="B64" s="329" t="s">
        <v>214</v>
      </c>
      <c r="C64" s="254">
        <v>25504</v>
      </c>
      <c r="D64" s="330">
        <v>1.4999999999999999E-2</v>
      </c>
      <c r="E64" s="254">
        <v>39363</v>
      </c>
      <c r="F64" s="330">
        <v>1.2999999999999999E-2</v>
      </c>
      <c r="G64" s="254">
        <v>326044</v>
      </c>
      <c r="H64" s="330">
        <v>3.6999999999999998E-2</v>
      </c>
    </row>
    <row r="65" spans="1:8" ht="16" x14ac:dyDescent="0.15">
      <c r="A65" s="272">
        <v>2</v>
      </c>
      <c r="B65" s="329" t="s">
        <v>216</v>
      </c>
      <c r="C65" s="254">
        <v>21279</v>
      </c>
      <c r="D65" s="330">
        <v>1.2E-2</v>
      </c>
      <c r="E65" s="254">
        <v>33727</v>
      </c>
      <c r="F65" s="330">
        <v>1.0999999999999999E-2</v>
      </c>
      <c r="G65" s="254">
        <v>352770</v>
      </c>
      <c r="H65" s="330">
        <v>0.04</v>
      </c>
    </row>
    <row r="66" spans="1:8" ht="16" x14ac:dyDescent="0.15">
      <c r="A66" s="272">
        <v>3</v>
      </c>
      <c r="B66" s="329" t="s">
        <v>257</v>
      </c>
      <c r="C66" s="254">
        <v>10951</v>
      </c>
      <c r="D66" s="330">
        <v>6.0000000000000001E-3</v>
      </c>
      <c r="E66" s="254">
        <v>17279</v>
      </c>
      <c r="F66" s="330">
        <v>6.0000000000000001E-3</v>
      </c>
      <c r="G66" s="254">
        <v>171891</v>
      </c>
      <c r="H66" s="330">
        <v>1.9E-2</v>
      </c>
    </row>
    <row r="67" spans="1:8" ht="16" x14ac:dyDescent="0.15">
      <c r="A67" s="272">
        <v>4</v>
      </c>
      <c r="B67" s="329" t="s">
        <v>320</v>
      </c>
      <c r="C67" s="254">
        <v>7115</v>
      </c>
      <c r="D67" s="330">
        <v>4.0000000000000001E-3</v>
      </c>
      <c r="E67" s="254">
        <v>8832</v>
      </c>
      <c r="F67" s="330">
        <v>3.0000000000000001E-3</v>
      </c>
      <c r="G67" s="254">
        <v>83976</v>
      </c>
      <c r="H67" s="330">
        <v>8.9999999999999993E-3</v>
      </c>
    </row>
    <row r="68" spans="1:8" ht="16" x14ac:dyDescent="0.15">
      <c r="A68" s="272">
        <v>5</v>
      </c>
      <c r="B68" s="329" t="s">
        <v>219</v>
      </c>
      <c r="C68" s="254">
        <v>5916</v>
      </c>
      <c r="D68" s="330">
        <v>3.0000000000000001E-3</v>
      </c>
      <c r="E68" s="254">
        <v>8373</v>
      </c>
      <c r="F68" s="330">
        <v>3.0000000000000001E-3</v>
      </c>
      <c r="G68" s="254">
        <v>42096</v>
      </c>
      <c r="H68" s="330">
        <v>5.0000000000000001E-3</v>
      </c>
    </row>
    <row r="69" spans="1:8" ht="16" x14ac:dyDescent="0.15">
      <c r="A69" s="272">
        <v>6</v>
      </c>
      <c r="B69" s="329" t="s">
        <v>323</v>
      </c>
      <c r="C69" s="254">
        <v>6214</v>
      </c>
      <c r="D69" s="330">
        <v>4.0000000000000001E-3</v>
      </c>
      <c r="E69" s="254">
        <v>7847</v>
      </c>
      <c r="F69" s="330">
        <v>3.0000000000000001E-3</v>
      </c>
      <c r="G69" s="254">
        <v>101022</v>
      </c>
      <c r="H69" s="330">
        <v>1.0999999999999999E-2</v>
      </c>
    </row>
    <row r="70" spans="1:8" ht="16" x14ac:dyDescent="0.15">
      <c r="A70" s="272">
        <v>7</v>
      </c>
      <c r="B70" s="329" t="s">
        <v>261</v>
      </c>
      <c r="C70" s="254">
        <v>6832</v>
      </c>
      <c r="D70" s="330">
        <v>4.0000000000000001E-3</v>
      </c>
      <c r="E70" s="254">
        <v>7791</v>
      </c>
      <c r="F70" s="330">
        <v>3.0000000000000001E-3</v>
      </c>
      <c r="G70" s="254">
        <v>59445</v>
      </c>
      <c r="H70" s="330">
        <v>7.0000000000000001E-3</v>
      </c>
    </row>
    <row r="71" spans="1:8" ht="16" x14ac:dyDescent="0.15">
      <c r="A71" s="272">
        <v>8</v>
      </c>
      <c r="B71" s="329" t="s">
        <v>332</v>
      </c>
      <c r="C71" s="254">
        <v>4399</v>
      </c>
      <c r="D71" s="330">
        <v>3.0000000000000001E-3</v>
      </c>
      <c r="E71" s="254">
        <v>6869</v>
      </c>
      <c r="F71" s="330">
        <v>2E-3</v>
      </c>
      <c r="G71" s="254">
        <v>67603</v>
      </c>
      <c r="H71" s="330">
        <v>8.0000000000000002E-3</v>
      </c>
    </row>
    <row r="72" spans="1:8" ht="16" x14ac:dyDescent="0.15">
      <c r="A72" s="272">
        <v>9</v>
      </c>
      <c r="B72" s="329" t="s">
        <v>218</v>
      </c>
      <c r="C72" s="254">
        <v>4472</v>
      </c>
      <c r="D72" s="330">
        <v>3.0000000000000001E-3</v>
      </c>
      <c r="E72" s="254">
        <v>6666</v>
      </c>
      <c r="F72" s="330">
        <v>2E-3</v>
      </c>
      <c r="G72" s="254">
        <v>32914</v>
      </c>
      <c r="H72" s="330">
        <v>4.0000000000000001E-3</v>
      </c>
    </row>
    <row r="73" spans="1:8" ht="16" x14ac:dyDescent="0.15">
      <c r="A73" s="272">
        <v>10</v>
      </c>
      <c r="B73" s="329" t="s">
        <v>222</v>
      </c>
      <c r="C73" s="254">
        <v>4937</v>
      </c>
      <c r="D73" s="330">
        <v>3.0000000000000001E-3</v>
      </c>
      <c r="E73" s="254">
        <v>5983</v>
      </c>
      <c r="F73" s="330">
        <v>2E-3</v>
      </c>
      <c r="G73" s="254">
        <v>31264</v>
      </c>
      <c r="H73" s="330">
        <v>4.0000000000000001E-3</v>
      </c>
    </row>
    <row r="74" spans="1:8" ht="16" x14ac:dyDescent="0.15">
      <c r="A74" s="272">
        <v>11</v>
      </c>
      <c r="B74" s="329" t="s">
        <v>321</v>
      </c>
      <c r="C74" s="254">
        <v>3091</v>
      </c>
      <c r="D74" s="330">
        <v>2E-3</v>
      </c>
      <c r="E74" s="254">
        <v>5130</v>
      </c>
      <c r="F74" s="330">
        <v>2E-3</v>
      </c>
      <c r="G74" s="254">
        <v>56178</v>
      </c>
      <c r="H74" s="330">
        <v>6.0000000000000001E-3</v>
      </c>
    </row>
    <row r="75" spans="1:8" ht="16" x14ac:dyDescent="0.15">
      <c r="A75" s="272">
        <v>12</v>
      </c>
      <c r="B75" s="329" t="s">
        <v>223</v>
      </c>
      <c r="C75" s="254">
        <v>3179</v>
      </c>
      <c r="D75" s="330">
        <v>2E-3</v>
      </c>
      <c r="E75" s="254">
        <v>4211</v>
      </c>
      <c r="F75" s="330">
        <v>1E-3</v>
      </c>
      <c r="G75" s="254">
        <v>25776</v>
      </c>
      <c r="H75" s="330">
        <v>3.0000000000000001E-3</v>
      </c>
    </row>
    <row r="76" spans="1:8" ht="16" x14ac:dyDescent="0.15">
      <c r="A76" s="272">
        <v>13</v>
      </c>
      <c r="B76" s="329" t="s">
        <v>322</v>
      </c>
      <c r="C76" s="254">
        <v>3059</v>
      </c>
      <c r="D76" s="330">
        <v>2E-3</v>
      </c>
      <c r="E76" s="254">
        <v>4055</v>
      </c>
      <c r="F76" s="330">
        <v>1E-3</v>
      </c>
      <c r="G76" s="254">
        <v>30293</v>
      </c>
      <c r="H76" s="330">
        <v>3.0000000000000001E-3</v>
      </c>
    </row>
    <row r="77" spans="1:8" ht="16" x14ac:dyDescent="0.15">
      <c r="A77" s="272">
        <v>14</v>
      </c>
      <c r="B77" s="329" t="s">
        <v>264</v>
      </c>
      <c r="C77" s="254">
        <v>3200</v>
      </c>
      <c r="D77" s="330">
        <v>2E-3</v>
      </c>
      <c r="E77" s="254">
        <v>4031</v>
      </c>
      <c r="F77" s="330">
        <v>1E-3</v>
      </c>
      <c r="G77" s="254">
        <v>50364</v>
      </c>
      <c r="H77" s="330">
        <v>6.0000000000000001E-3</v>
      </c>
    </row>
    <row r="78" spans="1:8" ht="16" x14ac:dyDescent="0.15">
      <c r="A78" s="272">
        <v>15</v>
      </c>
      <c r="B78" s="329" t="s">
        <v>225</v>
      </c>
      <c r="C78" s="254">
        <v>2582</v>
      </c>
      <c r="D78" s="330">
        <v>1E-3</v>
      </c>
      <c r="E78" s="254">
        <v>3644</v>
      </c>
      <c r="F78" s="330">
        <v>1E-3</v>
      </c>
      <c r="G78" s="254">
        <v>35880</v>
      </c>
      <c r="H78" s="330">
        <v>4.0000000000000001E-3</v>
      </c>
    </row>
    <row r="79" spans="1:8" ht="16" x14ac:dyDescent="0.15">
      <c r="A79" s="272">
        <v>16</v>
      </c>
      <c r="B79" s="329" t="s">
        <v>258</v>
      </c>
      <c r="C79" s="254">
        <v>2279</v>
      </c>
      <c r="D79" s="330">
        <v>1E-3</v>
      </c>
      <c r="E79" s="254">
        <v>3057</v>
      </c>
      <c r="F79" s="330">
        <v>1E-3</v>
      </c>
      <c r="G79" s="254">
        <v>19218</v>
      </c>
      <c r="H79" s="330">
        <v>2E-3</v>
      </c>
    </row>
    <row r="80" spans="1:8" ht="16" x14ac:dyDescent="0.15">
      <c r="A80" s="272">
        <v>17</v>
      </c>
      <c r="B80" s="329" t="s">
        <v>224</v>
      </c>
      <c r="C80" s="254">
        <v>1804</v>
      </c>
      <c r="D80" s="330">
        <v>1E-3</v>
      </c>
      <c r="E80" s="254">
        <v>2635</v>
      </c>
      <c r="F80" s="330">
        <v>1E-3</v>
      </c>
      <c r="G80" s="254">
        <v>19947</v>
      </c>
      <c r="H80" s="330">
        <v>2E-3</v>
      </c>
    </row>
    <row r="81" spans="1:8" ht="16" x14ac:dyDescent="0.15">
      <c r="A81" s="272">
        <v>18</v>
      </c>
      <c r="B81" s="329" t="s">
        <v>1013</v>
      </c>
      <c r="C81" s="254">
        <v>1900</v>
      </c>
      <c r="D81" s="330">
        <v>1E-3</v>
      </c>
      <c r="E81" s="254">
        <v>2410</v>
      </c>
      <c r="F81" s="330">
        <v>1E-3</v>
      </c>
      <c r="G81" s="254">
        <v>20616</v>
      </c>
      <c r="H81" s="330">
        <v>2E-3</v>
      </c>
    </row>
    <row r="82" spans="1:8" ht="16" x14ac:dyDescent="0.15">
      <c r="A82" s="272">
        <v>19</v>
      </c>
      <c r="B82" s="329" t="s">
        <v>259</v>
      </c>
      <c r="C82" s="254">
        <v>1615</v>
      </c>
      <c r="D82" s="330">
        <v>1E-3</v>
      </c>
      <c r="E82" s="254">
        <v>2251</v>
      </c>
      <c r="F82" s="330">
        <v>1E-3</v>
      </c>
      <c r="G82" s="254">
        <v>15335</v>
      </c>
      <c r="H82" s="330">
        <v>2E-3</v>
      </c>
    </row>
    <row r="83" spans="1:8" ht="16" x14ac:dyDescent="0.15">
      <c r="A83" s="272">
        <v>20</v>
      </c>
      <c r="B83" s="329" t="s">
        <v>215</v>
      </c>
      <c r="C83" s="254">
        <v>1350</v>
      </c>
      <c r="D83" s="330">
        <v>1E-3</v>
      </c>
      <c r="E83" s="254">
        <v>2216</v>
      </c>
      <c r="F83" s="330">
        <v>1E-3</v>
      </c>
      <c r="G83" s="254">
        <v>22312</v>
      </c>
      <c r="H83" s="330">
        <v>3.0000000000000001E-3</v>
      </c>
    </row>
  </sheetData>
  <mergeCells count="4">
    <mergeCell ref="A26:M26"/>
    <mergeCell ref="A32:H32"/>
    <mergeCell ref="A59:I59"/>
    <mergeCell ref="A61:H6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theme="0"/>
  </sheetPr>
  <dimension ref="A1:O87"/>
  <sheetViews>
    <sheetView workbookViewId="0">
      <selection activeCell="B6" sqref="B6"/>
    </sheetView>
  </sheetViews>
  <sheetFormatPr baseColWidth="10" defaultColWidth="8.83203125" defaultRowHeight="13" x14ac:dyDescent="0.15"/>
  <cols>
    <col min="1" max="1" width="14.6640625" customWidth="1"/>
    <col min="2" max="2" width="23.33203125" customWidth="1"/>
    <col min="3" max="3" width="11.5" customWidth="1"/>
    <col min="4" max="5" width="11.83203125" customWidth="1"/>
    <col min="6" max="6" width="9.5" customWidth="1"/>
    <col min="7" max="7" width="12.83203125" bestFit="1" customWidth="1"/>
    <col min="8" max="8" width="10.33203125" customWidth="1"/>
  </cols>
  <sheetData>
    <row r="1" spans="1:15" ht="87" customHeight="1" x14ac:dyDescent="0.15">
      <c r="A1" s="841" t="s">
        <v>333</v>
      </c>
      <c r="B1" s="841"/>
      <c r="C1" s="841"/>
      <c r="D1" s="841"/>
      <c r="E1" s="841"/>
      <c r="F1" s="841"/>
      <c r="G1" s="841"/>
      <c r="H1" s="841"/>
      <c r="I1" s="841"/>
      <c r="J1" s="841"/>
      <c r="K1" s="841"/>
      <c r="L1" s="841"/>
    </row>
    <row r="4" spans="1:15" x14ac:dyDescent="0.15">
      <c r="A4" s="295" t="s">
        <v>280</v>
      </c>
    </row>
    <row r="5" spans="1:15" s="12" customFormat="1" ht="39" x14ac:dyDescent="0.15">
      <c r="A5" s="23" t="s">
        <v>78</v>
      </c>
      <c r="B5" s="39" t="s">
        <v>281</v>
      </c>
      <c r="C5" s="39" t="s">
        <v>282</v>
      </c>
      <c r="D5" s="39" t="s">
        <v>283</v>
      </c>
      <c r="E5" s="272" t="s">
        <v>284</v>
      </c>
      <c r="F5" s="331" t="s">
        <v>334</v>
      </c>
      <c r="H5"/>
      <c r="I5"/>
      <c r="J5"/>
      <c r="K5"/>
      <c r="L5"/>
      <c r="M5"/>
      <c r="N5"/>
      <c r="O5"/>
    </row>
    <row r="6" spans="1:15" x14ac:dyDescent="0.15">
      <c r="A6" s="332" t="s">
        <v>335</v>
      </c>
      <c r="B6" s="42">
        <v>302452</v>
      </c>
      <c r="C6" s="42">
        <v>2925899</v>
      </c>
      <c r="D6" s="90">
        <v>185285</v>
      </c>
      <c r="E6" s="42">
        <v>152313</v>
      </c>
      <c r="F6" s="42">
        <v>47813</v>
      </c>
    </row>
    <row r="8" spans="1:15" x14ac:dyDescent="0.15">
      <c r="A8" t="s">
        <v>336</v>
      </c>
    </row>
    <row r="9" spans="1:15" ht="26" x14ac:dyDescent="0.15">
      <c r="A9" s="73" t="s">
        <v>184</v>
      </c>
      <c r="B9" s="39" t="s">
        <v>281</v>
      </c>
      <c r="C9" s="39" t="s">
        <v>282</v>
      </c>
      <c r="D9" s="127" t="s">
        <v>290</v>
      </c>
    </row>
    <row r="10" spans="1:15" ht="16" x14ac:dyDescent="0.25">
      <c r="A10" s="307">
        <v>42644</v>
      </c>
      <c r="B10" s="213">
        <v>17112</v>
      </c>
      <c r="C10" s="213">
        <v>182294</v>
      </c>
      <c r="D10" s="213">
        <v>11497</v>
      </c>
    </row>
    <row r="11" spans="1:15" ht="16" x14ac:dyDescent="0.25">
      <c r="A11" s="307">
        <v>42675</v>
      </c>
      <c r="B11" s="213">
        <v>20818</v>
      </c>
      <c r="C11" s="213">
        <v>213460</v>
      </c>
      <c r="D11" s="213">
        <v>14686</v>
      </c>
    </row>
    <row r="12" spans="1:15" ht="16" x14ac:dyDescent="0.25">
      <c r="A12" s="307">
        <v>42705</v>
      </c>
      <c r="B12" s="213">
        <v>21035</v>
      </c>
      <c r="C12" s="213">
        <v>221366</v>
      </c>
      <c r="D12" s="213">
        <v>14221</v>
      </c>
    </row>
    <row r="13" spans="1:15" ht="16" x14ac:dyDescent="0.25">
      <c r="A13" s="307">
        <v>42736</v>
      </c>
      <c r="B13" s="213">
        <v>32491</v>
      </c>
      <c r="C13" s="213">
        <v>304482</v>
      </c>
      <c r="D13" s="213">
        <v>20902</v>
      </c>
    </row>
    <row r="14" spans="1:15" ht="16" x14ac:dyDescent="0.25">
      <c r="A14" s="307">
        <v>42767</v>
      </c>
      <c r="B14" s="213">
        <v>27353</v>
      </c>
      <c r="C14" s="213">
        <v>262178</v>
      </c>
      <c r="D14" s="213">
        <v>17725</v>
      </c>
    </row>
    <row r="15" spans="1:15" ht="16" x14ac:dyDescent="0.25">
      <c r="A15" s="307">
        <v>42795</v>
      </c>
      <c r="B15" s="213">
        <v>31650</v>
      </c>
      <c r="C15" s="213">
        <v>291058</v>
      </c>
      <c r="D15" s="213">
        <v>20179</v>
      </c>
    </row>
    <row r="16" spans="1:15" ht="16" x14ac:dyDescent="0.25">
      <c r="A16" s="307">
        <v>42826</v>
      </c>
      <c r="B16" s="213">
        <v>26732</v>
      </c>
      <c r="C16" s="213">
        <v>253756</v>
      </c>
      <c r="D16" s="213">
        <v>17705</v>
      </c>
    </row>
    <row r="17" spans="1:14" ht="16" x14ac:dyDescent="0.25">
      <c r="A17" s="307">
        <v>42856</v>
      </c>
      <c r="B17" s="213">
        <v>23953</v>
      </c>
      <c r="C17" s="213">
        <v>231241</v>
      </c>
      <c r="D17" s="213">
        <v>15311</v>
      </c>
    </row>
    <row r="18" spans="1:14" ht="16" x14ac:dyDescent="0.25">
      <c r="A18" s="307">
        <v>42887</v>
      </c>
      <c r="B18" s="213">
        <v>22537</v>
      </c>
      <c r="C18" s="213">
        <v>223434</v>
      </c>
      <c r="D18" s="213">
        <v>14411</v>
      </c>
    </row>
    <row r="19" spans="1:14" ht="16" x14ac:dyDescent="0.25">
      <c r="A19" s="307">
        <v>42917</v>
      </c>
      <c r="B19" s="213">
        <v>25838</v>
      </c>
      <c r="C19" s="213">
        <v>225302</v>
      </c>
      <c r="D19" s="213">
        <v>16961</v>
      </c>
    </row>
    <row r="20" spans="1:14" ht="16" x14ac:dyDescent="0.25">
      <c r="A20" s="307">
        <v>42948</v>
      </c>
      <c r="B20" s="213">
        <v>27618</v>
      </c>
      <c r="C20" s="213">
        <v>252638</v>
      </c>
      <c r="D20" s="213">
        <v>19147</v>
      </c>
    </row>
    <row r="21" spans="1:14" ht="16" x14ac:dyDescent="0.25">
      <c r="A21" s="307">
        <v>42979</v>
      </c>
      <c r="B21" s="213">
        <v>25315</v>
      </c>
      <c r="C21" s="213">
        <v>264690</v>
      </c>
      <c r="D21" s="213">
        <v>18138</v>
      </c>
    </row>
    <row r="22" spans="1:14" x14ac:dyDescent="0.15">
      <c r="A22" s="27"/>
      <c r="B22" s="305"/>
      <c r="C22" s="305"/>
      <c r="D22" s="305"/>
    </row>
    <row r="23" spans="1:14" x14ac:dyDescent="0.15">
      <c r="A23" s="537" t="s">
        <v>962</v>
      </c>
      <c r="B23" s="290">
        <f>SUM(B10:B21)</f>
        <v>302452</v>
      </c>
      <c r="C23" s="290">
        <f>SUM(C10:C21)</f>
        <v>2925899</v>
      </c>
      <c r="D23" s="333">
        <v>198199</v>
      </c>
      <c r="E23" s="79"/>
    </row>
    <row r="25" spans="1:14" ht="54" customHeight="1" x14ac:dyDescent="0.15">
      <c r="A25" s="841" t="s">
        <v>338</v>
      </c>
      <c r="B25" s="841"/>
      <c r="C25" s="841"/>
      <c r="D25" s="841"/>
      <c r="E25" s="841"/>
      <c r="F25" s="841"/>
      <c r="G25" s="841"/>
      <c r="H25" s="841"/>
      <c r="I25" s="841"/>
      <c r="J25" s="841"/>
      <c r="K25" s="841"/>
      <c r="L25" s="841"/>
      <c r="M25" s="8"/>
    </row>
    <row r="26" spans="1:14" x14ac:dyDescent="0.15">
      <c r="A26" s="27"/>
      <c r="B26" s="27"/>
      <c r="C26" s="27"/>
      <c r="D26" s="27"/>
      <c r="E26" s="27"/>
      <c r="F26" s="27"/>
      <c r="G26" s="27"/>
      <c r="H26" s="27"/>
      <c r="I26" s="27"/>
      <c r="J26" s="27"/>
      <c r="K26" s="27"/>
      <c r="L26" s="27"/>
      <c r="M26" s="27"/>
    </row>
    <row r="27" spans="1:14" ht="16" x14ac:dyDescent="0.2">
      <c r="A27" s="309" t="s">
        <v>1011</v>
      </c>
      <c r="B27" s="310"/>
      <c r="C27" s="310"/>
      <c r="D27" s="311"/>
      <c r="E27" s="27"/>
      <c r="F27" s="27"/>
      <c r="G27" s="27"/>
      <c r="H27" s="27"/>
      <c r="I27" s="27"/>
      <c r="J27" s="27"/>
      <c r="K27" s="27"/>
      <c r="L27" s="27"/>
      <c r="M27" s="27"/>
    </row>
    <row r="28" spans="1:14" ht="26" x14ac:dyDescent="0.15">
      <c r="A28" s="312" t="s">
        <v>299</v>
      </c>
      <c r="B28" s="313">
        <v>1</v>
      </c>
      <c r="C28" s="313">
        <v>2</v>
      </c>
      <c r="D28" s="313" t="s">
        <v>1002</v>
      </c>
      <c r="E28" s="313" t="s">
        <v>1003</v>
      </c>
      <c r="F28" s="313" t="s">
        <v>1004</v>
      </c>
      <c r="G28" s="313" t="s">
        <v>297</v>
      </c>
      <c r="H28" s="313" t="s">
        <v>1005</v>
      </c>
      <c r="I28" s="313" t="s">
        <v>1006</v>
      </c>
      <c r="J28" s="313" t="s">
        <v>1007</v>
      </c>
      <c r="K28" s="313" t="s">
        <v>1008</v>
      </c>
      <c r="L28" s="314" t="s">
        <v>1009</v>
      </c>
      <c r="M28" s="314" t="s">
        <v>1010</v>
      </c>
      <c r="N28" s="314" t="s">
        <v>298</v>
      </c>
    </row>
    <row r="29" spans="1:14" x14ac:dyDescent="0.15">
      <c r="A29" s="31" t="s">
        <v>335</v>
      </c>
      <c r="B29" s="75">
        <v>151750</v>
      </c>
      <c r="C29" s="213">
        <v>17704</v>
      </c>
      <c r="D29" s="213">
        <v>8737</v>
      </c>
      <c r="E29" s="213">
        <v>2833</v>
      </c>
      <c r="F29" s="213">
        <v>1802</v>
      </c>
      <c r="G29" s="213">
        <v>1113</v>
      </c>
      <c r="H29" s="213">
        <v>487</v>
      </c>
      <c r="I29" s="213">
        <v>436</v>
      </c>
      <c r="J29" s="213">
        <v>164</v>
      </c>
      <c r="K29" s="213">
        <v>99</v>
      </c>
      <c r="L29" s="213">
        <v>50</v>
      </c>
      <c r="M29" s="90">
        <v>110</v>
      </c>
      <c r="N29" s="90">
        <f>SUM(B29:M29)</f>
        <v>185285</v>
      </c>
    </row>
    <row r="32" spans="1:14" ht="42" customHeight="1" x14ac:dyDescent="0.15">
      <c r="A32" s="902" t="s">
        <v>339</v>
      </c>
      <c r="B32" s="902"/>
      <c r="C32" s="902"/>
      <c r="D32" s="902"/>
      <c r="E32" s="902"/>
      <c r="F32" s="902"/>
      <c r="G32" s="902"/>
      <c r="H32" s="902"/>
      <c r="I32" s="320"/>
      <c r="J32" s="320"/>
    </row>
    <row r="33" spans="1:10" ht="12.75" customHeight="1" x14ac:dyDescent="0.15">
      <c r="A33" s="334"/>
      <c r="B33" s="334"/>
      <c r="C33" s="334"/>
      <c r="D33" s="334"/>
      <c r="E33" s="334"/>
      <c r="F33" s="334"/>
      <c r="G33" s="334"/>
      <c r="H33" s="334"/>
      <c r="I33" s="54"/>
      <c r="J33" s="54"/>
    </row>
    <row r="34" spans="1:10" x14ac:dyDescent="0.15">
      <c r="A34" s="321" t="s">
        <v>303</v>
      </c>
      <c r="B34" s="321"/>
      <c r="C34" s="321"/>
      <c r="D34" s="321"/>
      <c r="E34" s="321"/>
      <c r="F34" s="321"/>
      <c r="G34" s="321"/>
      <c r="H34" s="54"/>
      <c r="I34" s="54"/>
      <c r="J34" s="54"/>
    </row>
    <row r="35" spans="1:10" ht="26" x14ac:dyDescent="0.15">
      <c r="A35" s="158" t="s">
        <v>213</v>
      </c>
      <c r="B35" s="322" t="s">
        <v>304</v>
      </c>
      <c r="C35" s="323" t="s">
        <v>305</v>
      </c>
      <c r="D35" s="323" t="s">
        <v>306</v>
      </c>
      <c r="E35" s="323" t="s">
        <v>307</v>
      </c>
      <c r="F35" s="323" t="s">
        <v>308</v>
      </c>
      <c r="G35" s="323" t="s">
        <v>309</v>
      </c>
      <c r="H35" s="323" t="s">
        <v>310</v>
      </c>
    </row>
    <row r="36" spans="1:10" x14ac:dyDescent="0.15">
      <c r="A36" s="52">
        <v>1</v>
      </c>
      <c r="B36" s="76" t="s">
        <v>311</v>
      </c>
      <c r="C36" s="75">
        <v>60689</v>
      </c>
      <c r="D36" s="324">
        <v>0.11899999999999999</v>
      </c>
      <c r="E36" s="75">
        <v>97127</v>
      </c>
      <c r="F36" s="324">
        <v>0.111</v>
      </c>
      <c r="G36" s="75">
        <v>843848</v>
      </c>
      <c r="H36" s="324">
        <v>0.218</v>
      </c>
    </row>
    <row r="37" spans="1:10" x14ac:dyDescent="0.15">
      <c r="A37" s="52">
        <v>2</v>
      </c>
      <c r="B37" s="76" t="s">
        <v>312</v>
      </c>
      <c r="C37" s="75">
        <v>26379</v>
      </c>
      <c r="D37" s="324">
        <v>5.1999999999999998E-2</v>
      </c>
      <c r="E37" s="75">
        <v>42612</v>
      </c>
      <c r="F37" s="324">
        <v>4.9000000000000002E-2</v>
      </c>
      <c r="G37" s="75">
        <v>362972</v>
      </c>
      <c r="H37" s="324">
        <v>9.4E-2</v>
      </c>
    </row>
    <row r="38" spans="1:10" x14ac:dyDescent="0.15">
      <c r="A38" s="52">
        <v>3</v>
      </c>
      <c r="B38" s="76" t="s">
        <v>313</v>
      </c>
      <c r="C38" s="75">
        <v>11319</v>
      </c>
      <c r="D38" s="324">
        <v>2.1999999999999999E-2</v>
      </c>
      <c r="E38" s="75">
        <v>21193</v>
      </c>
      <c r="F38" s="324">
        <v>2.4E-2</v>
      </c>
      <c r="G38" s="75">
        <v>165655</v>
      </c>
      <c r="H38" s="324">
        <v>4.2999999999999997E-2</v>
      </c>
    </row>
    <row r="39" spans="1:10" x14ac:dyDescent="0.15">
      <c r="A39" s="52">
        <v>4</v>
      </c>
      <c r="B39" s="76" t="s">
        <v>218</v>
      </c>
      <c r="C39" s="75">
        <v>11190</v>
      </c>
      <c r="D39" s="324">
        <v>2.1999999999999999E-2</v>
      </c>
      <c r="E39" s="75">
        <v>19645</v>
      </c>
      <c r="F39" s="324">
        <v>2.1999999999999999E-2</v>
      </c>
      <c r="G39" s="75">
        <v>177762</v>
      </c>
      <c r="H39" s="324">
        <v>4.5999999999999999E-2</v>
      </c>
    </row>
    <row r="40" spans="1:10" x14ac:dyDescent="0.15">
      <c r="A40" s="52">
        <v>5</v>
      </c>
      <c r="B40" s="76" t="s">
        <v>314</v>
      </c>
      <c r="C40" s="75">
        <v>15257</v>
      </c>
      <c r="D40" s="324">
        <v>0.03</v>
      </c>
      <c r="E40" s="75">
        <v>17292</v>
      </c>
      <c r="F40" s="324">
        <v>0.02</v>
      </c>
      <c r="G40" s="75">
        <v>153293</v>
      </c>
      <c r="H40" s="324">
        <v>0.04</v>
      </c>
    </row>
    <row r="41" spans="1:10" x14ac:dyDescent="0.15">
      <c r="A41" s="52">
        <v>6</v>
      </c>
      <c r="B41" s="76" t="s">
        <v>222</v>
      </c>
      <c r="C41" s="75">
        <v>6619</v>
      </c>
      <c r="D41" s="324">
        <v>1.2999999999999999E-2</v>
      </c>
      <c r="E41" s="75">
        <v>9441</v>
      </c>
      <c r="F41" s="324">
        <v>1.0999999999999999E-2</v>
      </c>
      <c r="G41" s="75">
        <v>86192</v>
      </c>
      <c r="H41" s="324">
        <v>2.1999999999999999E-2</v>
      </c>
    </row>
    <row r="42" spans="1:10" x14ac:dyDescent="0.15">
      <c r="A42" s="52">
        <v>7</v>
      </c>
      <c r="B42" s="76" t="s">
        <v>318</v>
      </c>
      <c r="C42" s="75">
        <v>4499</v>
      </c>
      <c r="D42" s="324">
        <v>8.9999999999999993E-3</v>
      </c>
      <c r="E42" s="75">
        <v>7438</v>
      </c>
      <c r="F42" s="324">
        <v>8.0000000000000002E-3</v>
      </c>
      <c r="G42" s="75">
        <v>58145</v>
      </c>
      <c r="H42" s="324">
        <v>1.4999999999999999E-2</v>
      </c>
    </row>
    <row r="43" spans="1:10" x14ac:dyDescent="0.15">
      <c r="A43" s="52">
        <v>8</v>
      </c>
      <c r="B43" s="76" t="s">
        <v>317</v>
      </c>
      <c r="C43" s="75">
        <v>4287</v>
      </c>
      <c r="D43" s="324">
        <v>8.0000000000000002E-3</v>
      </c>
      <c r="E43" s="75">
        <v>6656</v>
      </c>
      <c r="F43" s="324">
        <v>8.0000000000000002E-3</v>
      </c>
      <c r="G43" s="75">
        <v>63680</v>
      </c>
      <c r="H43" s="324">
        <v>1.6E-2</v>
      </c>
    </row>
    <row r="44" spans="1:10" x14ac:dyDescent="0.15">
      <c r="A44" s="52">
        <v>9</v>
      </c>
      <c r="B44" s="76" t="s">
        <v>224</v>
      </c>
      <c r="C44" s="75">
        <v>4089</v>
      </c>
      <c r="D44" s="324">
        <v>8.0000000000000002E-3</v>
      </c>
      <c r="E44" s="75">
        <v>5883</v>
      </c>
      <c r="F44" s="324">
        <v>7.0000000000000001E-3</v>
      </c>
      <c r="G44" s="75">
        <v>71490</v>
      </c>
      <c r="H44" s="324">
        <v>1.7999999999999999E-2</v>
      </c>
    </row>
    <row r="45" spans="1:10" x14ac:dyDescent="0.15">
      <c r="A45" s="52">
        <v>10</v>
      </c>
      <c r="B45" s="76" t="s">
        <v>219</v>
      </c>
      <c r="C45" s="75">
        <v>2149</v>
      </c>
      <c r="D45" s="324">
        <v>4.0000000000000001E-3</v>
      </c>
      <c r="E45" s="75">
        <v>5698</v>
      </c>
      <c r="F45" s="324">
        <v>7.0000000000000001E-3</v>
      </c>
      <c r="G45" s="75">
        <v>154853</v>
      </c>
      <c r="H45" s="324">
        <v>0.04</v>
      </c>
    </row>
    <row r="46" spans="1:10" x14ac:dyDescent="0.15">
      <c r="A46" s="52">
        <v>11</v>
      </c>
      <c r="B46" s="76" t="s">
        <v>215</v>
      </c>
      <c r="C46" s="75">
        <v>1807</v>
      </c>
      <c r="D46" s="324">
        <v>4.0000000000000001E-3</v>
      </c>
      <c r="E46" s="75">
        <v>5397</v>
      </c>
      <c r="F46" s="324">
        <v>6.0000000000000001E-3</v>
      </c>
      <c r="G46" s="75">
        <v>52700</v>
      </c>
      <c r="H46" s="324">
        <v>1.4E-2</v>
      </c>
    </row>
    <row r="47" spans="1:10" x14ac:dyDescent="0.15">
      <c r="A47" s="52">
        <v>12</v>
      </c>
      <c r="B47" s="76" t="s">
        <v>316</v>
      </c>
      <c r="C47" s="75">
        <v>1981</v>
      </c>
      <c r="D47" s="324">
        <v>4.0000000000000001E-3</v>
      </c>
      <c r="E47" s="75">
        <v>4974</v>
      </c>
      <c r="F47" s="324">
        <v>6.0000000000000001E-3</v>
      </c>
      <c r="G47" s="75">
        <v>167514</v>
      </c>
      <c r="H47" s="324">
        <v>4.2999999999999997E-2</v>
      </c>
    </row>
    <row r="48" spans="1:10" x14ac:dyDescent="0.15">
      <c r="A48" s="52">
        <v>13</v>
      </c>
      <c r="B48" s="76" t="s">
        <v>263</v>
      </c>
      <c r="C48" s="75">
        <v>1924</v>
      </c>
      <c r="D48" s="324">
        <v>4.0000000000000001E-3</v>
      </c>
      <c r="E48" s="75">
        <v>3192</v>
      </c>
      <c r="F48" s="324">
        <v>4.0000000000000001E-3</v>
      </c>
      <c r="G48" s="75">
        <v>29655</v>
      </c>
      <c r="H48" s="324">
        <v>8.0000000000000002E-3</v>
      </c>
    </row>
    <row r="49" spans="1:10" x14ac:dyDescent="0.15">
      <c r="A49" s="52">
        <v>14</v>
      </c>
      <c r="B49" s="76" t="s">
        <v>329</v>
      </c>
      <c r="C49" s="75">
        <v>2062</v>
      </c>
      <c r="D49" s="324">
        <v>4.0000000000000001E-3</v>
      </c>
      <c r="E49" s="75">
        <v>2992</v>
      </c>
      <c r="F49" s="324">
        <v>3.0000000000000001E-3</v>
      </c>
      <c r="G49" s="75">
        <v>23593</v>
      </c>
      <c r="H49" s="324">
        <v>6.0000000000000001E-3</v>
      </c>
    </row>
    <row r="50" spans="1:10" x14ac:dyDescent="0.15">
      <c r="A50" s="52">
        <v>15</v>
      </c>
      <c r="B50" s="76" t="s">
        <v>340</v>
      </c>
      <c r="C50" s="75">
        <v>1618</v>
      </c>
      <c r="D50" s="324">
        <v>3.0000000000000001E-3</v>
      </c>
      <c r="E50" s="75">
        <v>2658</v>
      </c>
      <c r="F50" s="324">
        <v>3.0000000000000001E-3</v>
      </c>
      <c r="G50" s="75">
        <v>25220</v>
      </c>
      <c r="H50" s="324">
        <v>7.0000000000000001E-3</v>
      </c>
    </row>
    <row r="51" spans="1:10" x14ac:dyDescent="0.15">
      <c r="A51" s="52">
        <v>16</v>
      </c>
      <c r="B51" s="76" t="s">
        <v>258</v>
      </c>
      <c r="C51" s="75">
        <v>1509</v>
      </c>
      <c r="D51" s="324">
        <v>3.0000000000000001E-3</v>
      </c>
      <c r="E51" s="75">
        <v>2573</v>
      </c>
      <c r="F51" s="324">
        <v>3.0000000000000001E-3</v>
      </c>
      <c r="G51" s="75">
        <v>24873</v>
      </c>
      <c r="H51" s="324">
        <v>6.0000000000000001E-3</v>
      </c>
    </row>
    <row r="52" spans="1:10" x14ac:dyDescent="0.15">
      <c r="A52" s="52">
        <v>17</v>
      </c>
      <c r="B52" s="76" t="s">
        <v>315</v>
      </c>
      <c r="C52" s="75">
        <v>1774</v>
      </c>
      <c r="D52" s="324">
        <v>3.0000000000000001E-3</v>
      </c>
      <c r="E52" s="75">
        <v>2539</v>
      </c>
      <c r="F52" s="324">
        <v>3.0000000000000001E-3</v>
      </c>
      <c r="G52" s="75">
        <v>30967</v>
      </c>
      <c r="H52" s="324">
        <v>8.0000000000000002E-3</v>
      </c>
    </row>
    <row r="53" spans="1:10" x14ac:dyDescent="0.15">
      <c r="A53" s="52">
        <v>18</v>
      </c>
      <c r="B53" s="76" t="s">
        <v>223</v>
      </c>
      <c r="C53" s="75">
        <v>1568</v>
      </c>
      <c r="D53" s="324">
        <v>3.0000000000000001E-3</v>
      </c>
      <c r="E53" s="75">
        <v>2535</v>
      </c>
      <c r="F53" s="324">
        <v>3.0000000000000001E-3</v>
      </c>
      <c r="G53" s="75">
        <v>23666</v>
      </c>
      <c r="H53" s="324">
        <v>6.0000000000000001E-3</v>
      </c>
    </row>
    <row r="54" spans="1:10" x14ac:dyDescent="0.15">
      <c r="A54" s="52">
        <v>19</v>
      </c>
      <c r="B54" s="76" t="s">
        <v>259</v>
      </c>
      <c r="C54" s="75">
        <v>1762</v>
      </c>
      <c r="D54" s="324">
        <v>3.0000000000000001E-3</v>
      </c>
      <c r="E54" s="75">
        <v>2405</v>
      </c>
      <c r="F54" s="324">
        <v>3.0000000000000001E-3</v>
      </c>
      <c r="G54" s="75">
        <v>22015</v>
      </c>
      <c r="H54" s="324">
        <v>6.0000000000000001E-3</v>
      </c>
    </row>
    <row r="55" spans="1:10" x14ac:dyDescent="0.15">
      <c r="A55" s="52">
        <v>20</v>
      </c>
      <c r="B55" s="76" t="s">
        <v>332</v>
      </c>
      <c r="C55" s="75">
        <v>1749</v>
      </c>
      <c r="D55" s="324">
        <v>3.0000000000000001E-3</v>
      </c>
      <c r="E55" s="75">
        <v>2223</v>
      </c>
      <c r="F55" s="324">
        <v>3.0000000000000001E-3</v>
      </c>
      <c r="G55" s="75">
        <v>15908</v>
      </c>
      <c r="H55" s="324">
        <v>4.0000000000000001E-3</v>
      </c>
    </row>
    <row r="56" spans="1:10" x14ac:dyDescent="0.15">
      <c r="C56" s="79"/>
      <c r="D56" s="335"/>
    </row>
    <row r="58" spans="1:10" ht="30.75" customHeight="1" x14ac:dyDescent="0.15">
      <c r="I58" s="8"/>
      <c r="J58" s="8"/>
    </row>
    <row r="59" spans="1:10" ht="48" customHeight="1" x14ac:dyDescent="0.15">
      <c r="A59" s="841" t="s">
        <v>341</v>
      </c>
      <c r="B59" s="841"/>
      <c r="C59" s="841"/>
      <c r="D59" s="841"/>
      <c r="E59" s="841"/>
      <c r="F59" s="841"/>
      <c r="G59" s="841"/>
      <c r="H59" s="841"/>
    </row>
    <row r="60" spans="1:10" x14ac:dyDescent="0.15">
      <c r="A60" s="903" t="s">
        <v>1015</v>
      </c>
      <c r="B60" s="903"/>
      <c r="C60" s="903"/>
      <c r="D60" s="903"/>
      <c r="E60" s="903"/>
      <c r="F60" s="903"/>
      <c r="G60" s="903"/>
      <c r="H60" s="903"/>
    </row>
    <row r="62" spans="1:10" ht="26" x14ac:dyDescent="0.15">
      <c r="A62" s="323" t="s">
        <v>213</v>
      </c>
      <c r="B62" s="322" t="s">
        <v>212</v>
      </c>
      <c r="C62" s="323" t="s">
        <v>305</v>
      </c>
      <c r="D62" s="323" t="s">
        <v>306</v>
      </c>
      <c r="E62" s="323" t="s">
        <v>307</v>
      </c>
      <c r="F62" s="323" t="s">
        <v>308</v>
      </c>
      <c r="G62" s="323" t="s">
        <v>309</v>
      </c>
      <c r="H62" s="323" t="s">
        <v>310</v>
      </c>
    </row>
    <row r="63" spans="1:10" ht="16" x14ac:dyDescent="0.15">
      <c r="A63" s="272">
        <v>1</v>
      </c>
      <c r="B63" s="232" t="s">
        <v>218</v>
      </c>
      <c r="C63" s="234">
        <v>7863</v>
      </c>
      <c r="D63" s="336">
        <v>1.4999999999999999E-2</v>
      </c>
      <c r="E63" s="234">
        <v>13759</v>
      </c>
      <c r="F63" s="336">
        <v>1.6E-2</v>
      </c>
      <c r="G63" s="234">
        <v>111743</v>
      </c>
      <c r="H63" s="336">
        <v>2.9000000000000001E-2</v>
      </c>
    </row>
    <row r="64" spans="1:10" ht="16" x14ac:dyDescent="0.15">
      <c r="A64" s="272">
        <v>2</v>
      </c>
      <c r="B64" s="232" t="s">
        <v>214</v>
      </c>
      <c r="C64" s="234">
        <v>6255</v>
      </c>
      <c r="D64" s="336">
        <v>1.2E-2</v>
      </c>
      <c r="E64" s="234">
        <v>9844</v>
      </c>
      <c r="F64" s="336">
        <v>1.0999999999999999E-2</v>
      </c>
      <c r="G64" s="234">
        <v>85217</v>
      </c>
      <c r="H64" s="336">
        <v>2.1999999999999999E-2</v>
      </c>
    </row>
    <row r="65" spans="1:8" ht="16" x14ac:dyDescent="0.15">
      <c r="A65" s="272">
        <v>3</v>
      </c>
      <c r="B65" s="232" t="s">
        <v>216</v>
      </c>
      <c r="C65" s="234">
        <v>3594</v>
      </c>
      <c r="D65" s="336">
        <v>7.0000000000000001E-3</v>
      </c>
      <c r="E65" s="234">
        <v>7405</v>
      </c>
      <c r="F65" s="336">
        <v>8.0000000000000002E-3</v>
      </c>
      <c r="G65" s="234">
        <v>65861</v>
      </c>
      <c r="H65" s="336">
        <v>1.7000000000000001E-2</v>
      </c>
    </row>
    <row r="66" spans="1:8" ht="16" x14ac:dyDescent="0.15">
      <c r="A66" s="272">
        <v>4</v>
      </c>
      <c r="B66" s="232" t="s">
        <v>222</v>
      </c>
      <c r="C66" s="234">
        <v>4545</v>
      </c>
      <c r="D66" s="336">
        <v>8.9999999999999993E-3</v>
      </c>
      <c r="E66" s="234">
        <v>6011</v>
      </c>
      <c r="F66" s="336">
        <v>7.0000000000000001E-3</v>
      </c>
      <c r="G66" s="234">
        <v>51301</v>
      </c>
      <c r="H66" s="336">
        <v>1.2999999999999999E-2</v>
      </c>
    </row>
    <row r="67" spans="1:8" ht="16" x14ac:dyDescent="0.15">
      <c r="A67" s="272">
        <v>5</v>
      </c>
      <c r="B67" s="232" t="s">
        <v>257</v>
      </c>
      <c r="C67" s="234">
        <v>2454</v>
      </c>
      <c r="D67" s="336">
        <v>5.0000000000000001E-3</v>
      </c>
      <c r="E67" s="234">
        <v>4414</v>
      </c>
      <c r="F67" s="336">
        <v>5.0000000000000001E-3</v>
      </c>
      <c r="G67" s="234">
        <v>38841</v>
      </c>
      <c r="H67" s="336">
        <v>0.01</v>
      </c>
    </row>
    <row r="68" spans="1:8" ht="16" x14ac:dyDescent="0.15">
      <c r="A68" s="272">
        <v>6</v>
      </c>
      <c r="B68" s="232" t="s">
        <v>261</v>
      </c>
      <c r="C68" s="234">
        <v>3167</v>
      </c>
      <c r="D68" s="336">
        <v>6.0000000000000001E-3</v>
      </c>
      <c r="E68" s="234">
        <v>3745</v>
      </c>
      <c r="F68" s="336">
        <v>4.0000000000000001E-3</v>
      </c>
      <c r="G68" s="234">
        <v>20834</v>
      </c>
      <c r="H68" s="336">
        <v>5.0000000000000001E-3</v>
      </c>
    </row>
    <row r="69" spans="1:8" ht="16" x14ac:dyDescent="0.15">
      <c r="A69" s="272">
        <v>7</v>
      </c>
      <c r="B69" s="232" t="s">
        <v>219</v>
      </c>
      <c r="C69" s="234">
        <v>2061</v>
      </c>
      <c r="D69" s="336">
        <v>4.0000000000000001E-3</v>
      </c>
      <c r="E69" s="234">
        <v>3613</v>
      </c>
      <c r="F69" s="336">
        <v>4.0000000000000001E-3</v>
      </c>
      <c r="G69" s="234">
        <v>27801</v>
      </c>
      <c r="H69" s="336">
        <v>7.0000000000000001E-3</v>
      </c>
    </row>
    <row r="70" spans="1:8" ht="16" x14ac:dyDescent="0.15">
      <c r="A70" s="272">
        <v>8</v>
      </c>
      <c r="B70" s="232" t="s">
        <v>223</v>
      </c>
      <c r="C70" s="234">
        <v>1868</v>
      </c>
      <c r="D70" s="336">
        <v>4.0000000000000001E-3</v>
      </c>
      <c r="E70" s="234">
        <v>3232</v>
      </c>
      <c r="F70" s="336">
        <v>4.0000000000000001E-3</v>
      </c>
      <c r="G70" s="234">
        <v>28308</v>
      </c>
      <c r="H70" s="336">
        <v>7.0000000000000001E-3</v>
      </c>
    </row>
    <row r="71" spans="1:8" ht="16" x14ac:dyDescent="0.15">
      <c r="A71" s="272">
        <v>9</v>
      </c>
      <c r="B71" s="232" t="s">
        <v>320</v>
      </c>
      <c r="C71" s="234">
        <v>2297</v>
      </c>
      <c r="D71" s="336">
        <v>5.0000000000000001E-3</v>
      </c>
      <c r="E71" s="234">
        <v>3083</v>
      </c>
      <c r="F71" s="336">
        <v>4.0000000000000001E-3</v>
      </c>
      <c r="G71" s="234">
        <v>27832</v>
      </c>
      <c r="H71" s="336">
        <v>7.0000000000000001E-3</v>
      </c>
    </row>
    <row r="72" spans="1:8" ht="16" x14ac:dyDescent="0.15">
      <c r="A72" s="272">
        <v>10</v>
      </c>
      <c r="B72" s="232" t="s">
        <v>324</v>
      </c>
      <c r="C72" s="234">
        <v>2554</v>
      </c>
      <c r="D72" s="336">
        <v>5.0000000000000001E-3</v>
      </c>
      <c r="E72" s="234">
        <v>2875</v>
      </c>
      <c r="F72" s="336">
        <v>3.0000000000000001E-3</v>
      </c>
      <c r="G72" s="234">
        <v>22340</v>
      </c>
      <c r="H72" s="336">
        <v>6.0000000000000001E-3</v>
      </c>
    </row>
    <row r="73" spans="1:8" ht="16" x14ac:dyDescent="0.15">
      <c r="A73" s="272">
        <v>11</v>
      </c>
      <c r="B73" s="232" t="s">
        <v>332</v>
      </c>
      <c r="C73" s="234">
        <v>1317</v>
      </c>
      <c r="D73" s="336">
        <v>3.0000000000000001E-3</v>
      </c>
      <c r="E73" s="234">
        <v>2581</v>
      </c>
      <c r="F73" s="336">
        <v>3.0000000000000001E-3</v>
      </c>
      <c r="G73" s="234">
        <v>21119</v>
      </c>
      <c r="H73" s="336">
        <v>5.0000000000000001E-3</v>
      </c>
    </row>
    <row r="74" spans="1:8" ht="16" x14ac:dyDescent="0.15">
      <c r="A74" s="272">
        <v>12</v>
      </c>
      <c r="B74" s="232" t="s">
        <v>258</v>
      </c>
      <c r="C74" s="234">
        <v>992</v>
      </c>
      <c r="D74" s="336">
        <v>2E-3</v>
      </c>
      <c r="E74" s="234">
        <v>1661</v>
      </c>
      <c r="F74" s="336">
        <v>2E-3</v>
      </c>
      <c r="G74" s="234">
        <v>14065</v>
      </c>
      <c r="H74" s="336">
        <v>4.0000000000000001E-3</v>
      </c>
    </row>
    <row r="75" spans="1:8" ht="16" x14ac:dyDescent="0.15">
      <c r="A75" s="272">
        <v>13</v>
      </c>
      <c r="B75" s="232" t="s">
        <v>317</v>
      </c>
      <c r="C75" s="234">
        <v>690</v>
      </c>
      <c r="D75" s="336">
        <v>1E-3</v>
      </c>
      <c r="E75" s="234">
        <v>1431</v>
      </c>
      <c r="F75" s="336">
        <v>2E-3</v>
      </c>
      <c r="G75" s="234">
        <v>12557</v>
      </c>
      <c r="H75" s="336">
        <v>3.0000000000000001E-3</v>
      </c>
    </row>
    <row r="76" spans="1:8" ht="16" x14ac:dyDescent="0.15">
      <c r="A76" s="272">
        <v>14</v>
      </c>
      <c r="B76" s="232" t="s">
        <v>801</v>
      </c>
      <c r="C76" s="234">
        <v>1071</v>
      </c>
      <c r="D76" s="336">
        <v>2E-3</v>
      </c>
      <c r="E76" s="234">
        <v>1413</v>
      </c>
      <c r="F76" s="336">
        <v>2E-3</v>
      </c>
      <c r="G76" s="234">
        <v>10884</v>
      </c>
      <c r="H76" s="336">
        <v>3.0000000000000001E-3</v>
      </c>
    </row>
    <row r="77" spans="1:8" ht="16" x14ac:dyDescent="0.15">
      <c r="A77" s="272">
        <v>15</v>
      </c>
      <c r="B77" s="232" t="s">
        <v>220</v>
      </c>
      <c r="C77" s="234">
        <v>711</v>
      </c>
      <c r="D77" s="336">
        <v>1E-3</v>
      </c>
      <c r="E77" s="234">
        <v>1374</v>
      </c>
      <c r="F77" s="336">
        <v>2E-3</v>
      </c>
      <c r="G77" s="234">
        <v>14776</v>
      </c>
      <c r="H77" s="336">
        <v>4.0000000000000001E-3</v>
      </c>
    </row>
    <row r="78" spans="1:8" ht="16" x14ac:dyDescent="0.15">
      <c r="A78" s="272">
        <v>16</v>
      </c>
      <c r="B78" s="232" t="s">
        <v>225</v>
      </c>
      <c r="C78" s="234">
        <v>509</v>
      </c>
      <c r="D78" s="336">
        <v>1E-3</v>
      </c>
      <c r="E78" s="234">
        <v>1354</v>
      </c>
      <c r="F78" s="336">
        <v>2E-3</v>
      </c>
      <c r="G78" s="234">
        <v>13849</v>
      </c>
      <c r="H78" s="336">
        <v>4.0000000000000001E-3</v>
      </c>
    </row>
    <row r="79" spans="1:8" ht="16" x14ac:dyDescent="0.15">
      <c r="A79" s="272">
        <v>17</v>
      </c>
      <c r="B79" s="232" t="s">
        <v>322</v>
      </c>
      <c r="C79" s="234">
        <v>848</v>
      </c>
      <c r="D79" s="336">
        <v>2E-3</v>
      </c>
      <c r="E79" s="234">
        <v>1343</v>
      </c>
      <c r="F79" s="336">
        <v>2E-3</v>
      </c>
      <c r="G79" s="234">
        <v>11886</v>
      </c>
      <c r="H79" s="336">
        <v>3.0000000000000001E-3</v>
      </c>
    </row>
    <row r="80" spans="1:8" ht="16" x14ac:dyDescent="0.15">
      <c r="A80" s="272">
        <v>18</v>
      </c>
      <c r="B80" s="232" t="s">
        <v>1013</v>
      </c>
      <c r="C80" s="234">
        <v>934</v>
      </c>
      <c r="D80" s="336">
        <v>2E-3</v>
      </c>
      <c r="E80" s="234">
        <v>1197</v>
      </c>
      <c r="F80" s="336">
        <v>1E-3</v>
      </c>
      <c r="G80" s="234">
        <v>8508</v>
      </c>
      <c r="H80" s="336">
        <v>2E-3</v>
      </c>
    </row>
    <row r="81" spans="1:8" ht="16" x14ac:dyDescent="0.15">
      <c r="A81" s="272">
        <v>19</v>
      </c>
      <c r="B81" s="232" t="s">
        <v>323</v>
      </c>
      <c r="C81" s="234">
        <v>629</v>
      </c>
      <c r="D81" s="336">
        <v>1E-3</v>
      </c>
      <c r="E81" s="234">
        <v>1103</v>
      </c>
      <c r="F81" s="336">
        <v>1E-3</v>
      </c>
      <c r="G81" s="234">
        <v>13274</v>
      </c>
      <c r="H81" s="336">
        <v>3.0000000000000001E-3</v>
      </c>
    </row>
    <row r="82" spans="1:8" ht="16" x14ac:dyDescent="0.15">
      <c r="A82" s="272">
        <v>20</v>
      </c>
      <c r="B82" s="232" t="s">
        <v>321</v>
      </c>
      <c r="C82" s="234">
        <v>670</v>
      </c>
      <c r="D82" s="336">
        <v>1E-3</v>
      </c>
      <c r="E82" s="234">
        <v>1066</v>
      </c>
      <c r="F82" s="336">
        <v>1E-3</v>
      </c>
      <c r="G82" s="234">
        <v>13025</v>
      </c>
      <c r="H82" s="336">
        <v>3.0000000000000001E-3</v>
      </c>
    </row>
    <row r="85" spans="1:8" x14ac:dyDescent="0.15">
      <c r="A85" t="s">
        <v>343</v>
      </c>
    </row>
    <row r="86" spans="1:8" x14ac:dyDescent="0.15">
      <c r="A86" t="s">
        <v>344</v>
      </c>
    </row>
    <row r="87" spans="1:8" x14ac:dyDescent="0.15">
      <c r="A87" t="s">
        <v>345</v>
      </c>
    </row>
  </sheetData>
  <mergeCells count="5">
    <mergeCell ref="A1:L1"/>
    <mergeCell ref="A25:L25"/>
    <mergeCell ref="A32:H32"/>
    <mergeCell ref="A59:H59"/>
    <mergeCell ref="A60:H60"/>
  </mergeCells>
  <printOptions horizontalCentered="1"/>
  <pageMargins left="0.75" right="0.75" top="1" bottom="1" header="0.5" footer="0.5"/>
  <pageSetup scale="75"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theme="0"/>
  </sheetPr>
  <dimension ref="B1:F66"/>
  <sheetViews>
    <sheetView workbookViewId="0">
      <selection activeCell="K17" sqref="K17"/>
    </sheetView>
  </sheetViews>
  <sheetFormatPr baseColWidth="10" defaultColWidth="8.83203125" defaultRowHeight="13" x14ac:dyDescent="0.15"/>
  <cols>
    <col min="4" max="4" width="14.1640625" customWidth="1"/>
    <col min="5" max="5" width="12.83203125" customWidth="1"/>
    <col min="7" max="7" width="9.1640625" customWidth="1"/>
    <col min="8" max="8" width="15.5" customWidth="1"/>
    <col min="9" max="9" width="10.83203125" customWidth="1"/>
    <col min="10" max="10" width="11.5" customWidth="1"/>
  </cols>
  <sheetData>
    <row r="1" spans="2:6" ht="18" x14ac:dyDescent="0.2">
      <c r="B1" s="657" t="s">
        <v>1016</v>
      </c>
    </row>
    <row r="2" spans="2:6" ht="18" x14ac:dyDescent="0.2">
      <c r="B2" s="657"/>
    </row>
    <row r="3" spans="2:6" ht="18" x14ac:dyDescent="0.2">
      <c r="B3" s="657"/>
      <c r="C3" s="658" t="s">
        <v>1017</v>
      </c>
    </row>
    <row r="4" spans="2:6" ht="14" thickBot="1" x14ac:dyDescent="0.2"/>
    <row r="5" spans="2:6" ht="14" thickBot="1" x14ac:dyDescent="0.2">
      <c r="C5" s="659" t="s">
        <v>184</v>
      </c>
      <c r="D5" s="659" t="s">
        <v>884</v>
      </c>
      <c r="E5" s="659" t="s">
        <v>307</v>
      </c>
      <c r="F5" s="659" t="s">
        <v>309</v>
      </c>
    </row>
    <row r="6" spans="2:6" x14ac:dyDescent="0.15">
      <c r="C6" s="660">
        <v>42644</v>
      </c>
      <c r="D6" s="661">
        <v>42537</v>
      </c>
      <c r="E6" s="661">
        <v>70360</v>
      </c>
      <c r="F6" s="661">
        <v>88090</v>
      </c>
    </row>
    <row r="7" spans="2:6" x14ac:dyDescent="0.15">
      <c r="C7" s="662">
        <v>42675</v>
      </c>
      <c r="D7" s="663">
        <v>64846</v>
      </c>
      <c r="E7" s="663">
        <v>99389</v>
      </c>
      <c r="F7" s="663">
        <v>125480</v>
      </c>
    </row>
    <row r="8" spans="2:6" x14ac:dyDescent="0.15">
      <c r="C8" s="662">
        <v>42705</v>
      </c>
      <c r="D8" s="663">
        <v>47462</v>
      </c>
      <c r="E8" s="663">
        <v>79263</v>
      </c>
      <c r="F8" s="663">
        <v>99074</v>
      </c>
    </row>
    <row r="9" spans="2:6" x14ac:dyDescent="0.15">
      <c r="C9" s="662">
        <v>42736</v>
      </c>
      <c r="D9" s="663">
        <v>80556</v>
      </c>
      <c r="E9" s="663">
        <v>129297</v>
      </c>
      <c r="F9" s="663">
        <v>160010</v>
      </c>
    </row>
    <row r="10" spans="2:6" x14ac:dyDescent="0.15">
      <c r="C10" s="662">
        <v>42767</v>
      </c>
      <c r="D10" s="663">
        <v>49993</v>
      </c>
      <c r="E10" s="663">
        <v>88584</v>
      </c>
      <c r="F10" s="663">
        <v>109911</v>
      </c>
    </row>
    <row r="11" spans="2:6" x14ac:dyDescent="0.15">
      <c r="C11" s="662">
        <v>42795</v>
      </c>
      <c r="D11" s="663">
        <v>60384</v>
      </c>
      <c r="E11" s="663">
        <v>105475</v>
      </c>
      <c r="F11" s="663">
        <v>131605</v>
      </c>
    </row>
    <row r="12" spans="2:6" x14ac:dyDescent="0.15">
      <c r="C12" s="662">
        <v>42826</v>
      </c>
      <c r="D12" s="663">
        <v>144376</v>
      </c>
      <c r="E12" s="663">
        <v>199491</v>
      </c>
      <c r="F12" s="663">
        <v>245411</v>
      </c>
    </row>
    <row r="13" spans="2:6" x14ac:dyDescent="0.15">
      <c r="C13" s="662">
        <v>42856</v>
      </c>
      <c r="D13" s="663">
        <v>60268</v>
      </c>
      <c r="E13" s="663">
        <v>118514</v>
      </c>
      <c r="F13" s="663">
        <v>148457</v>
      </c>
    </row>
    <row r="14" spans="2:6" x14ac:dyDescent="0.15">
      <c r="C14" s="662">
        <v>42887</v>
      </c>
      <c r="D14" s="663">
        <v>73200</v>
      </c>
      <c r="E14" s="663">
        <v>123970</v>
      </c>
      <c r="F14" s="663">
        <v>153797</v>
      </c>
    </row>
    <row r="15" spans="2:6" x14ac:dyDescent="0.15">
      <c r="C15" s="662">
        <v>42917</v>
      </c>
      <c r="D15" s="663">
        <v>80936</v>
      </c>
      <c r="E15" s="663">
        <v>137831</v>
      </c>
      <c r="F15" s="663">
        <v>173239</v>
      </c>
    </row>
    <row r="16" spans="2:6" x14ac:dyDescent="0.15">
      <c r="C16" s="662">
        <v>42948</v>
      </c>
      <c r="D16" s="663">
        <v>149372</v>
      </c>
      <c r="E16" s="663">
        <v>228714</v>
      </c>
      <c r="F16" s="663">
        <v>281321</v>
      </c>
    </row>
    <row r="17" spans="3:6" ht="14" thickBot="1" x14ac:dyDescent="0.2">
      <c r="C17" s="664">
        <v>42979</v>
      </c>
      <c r="D17" s="665">
        <v>161486</v>
      </c>
      <c r="E17" s="665">
        <v>243429</v>
      </c>
      <c r="F17" s="665">
        <v>309214</v>
      </c>
    </row>
    <row r="18" spans="3:6" ht="14" thickBot="1" x14ac:dyDescent="0.2">
      <c r="C18" s="666" t="s">
        <v>66</v>
      </c>
      <c r="D18" s="667">
        <f t="shared" ref="D18:F18" si="0">SUM(D6:D17)</f>
        <v>1015416</v>
      </c>
      <c r="E18" s="667">
        <f t="shared" si="0"/>
        <v>1624317</v>
      </c>
      <c r="F18" s="667">
        <f t="shared" si="0"/>
        <v>2025609</v>
      </c>
    </row>
    <row r="23" spans="3:6" ht="16" x14ac:dyDescent="0.2">
      <c r="C23" s="658" t="s">
        <v>1018</v>
      </c>
    </row>
    <row r="24" spans="3:6" ht="14" thickBot="1" x14ac:dyDescent="0.2"/>
    <row r="25" spans="3:6" ht="14" thickBot="1" x14ac:dyDescent="0.2">
      <c r="C25" s="659" t="s">
        <v>184</v>
      </c>
      <c r="D25" s="659" t="s">
        <v>885</v>
      </c>
      <c r="E25" s="659" t="s">
        <v>886</v>
      </c>
    </row>
    <row r="26" spans="3:6" x14ac:dyDescent="0.15">
      <c r="C26" s="660">
        <v>42644</v>
      </c>
      <c r="D26" s="668">
        <v>4188</v>
      </c>
      <c r="E26" s="720">
        <v>1159</v>
      </c>
    </row>
    <row r="27" spans="3:6" x14ac:dyDescent="0.15">
      <c r="C27" s="662">
        <v>42675</v>
      </c>
      <c r="D27" s="663">
        <v>5109</v>
      </c>
      <c r="E27" s="721">
        <v>1585</v>
      </c>
    </row>
    <row r="28" spans="3:6" x14ac:dyDescent="0.15">
      <c r="C28" s="662">
        <v>42705</v>
      </c>
      <c r="D28" s="663">
        <v>3496</v>
      </c>
      <c r="E28" s="721">
        <v>1001</v>
      </c>
    </row>
    <row r="29" spans="3:6" x14ac:dyDescent="0.15">
      <c r="C29" s="662">
        <v>42736</v>
      </c>
      <c r="D29" s="663">
        <v>6819</v>
      </c>
      <c r="E29" s="721">
        <v>1975</v>
      </c>
    </row>
    <row r="30" spans="3:6" x14ac:dyDescent="0.15">
      <c r="C30" s="662">
        <v>42767</v>
      </c>
      <c r="D30" s="663">
        <v>5024</v>
      </c>
      <c r="E30" s="721">
        <v>1222</v>
      </c>
    </row>
    <row r="31" spans="3:6" x14ac:dyDescent="0.15">
      <c r="C31" s="662">
        <v>42795</v>
      </c>
      <c r="D31" s="663">
        <v>6554</v>
      </c>
      <c r="E31" s="721">
        <v>1691</v>
      </c>
    </row>
    <row r="32" spans="3:6" x14ac:dyDescent="0.15">
      <c r="C32" s="662">
        <v>42826</v>
      </c>
      <c r="D32" s="663">
        <v>16595</v>
      </c>
      <c r="E32" s="721">
        <v>5210</v>
      </c>
    </row>
    <row r="33" spans="3:6" x14ac:dyDescent="0.15">
      <c r="C33" s="662">
        <v>42856</v>
      </c>
      <c r="D33" s="663">
        <v>7963</v>
      </c>
      <c r="E33" s="721">
        <v>1645</v>
      </c>
    </row>
    <row r="34" spans="3:6" x14ac:dyDescent="0.15">
      <c r="C34" s="662">
        <v>42887</v>
      </c>
      <c r="D34" s="663">
        <v>8356</v>
      </c>
      <c r="E34" s="721">
        <v>1828</v>
      </c>
    </row>
    <row r="35" spans="3:6" x14ac:dyDescent="0.15">
      <c r="C35" s="662">
        <v>42917</v>
      </c>
      <c r="D35" s="663">
        <v>9335</v>
      </c>
      <c r="E35" s="721">
        <v>2136</v>
      </c>
    </row>
    <row r="36" spans="3:6" x14ac:dyDescent="0.15">
      <c r="C36" s="662">
        <v>42948</v>
      </c>
      <c r="D36" s="663">
        <v>13555</v>
      </c>
      <c r="E36" s="721">
        <v>3323</v>
      </c>
    </row>
    <row r="37" spans="3:6" ht="14" thickBot="1" x14ac:dyDescent="0.2">
      <c r="C37" s="664">
        <v>42979</v>
      </c>
      <c r="D37" s="665">
        <v>16025</v>
      </c>
      <c r="E37" s="722">
        <v>3598</v>
      </c>
    </row>
    <row r="38" spans="3:6" ht="14" thickBot="1" x14ac:dyDescent="0.2">
      <c r="C38" s="666" t="s">
        <v>66</v>
      </c>
      <c r="D38" s="667">
        <f t="shared" ref="D38:E38" si="1">SUM(D26:D37)</f>
        <v>103019</v>
      </c>
      <c r="E38" s="667">
        <f t="shared" si="1"/>
        <v>26373</v>
      </c>
    </row>
    <row r="40" spans="3:6" x14ac:dyDescent="0.15">
      <c r="C40" t="s">
        <v>887</v>
      </c>
    </row>
    <row r="41" spans="3:6" ht="15" x14ac:dyDescent="0.2">
      <c r="C41" s="669" t="s">
        <v>888</v>
      </c>
    </row>
    <row r="42" spans="3:6" x14ac:dyDescent="0.15">
      <c r="C42" t="s">
        <v>889</v>
      </c>
    </row>
    <row r="45" spans="3:6" ht="16" x14ac:dyDescent="0.2">
      <c r="C45" s="658" t="s">
        <v>1019</v>
      </c>
    </row>
    <row r="46" spans="3:6" ht="14" thickBot="1" x14ac:dyDescent="0.2"/>
    <row r="47" spans="3:6" ht="14" thickBot="1" x14ac:dyDescent="0.2">
      <c r="C47" s="659" t="s">
        <v>184</v>
      </c>
      <c r="D47" s="659" t="s">
        <v>884</v>
      </c>
      <c r="E47" s="659" t="s">
        <v>307</v>
      </c>
      <c r="F47" s="659" t="s">
        <v>309</v>
      </c>
    </row>
    <row r="48" spans="3:6" x14ac:dyDescent="0.15">
      <c r="C48" s="660">
        <v>42644</v>
      </c>
      <c r="D48" s="661">
        <v>11441</v>
      </c>
      <c r="E48" s="661">
        <v>14461</v>
      </c>
      <c r="F48" s="661">
        <v>18377</v>
      </c>
    </row>
    <row r="49" spans="3:6" x14ac:dyDescent="0.15">
      <c r="C49" s="662">
        <v>42675</v>
      </c>
      <c r="D49" s="663">
        <v>23206</v>
      </c>
      <c r="E49" s="663">
        <v>28449</v>
      </c>
      <c r="F49" s="663">
        <v>35880</v>
      </c>
    </row>
    <row r="50" spans="3:6" x14ac:dyDescent="0.15">
      <c r="C50" s="662">
        <v>42705</v>
      </c>
      <c r="D50" s="663">
        <v>14491</v>
      </c>
      <c r="E50" s="663">
        <v>19110</v>
      </c>
      <c r="F50" s="663">
        <v>23882</v>
      </c>
    </row>
    <row r="51" spans="3:6" x14ac:dyDescent="0.15">
      <c r="C51" s="662">
        <v>42736</v>
      </c>
      <c r="D51" s="663">
        <v>34008</v>
      </c>
      <c r="E51" s="663">
        <v>42027</v>
      </c>
      <c r="F51" s="663">
        <v>50695</v>
      </c>
    </row>
    <row r="52" spans="3:6" x14ac:dyDescent="0.15">
      <c r="C52" s="662">
        <v>42767</v>
      </c>
      <c r="D52" s="663">
        <v>13878</v>
      </c>
      <c r="E52" s="663">
        <v>19117</v>
      </c>
      <c r="F52" s="663">
        <v>23610</v>
      </c>
    </row>
    <row r="53" spans="3:6" x14ac:dyDescent="0.15">
      <c r="C53" s="662">
        <v>42795</v>
      </c>
      <c r="D53" s="663">
        <v>18108</v>
      </c>
      <c r="E53" s="663">
        <v>24524</v>
      </c>
      <c r="F53" s="663">
        <v>29974</v>
      </c>
    </row>
    <row r="54" spans="3:6" x14ac:dyDescent="0.15">
      <c r="C54" s="662">
        <v>42826</v>
      </c>
      <c r="D54" s="663">
        <v>47512</v>
      </c>
      <c r="E54" s="663">
        <v>57914</v>
      </c>
      <c r="F54" s="663">
        <v>70670</v>
      </c>
    </row>
    <row r="55" spans="3:6" x14ac:dyDescent="0.15">
      <c r="C55" s="662">
        <v>42856</v>
      </c>
      <c r="D55" s="663">
        <v>17876</v>
      </c>
      <c r="E55" s="663">
        <v>28777</v>
      </c>
      <c r="F55" s="663">
        <v>35880</v>
      </c>
    </row>
    <row r="56" spans="3:6" x14ac:dyDescent="0.15">
      <c r="C56" s="662">
        <v>42887</v>
      </c>
      <c r="D56" s="663">
        <v>25094</v>
      </c>
      <c r="E56" s="663">
        <v>33797</v>
      </c>
      <c r="F56" s="663">
        <v>41775</v>
      </c>
    </row>
    <row r="57" spans="3:6" x14ac:dyDescent="0.15">
      <c r="C57" s="662">
        <v>42917</v>
      </c>
      <c r="D57" s="663">
        <v>29329</v>
      </c>
      <c r="E57" s="663">
        <v>38615</v>
      </c>
      <c r="F57" s="663">
        <v>46745</v>
      </c>
    </row>
    <row r="58" spans="3:6" x14ac:dyDescent="0.15">
      <c r="C58" s="662">
        <v>42948</v>
      </c>
      <c r="D58" s="663">
        <v>65719</v>
      </c>
      <c r="E58" s="663">
        <v>83263</v>
      </c>
      <c r="F58" s="663">
        <v>98374</v>
      </c>
    </row>
    <row r="59" spans="3:6" ht="14" thickBot="1" x14ac:dyDescent="0.2">
      <c r="C59" s="664">
        <v>42979</v>
      </c>
      <c r="D59" s="665">
        <v>69590</v>
      </c>
      <c r="E59" s="665">
        <v>87325</v>
      </c>
      <c r="F59" s="665">
        <v>111451</v>
      </c>
    </row>
    <row r="60" spans="3:6" ht="14" thickBot="1" x14ac:dyDescent="0.2">
      <c r="C60" s="666" t="s">
        <v>66</v>
      </c>
      <c r="D60" s="667">
        <f t="shared" ref="D60:F60" si="2">SUM(D48:D59)</f>
        <v>370252</v>
      </c>
      <c r="E60" s="667">
        <f t="shared" si="2"/>
        <v>477379</v>
      </c>
      <c r="F60" s="667">
        <f t="shared" si="2"/>
        <v>587313</v>
      </c>
    </row>
    <row r="66" spans="3:3" x14ac:dyDescent="0.15">
      <c r="C66" s="295" t="s">
        <v>890</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theme="0"/>
  </sheetPr>
  <dimension ref="A1:U48"/>
  <sheetViews>
    <sheetView topLeftCell="A4" workbookViewId="0">
      <selection activeCell="M32" sqref="M32"/>
    </sheetView>
  </sheetViews>
  <sheetFormatPr baseColWidth="10" defaultColWidth="8.83203125" defaultRowHeight="13" x14ac:dyDescent="0.15"/>
  <cols>
    <col min="1" max="1" width="25.83203125" style="356" customWidth="1"/>
    <col min="2" max="2" width="13.5" style="356" customWidth="1"/>
    <col min="3" max="6" width="15.6640625" style="356" customWidth="1"/>
    <col min="7" max="7" width="24.1640625" style="356" bestFit="1" customWidth="1"/>
    <col min="9" max="9" width="16" customWidth="1"/>
  </cols>
  <sheetData>
    <row r="1" spans="1:21" ht="53" customHeight="1" x14ac:dyDescent="0.15">
      <c r="A1" s="841" t="s">
        <v>346</v>
      </c>
      <c r="B1" s="861"/>
      <c r="C1" s="861"/>
      <c r="D1" s="861"/>
      <c r="E1" s="861"/>
      <c r="F1" s="861"/>
      <c r="G1" s="861"/>
    </row>
    <row r="2" spans="1:21" s="27" customFormat="1" ht="12.75" customHeight="1" x14ac:dyDescent="0.15">
      <c r="A2" s="841"/>
      <c r="B2" s="841"/>
      <c r="C2" s="841"/>
      <c r="D2" s="841"/>
      <c r="E2" s="841"/>
      <c r="F2" s="841"/>
      <c r="G2" s="841"/>
      <c r="H2" s="294"/>
      <c r="I2"/>
    </row>
    <row r="3" spans="1:21" s="27" customFormat="1" ht="29.25" customHeight="1" x14ac:dyDescent="0.15">
      <c r="A3" s="841" t="s">
        <v>347</v>
      </c>
      <c r="B3" s="841"/>
      <c r="C3" s="841"/>
      <c r="D3" s="841"/>
      <c r="E3" s="841"/>
      <c r="F3" s="841"/>
      <c r="G3" s="841"/>
      <c r="H3"/>
      <c r="I3"/>
    </row>
    <row r="4" spans="1:21" s="27" customFormat="1" ht="18" customHeight="1" x14ac:dyDescent="0.15">
      <c r="A4" s="841"/>
      <c r="B4" s="841"/>
      <c r="C4" s="841"/>
      <c r="D4" s="841"/>
      <c r="E4" s="841"/>
      <c r="F4" s="841"/>
      <c r="G4" s="841"/>
      <c r="H4"/>
      <c r="I4"/>
    </row>
    <row r="5" spans="1:21" s="27" customFormat="1" ht="18" customHeight="1" x14ac:dyDescent="0.15">
      <c r="A5" s="294"/>
      <c r="B5" s="294"/>
      <c r="C5" s="294"/>
      <c r="D5" s="294"/>
      <c r="E5" s="294"/>
      <c r="F5" s="294"/>
      <c r="G5" s="294"/>
      <c r="H5"/>
      <c r="I5"/>
    </row>
    <row r="6" spans="1:21" x14ac:dyDescent="0.15">
      <c r="A6" s="840" t="s">
        <v>1081</v>
      </c>
      <c r="B6" s="861"/>
      <c r="C6" s="861"/>
      <c r="D6" s="861"/>
      <c r="E6" s="861"/>
      <c r="F6" s="861"/>
      <c r="G6" s="861"/>
    </row>
    <row r="7" spans="1:21" x14ac:dyDescent="0.15">
      <c r="A7" s="904"/>
      <c r="B7" s="904"/>
      <c r="C7" s="904"/>
      <c r="D7" s="904"/>
      <c r="E7" s="904"/>
      <c r="F7" s="904"/>
      <c r="G7" s="904"/>
    </row>
    <row r="8" spans="1:21" x14ac:dyDescent="0.15">
      <c r="A8" s="334"/>
      <c r="B8" s="334" t="s">
        <v>348</v>
      </c>
      <c r="C8" s="334" t="s">
        <v>349</v>
      </c>
      <c r="D8" s="334" t="s">
        <v>350</v>
      </c>
      <c r="E8" s="334"/>
      <c r="F8" s="248"/>
      <c r="G8" s="248"/>
    </row>
    <row r="9" spans="1:21" s="247" customFormat="1" ht="39" x14ac:dyDescent="0.15">
      <c r="A9" s="337" t="s">
        <v>52</v>
      </c>
      <c r="B9" s="337" t="s">
        <v>351</v>
      </c>
      <c r="C9" s="337" t="s">
        <v>352</v>
      </c>
      <c r="D9" s="337" t="s">
        <v>353</v>
      </c>
      <c r="E9" s="337" t="s">
        <v>354</v>
      </c>
      <c r="F9" s="323" t="s">
        <v>355</v>
      </c>
      <c r="G9" s="323" t="s">
        <v>356</v>
      </c>
      <c r="I9" s="323" t="s">
        <v>1049</v>
      </c>
      <c r="J9"/>
      <c r="K9"/>
      <c r="L9"/>
    </row>
    <row r="10" spans="1:21" x14ac:dyDescent="0.15">
      <c r="A10" s="300" t="s">
        <v>55</v>
      </c>
      <c r="B10" s="745">
        <f>'Data Users'!B$9</f>
        <v>4698</v>
      </c>
      <c r="C10" s="339">
        <v>40974</v>
      </c>
      <c r="D10" s="340">
        <v>33551</v>
      </c>
      <c r="E10" s="341">
        <f t="shared" ref="E10:E21" si="0">B10-F10</f>
        <v>4341</v>
      </c>
      <c r="F10" s="342">
        <v>357</v>
      </c>
      <c r="G10" s="343">
        <f>F10/B10</f>
        <v>7.5989782886334609E-2</v>
      </c>
      <c r="I10" s="343">
        <f>F10/C10</f>
        <v>8.712842290232831E-3</v>
      </c>
    </row>
    <row r="11" spans="1:21" x14ac:dyDescent="0.15">
      <c r="A11" s="300" t="s">
        <v>56</v>
      </c>
      <c r="B11" s="745">
        <f>'Data Users'!C$9</f>
        <v>53604</v>
      </c>
      <c r="C11" s="340">
        <v>70696</v>
      </c>
      <c r="D11" s="340">
        <v>52082</v>
      </c>
      <c r="E11" s="341">
        <f t="shared" si="0"/>
        <v>14139</v>
      </c>
      <c r="F11" s="342">
        <v>39465</v>
      </c>
      <c r="G11" s="343">
        <f t="shared" ref="G11:G21" si="1">F11/B11</f>
        <v>0.73623237071860304</v>
      </c>
      <c r="I11" s="343">
        <f t="shared" ref="I11:I23" si="2">F11/C11</f>
        <v>0.55823526083512509</v>
      </c>
    </row>
    <row r="12" spans="1:21" x14ac:dyDescent="0.15">
      <c r="A12" s="300" t="s">
        <v>57</v>
      </c>
      <c r="B12" s="745">
        <f>'Data Users'!D$9</f>
        <v>262451</v>
      </c>
      <c r="C12" s="340">
        <v>11549</v>
      </c>
      <c r="D12" s="340">
        <v>8947</v>
      </c>
      <c r="E12" s="341">
        <f t="shared" si="0"/>
        <v>257540</v>
      </c>
      <c r="F12" s="342">
        <v>4911</v>
      </c>
      <c r="G12" s="343">
        <f t="shared" si="1"/>
        <v>1.871206434724958E-2</v>
      </c>
      <c r="I12" s="343">
        <f t="shared" si="2"/>
        <v>0.42523162178543594</v>
      </c>
    </row>
    <row r="13" spans="1:21" x14ac:dyDescent="0.15">
      <c r="A13" s="300" t="s">
        <v>246</v>
      </c>
      <c r="B13" s="745">
        <f>'Data Users'!E$9</f>
        <v>108812</v>
      </c>
      <c r="C13" s="340">
        <v>118779</v>
      </c>
      <c r="D13" s="340">
        <v>86430</v>
      </c>
      <c r="E13" s="341">
        <f t="shared" si="0"/>
        <v>63649</v>
      </c>
      <c r="F13" s="342">
        <v>45163</v>
      </c>
      <c r="G13" s="343">
        <f t="shared" si="1"/>
        <v>0.41505532478035512</v>
      </c>
      <c r="I13" s="343">
        <f t="shared" si="2"/>
        <v>0.38022714452891504</v>
      </c>
    </row>
    <row r="14" spans="1:21" x14ac:dyDescent="0.15">
      <c r="A14" s="300" t="s">
        <v>59</v>
      </c>
      <c r="B14" s="745">
        <f>'Data Users'!F$9</f>
        <v>6844</v>
      </c>
      <c r="C14" s="340">
        <v>15823</v>
      </c>
      <c r="D14" s="340">
        <v>13366</v>
      </c>
      <c r="E14" s="341">
        <f t="shared" si="0"/>
        <v>4429</v>
      </c>
      <c r="F14" s="342">
        <v>2415</v>
      </c>
      <c r="G14" s="343">
        <f t="shared" si="1"/>
        <v>0.35286382232612507</v>
      </c>
      <c r="I14" s="343">
        <f t="shared" si="2"/>
        <v>0.15262592428742969</v>
      </c>
    </row>
    <row r="15" spans="1:21" s="344" customFormat="1" x14ac:dyDescent="0.15">
      <c r="A15" s="300" t="s">
        <v>104</v>
      </c>
      <c r="B15" s="745">
        <f>'Data Users'!G$9</f>
        <v>140461</v>
      </c>
      <c r="C15" s="339">
        <v>141014</v>
      </c>
      <c r="D15" s="339">
        <v>107662</v>
      </c>
      <c r="E15" s="341">
        <f t="shared" si="0"/>
        <v>94936</v>
      </c>
      <c r="F15" s="342">
        <v>45525</v>
      </c>
      <c r="G15" s="343">
        <f t="shared" si="1"/>
        <v>0.32411131915620706</v>
      </c>
      <c r="H15"/>
      <c r="I15" s="343">
        <f t="shared" si="2"/>
        <v>0.32284028536173714</v>
      </c>
      <c r="J15"/>
      <c r="K15"/>
      <c r="L15"/>
      <c r="M15"/>
      <c r="N15"/>
      <c r="O15"/>
      <c r="P15"/>
      <c r="Q15"/>
      <c r="R15"/>
      <c r="S15"/>
      <c r="T15"/>
      <c r="U15"/>
    </row>
    <row r="16" spans="1:21" x14ac:dyDescent="0.15">
      <c r="A16" s="300" t="s">
        <v>61</v>
      </c>
      <c r="B16" s="745">
        <f>'Data Users'!H$9</f>
        <v>226661</v>
      </c>
      <c r="C16" s="340">
        <v>169008</v>
      </c>
      <c r="D16" s="340">
        <v>134780</v>
      </c>
      <c r="E16" s="341">
        <f t="shared" si="0"/>
        <v>219111</v>
      </c>
      <c r="F16" s="342">
        <v>7550</v>
      </c>
      <c r="G16" s="343">
        <f t="shared" si="1"/>
        <v>3.3309656270818534E-2</v>
      </c>
      <c r="I16" s="343">
        <f t="shared" si="2"/>
        <v>4.4672441541228819E-2</v>
      </c>
    </row>
    <row r="17" spans="1:20" x14ac:dyDescent="0.15">
      <c r="A17" s="300" t="s">
        <v>62</v>
      </c>
      <c r="B17" s="745">
        <f>'Data Users'!I$9</f>
        <v>36012</v>
      </c>
      <c r="C17" s="340">
        <v>572807</v>
      </c>
      <c r="D17" s="340">
        <v>457958</v>
      </c>
      <c r="E17" s="341">
        <f t="shared" si="0"/>
        <v>19660</v>
      </c>
      <c r="F17" s="342">
        <v>16352</v>
      </c>
      <c r="G17" s="343">
        <f t="shared" si="1"/>
        <v>0.45407086526713319</v>
      </c>
      <c r="I17" s="343">
        <f t="shared" si="2"/>
        <v>2.854713716836561E-2</v>
      </c>
    </row>
    <row r="18" spans="1:20" x14ac:dyDescent="0.15">
      <c r="A18" s="484" t="s">
        <v>743</v>
      </c>
      <c r="B18" s="745">
        <f>'Data Users'!J$9</f>
        <v>34716</v>
      </c>
      <c r="C18" s="340"/>
      <c r="D18" s="340"/>
      <c r="E18" s="341">
        <f t="shared" si="0"/>
        <v>34716</v>
      </c>
      <c r="F18" s="342"/>
      <c r="G18" s="343"/>
      <c r="I18" s="343"/>
    </row>
    <row r="19" spans="1:20" x14ac:dyDescent="0.15">
      <c r="A19" s="300" t="s">
        <v>63</v>
      </c>
      <c r="B19" s="745">
        <f>'Data Users'!K$9</f>
        <v>16006</v>
      </c>
      <c r="C19" s="340">
        <v>33545</v>
      </c>
      <c r="D19" s="340">
        <v>27150</v>
      </c>
      <c r="E19" s="341">
        <f t="shared" si="0"/>
        <v>8232</v>
      </c>
      <c r="F19" s="342">
        <v>7774</v>
      </c>
      <c r="G19" s="343">
        <f t="shared" si="1"/>
        <v>0.48569286517555915</v>
      </c>
      <c r="I19" s="343">
        <f t="shared" si="2"/>
        <v>0.23174839767476524</v>
      </c>
    </row>
    <row r="20" spans="1:20" x14ac:dyDescent="0.15">
      <c r="A20" s="300" t="s">
        <v>101</v>
      </c>
      <c r="B20" s="745">
        <f>'Data Users'!L$9</f>
        <v>57284</v>
      </c>
      <c r="C20" s="340">
        <v>27157</v>
      </c>
      <c r="D20" s="340">
        <v>21315</v>
      </c>
      <c r="E20" s="341">
        <f t="shared" si="0"/>
        <v>48683</v>
      </c>
      <c r="F20" s="342">
        <v>8601</v>
      </c>
      <c r="G20" s="343">
        <f t="shared" si="1"/>
        <v>0.15014663780462259</v>
      </c>
      <c r="I20" s="343">
        <f t="shared" si="2"/>
        <v>0.3167139227455168</v>
      </c>
    </row>
    <row r="21" spans="1:20" x14ac:dyDescent="0.15">
      <c r="A21" s="300" t="s">
        <v>65</v>
      </c>
      <c r="B21" s="745">
        <f>'Data Users'!M$9</f>
        <v>368768</v>
      </c>
      <c r="C21" s="340">
        <v>78103</v>
      </c>
      <c r="D21" s="340">
        <v>65763</v>
      </c>
      <c r="E21" s="341">
        <f t="shared" si="0"/>
        <v>325606</v>
      </c>
      <c r="F21" s="342">
        <v>43162</v>
      </c>
      <c r="G21" s="343">
        <f t="shared" si="1"/>
        <v>0.11704377820201319</v>
      </c>
      <c r="I21" s="343">
        <f t="shared" si="2"/>
        <v>0.55262922038846141</v>
      </c>
    </row>
    <row r="22" spans="1:20" x14ac:dyDescent="0.15">
      <c r="A22" s="300" t="s">
        <v>286</v>
      </c>
      <c r="B22" s="745"/>
      <c r="C22" s="339">
        <v>477262</v>
      </c>
      <c r="D22" s="340">
        <v>369631</v>
      </c>
      <c r="E22" s="341"/>
      <c r="F22" s="342"/>
      <c r="G22" s="343"/>
      <c r="I22" s="343">
        <f t="shared" si="2"/>
        <v>0</v>
      </c>
    </row>
    <row r="23" spans="1:20" x14ac:dyDescent="0.15">
      <c r="A23" s="300" t="s">
        <v>357</v>
      </c>
      <c r="B23" s="745">
        <f>NRT!E73</f>
        <v>2560</v>
      </c>
      <c r="C23" s="339">
        <v>185285</v>
      </c>
      <c r="D23" s="340">
        <v>152313</v>
      </c>
      <c r="E23" s="338">
        <f>NRT!E73</f>
        <v>2560</v>
      </c>
      <c r="F23" s="345"/>
      <c r="G23" s="343"/>
      <c r="I23" s="343">
        <f t="shared" si="2"/>
        <v>0</v>
      </c>
    </row>
    <row r="24" spans="1:20" ht="15" x14ac:dyDescent="0.15">
      <c r="A24" s="346" t="s">
        <v>66</v>
      </c>
      <c r="B24" s="347">
        <f>SUM(B10:B23)</f>
        <v>1318877</v>
      </c>
      <c r="C24" s="347">
        <f>SUM(C10:C23)</f>
        <v>1942002</v>
      </c>
      <c r="D24" s="347">
        <f>SUM(D10:D23)</f>
        <v>1530948</v>
      </c>
      <c r="E24" s="347">
        <f>SUM(E10:E23)</f>
        <v>1097602</v>
      </c>
      <c r="F24" s="347">
        <f>SUM(F10:F23)</f>
        <v>221275</v>
      </c>
      <c r="G24" s="343">
        <f>F24/B24</f>
        <v>0.16777531187517866</v>
      </c>
      <c r="I24" s="343">
        <f>H24/D24</f>
        <v>0</v>
      </c>
    </row>
    <row r="25" spans="1:20" x14ac:dyDescent="0.15">
      <c r="A25"/>
      <c r="B25"/>
      <c r="C25"/>
      <c r="D25"/>
      <c r="E25"/>
      <c r="F25"/>
      <c r="G25"/>
    </row>
    <row r="26" spans="1:20" x14ac:dyDescent="0.15">
      <c r="A26" s="348"/>
      <c r="B26" s="259"/>
      <c r="C26" s="349"/>
      <c r="D26" s="349"/>
      <c r="E26" s="259"/>
      <c r="F26" s="349"/>
      <c r="G26" s="349"/>
    </row>
    <row r="27" spans="1:20" ht="39" x14ac:dyDescent="0.15">
      <c r="A27" s="350"/>
      <c r="B27" s="351"/>
      <c r="C27" s="351"/>
      <c r="D27" s="352" t="s">
        <v>358</v>
      </c>
      <c r="E27" s="353">
        <f>C24+E24</f>
        <v>3039604</v>
      </c>
      <c r="F27" s="509"/>
      <c r="G27"/>
    </row>
    <row r="28" spans="1:20" s="12" customFormat="1" x14ac:dyDescent="0.15">
      <c r="A28" s="348"/>
      <c r="B28" s="349"/>
      <c r="C28" s="349"/>
      <c r="D28" s="354"/>
      <c r="E28" s="355"/>
      <c r="F28" s="349"/>
      <c r="G28" s="349"/>
      <c r="H28"/>
      <c r="I28"/>
      <c r="J28"/>
      <c r="K28"/>
      <c r="L28"/>
      <c r="M28"/>
      <c r="N28"/>
      <c r="O28"/>
      <c r="P28"/>
      <c r="Q28"/>
      <c r="R28"/>
      <c r="S28"/>
      <c r="T28"/>
    </row>
    <row r="34" spans="2:15" x14ac:dyDescent="0.15">
      <c r="D34" s="670"/>
      <c r="N34" s="356"/>
      <c r="O34" s="356"/>
    </row>
    <row r="35" spans="2:15" x14ac:dyDescent="0.15">
      <c r="N35" s="356"/>
      <c r="O35" s="356"/>
    </row>
    <row r="36" spans="2:15" x14ac:dyDescent="0.15">
      <c r="N36" s="356"/>
      <c r="O36" s="356"/>
    </row>
    <row r="37" spans="2:15" x14ac:dyDescent="0.15">
      <c r="B37"/>
      <c r="N37" s="356"/>
      <c r="O37" s="356"/>
    </row>
    <row r="38" spans="2:15" x14ac:dyDescent="0.15">
      <c r="B38"/>
      <c r="N38" s="356"/>
      <c r="O38" s="356"/>
    </row>
    <row r="39" spans="2:15" x14ac:dyDescent="0.15">
      <c r="B39"/>
      <c r="N39" s="356"/>
      <c r="O39" s="356"/>
    </row>
    <row r="40" spans="2:15" x14ac:dyDescent="0.15">
      <c r="B40"/>
    </row>
    <row r="41" spans="2:15" x14ac:dyDescent="0.15">
      <c r="B41"/>
    </row>
    <row r="42" spans="2:15" x14ac:dyDescent="0.15">
      <c r="B42"/>
    </row>
    <row r="43" spans="2:15" x14ac:dyDescent="0.15">
      <c r="B43"/>
    </row>
    <row r="44" spans="2:15" x14ac:dyDescent="0.15">
      <c r="B44"/>
    </row>
    <row r="45" spans="2:15" x14ac:dyDescent="0.15">
      <c r="B45"/>
    </row>
    <row r="46" spans="2:15" x14ac:dyDescent="0.15">
      <c r="B46"/>
      <c r="C46" s="746"/>
      <c r="D46" s="746"/>
      <c r="E46" s="746"/>
      <c r="F46" s="746"/>
      <c r="G46" s="746"/>
      <c r="H46" s="746"/>
      <c r="I46" s="746"/>
      <c r="J46" s="746"/>
      <c r="K46" s="746"/>
      <c r="L46" s="746"/>
      <c r="M46" s="746"/>
      <c r="N46" s="746"/>
    </row>
    <row r="47" spans="2:15" x14ac:dyDescent="0.15">
      <c r="B47"/>
    </row>
    <row r="48" spans="2:15" x14ac:dyDescent="0.15">
      <c r="B48"/>
    </row>
  </sheetData>
  <mergeCells count="6">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0"/>
  </sheetPr>
  <dimension ref="A1:K13"/>
  <sheetViews>
    <sheetView showGridLines="0" tabSelected="1" topLeftCell="A5" workbookViewId="0">
      <selection activeCell="A10" sqref="A10:B10"/>
    </sheetView>
  </sheetViews>
  <sheetFormatPr baseColWidth="10" defaultColWidth="8.83203125" defaultRowHeight="13" x14ac:dyDescent="0.15"/>
  <cols>
    <col min="1" max="1" width="53.5" style="12" customWidth="1"/>
    <col min="2" max="2" width="60.6640625" style="12" customWidth="1"/>
    <col min="3" max="16384" width="8.83203125" style="12"/>
  </cols>
  <sheetData>
    <row r="1" spans="1:11" ht="108" customHeight="1" x14ac:dyDescent="0.15">
      <c r="A1" s="793" t="s">
        <v>2</v>
      </c>
      <c r="B1" s="794"/>
    </row>
    <row r="2" spans="1:11" ht="51" customHeight="1" x14ac:dyDescent="0.15">
      <c r="A2" s="790" t="s">
        <v>982</v>
      </c>
      <c r="B2" s="795"/>
    </row>
    <row r="3" spans="1:11" ht="16" customHeight="1" x14ac:dyDescent="0.15">
      <c r="A3" s="796"/>
      <c r="B3" s="796"/>
    </row>
    <row r="4" spans="1:11" ht="64" customHeight="1" x14ac:dyDescent="0.15">
      <c r="A4" s="790" t="s">
        <v>3</v>
      </c>
      <c r="B4" s="790"/>
    </row>
    <row r="5" spans="1:11" ht="15" customHeight="1" x14ac:dyDescent="0.15">
      <c r="A5" s="796"/>
      <c r="B5" s="796"/>
    </row>
    <row r="6" spans="1:11" ht="67.5" customHeight="1" x14ac:dyDescent="0.15">
      <c r="A6" s="790" t="s">
        <v>4</v>
      </c>
      <c r="B6" s="790"/>
    </row>
    <row r="7" spans="1:11" ht="15" customHeight="1" x14ac:dyDescent="0.15">
      <c r="A7" s="748"/>
      <c r="B7" s="748"/>
    </row>
    <row r="8" spans="1:11" ht="279" customHeight="1" x14ac:dyDescent="0.15">
      <c r="A8" s="789" t="s">
        <v>1075</v>
      </c>
      <c r="B8" s="789"/>
    </row>
    <row r="9" spans="1:11" ht="16.5" customHeight="1" x14ac:dyDescent="0.15">
      <c r="A9" s="671"/>
      <c r="B9" s="671"/>
    </row>
    <row r="10" spans="1:11" ht="51" customHeight="1" x14ac:dyDescent="0.15">
      <c r="A10" s="792" t="s">
        <v>1086</v>
      </c>
      <c r="B10" s="792"/>
      <c r="C10" s="320"/>
      <c r="D10" s="320"/>
      <c r="E10" s="320"/>
      <c r="F10" s="320"/>
      <c r="G10" s="320"/>
      <c r="H10" s="320"/>
      <c r="I10" s="320"/>
      <c r="J10" s="320"/>
      <c r="K10" s="320"/>
    </row>
    <row r="11" spans="1:11" ht="10.5" customHeight="1" x14ac:dyDescent="0.15">
      <c r="A11" s="677"/>
      <c r="B11" s="677"/>
      <c r="C11" s="320"/>
      <c r="D11" s="320"/>
      <c r="E11" s="320"/>
      <c r="F11" s="320"/>
      <c r="G11" s="320"/>
      <c r="H11" s="320"/>
      <c r="I11" s="320"/>
      <c r="J11" s="320"/>
      <c r="K11" s="320"/>
    </row>
    <row r="12" spans="1:11" ht="16" x14ac:dyDescent="0.15">
      <c r="A12" s="790" t="s">
        <v>5</v>
      </c>
      <c r="B12" s="790"/>
    </row>
    <row r="13" spans="1:11" x14ac:dyDescent="0.15">
      <c r="A13" s="791"/>
      <c r="B13" s="791"/>
    </row>
  </sheetData>
  <mergeCells count="10">
    <mergeCell ref="A1:B1"/>
    <mergeCell ref="A2:B2"/>
    <mergeCell ref="A3:B3"/>
    <mergeCell ref="A4:B4"/>
    <mergeCell ref="A5:B5"/>
    <mergeCell ref="A8:B8"/>
    <mergeCell ref="A12:B12"/>
    <mergeCell ref="A13:B13"/>
    <mergeCell ref="A10:B10"/>
    <mergeCell ref="A6:B6"/>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theme="0"/>
  </sheetPr>
  <dimension ref="A1:W31"/>
  <sheetViews>
    <sheetView workbookViewId="0">
      <selection activeCell="B9" sqref="B9"/>
    </sheetView>
  </sheetViews>
  <sheetFormatPr baseColWidth="10" defaultColWidth="11.5" defaultRowHeight="13" x14ac:dyDescent="0.15"/>
  <cols>
    <col min="1" max="1" width="11.5" style="12"/>
    <col min="2" max="2" width="25.83203125" style="12" customWidth="1"/>
    <col min="3" max="3" width="74.6640625" style="12" customWidth="1"/>
    <col min="4" max="4" width="11.5" style="12"/>
    <col min="5" max="5" width="10.83203125" style="105" customWidth="1"/>
    <col min="6" max="6" width="11.5" style="105"/>
    <col min="7" max="16384" width="11.5" style="12"/>
  </cols>
  <sheetData>
    <row r="1" spans="1:6" x14ac:dyDescent="0.15">
      <c r="B1" s="12" t="s">
        <v>959</v>
      </c>
    </row>
    <row r="2" spans="1:6" x14ac:dyDescent="0.15">
      <c r="B2" s="357" t="s">
        <v>242</v>
      </c>
      <c r="D2" s="105"/>
    </row>
    <row r="3" spans="1:6" x14ac:dyDescent="0.15">
      <c r="B3" s="905" t="s">
        <v>243</v>
      </c>
      <c r="C3" s="895"/>
      <c r="D3" s="895"/>
    </row>
    <row r="4" spans="1:6" x14ac:dyDescent="0.15">
      <c r="B4" s="598"/>
      <c r="C4" s="595"/>
      <c r="D4" s="595"/>
    </row>
    <row r="5" spans="1:6" s="20" customFormat="1" ht="16" x14ac:dyDescent="0.15">
      <c r="A5" s="906" t="s">
        <v>829</v>
      </c>
      <c r="B5" s="906"/>
      <c r="C5" s="906"/>
      <c r="D5" s="906"/>
      <c r="E5" s="906"/>
      <c r="F5" s="102"/>
    </row>
    <row r="6" spans="1:6" s="20" customFormat="1" x14ac:dyDescent="0.15">
      <c r="A6" s="23"/>
      <c r="B6" s="73" t="s">
        <v>815</v>
      </c>
      <c r="C6" s="73" t="s">
        <v>816</v>
      </c>
      <c r="D6" s="39" t="s">
        <v>817</v>
      </c>
      <c r="E6" s="73" t="s">
        <v>229</v>
      </c>
      <c r="F6" s="102"/>
    </row>
    <row r="7" spans="1:6" s="20" customFormat="1" x14ac:dyDescent="0.15">
      <c r="A7" s="28">
        <v>1</v>
      </c>
      <c r="B7" s="21" t="s">
        <v>369</v>
      </c>
      <c r="C7" s="24" t="s">
        <v>370</v>
      </c>
      <c r="D7" s="358">
        <v>729258.33458006126</v>
      </c>
      <c r="E7" s="485">
        <v>26371984</v>
      </c>
      <c r="F7" s="102"/>
    </row>
    <row r="8" spans="1:6" s="20" customFormat="1" x14ac:dyDescent="0.15">
      <c r="A8" s="28">
        <v>2</v>
      </c>
      <c r="B8" s="21" t="s">
        <v>830</v>
      </c>
      <c r="C8" s="24" t="s">
        <v>831</v>
      </c>
      <c r="D8" s="358">
        <v>693803.53800734004</v>
      </c>
      <c r="E8" s="255">
        <v>398997</v>
      </c>
      <c r="F8" s="102"/>
    </row>
    <row r="9" spans="1:6" s="20" customFormat="1" x14ac:dyDescent="0.15">
      <c r="A9" s="28">
        <v>3</v>
      </c>
      <c r="B9" s="21" t="s">
        <v>371</v>
      </c>
      <c r="C9" s="24" t="s">
        <v>372</v>
      </c>
      <c r="D9" s="358">
        <v>606975.37433241145</v>
      </c>
      <c r="E9" s="255">
        <v>7480951</v>
      </c>
      <c r="F9" s="102"/>
    </row>
    <row r="10" spans="1:6" s="20" customFormat="1" ht="26" x14ac:dyDescent="0.15">
      <c r="A10" s="331">
        <v>4</v>
      </c>
      <c r="B10" s="21" t="s">
        <v>950</v>
      </c>
      <c r="C10" s="24" t="s">
        <v>951</v>
      </c>
      <c r="D10" s="358">
        <v>543651.91405758297</v>
      </c>
      <c r="E10" s="255">
        <v>1537941</v>
      </c>
      <c r="F10" s="102"/>
    </row>
    <row r="11" spans="1:6" s="20" customFormat="1" x14ac:dyDescent="0.15">
      <c r="A11" s="331">
        <v>5</v>
      </c>
      <c r="B11" s="21" t="s">
        <v>952</v>
      </c>
      <c r="C11" s="24" t="s">
        <v>953</v>
      </c>
      <c r="D11" s="358">
        <v>516204.33669164701</v>
      </c>
      <c r="E11" s="255">
        <v>7193947</v>
      </c>
      <c r="F11" s="102"/>
    </row>
    <row r="12" spans="1:6" s="20" customFormat="1" ht="26" x14ac:dyDescent="0.15">
      <c r="A12" s="331">
        <v>6</v>
      </c>
      <c r="B12" s="21" t="s">
        <v>954</v>
      </c>
      <c r="C12" s="614" t="s">
        <v>955</v>
      </c>
      <c r="D12" s="358">
        <v>460233.51482663502</v>
      </c>
      <c r="E12" s="255">
        <v>736185</v>
      </c>
      <c r="F12" s="102"/>
    </row>
    <row r="13" spans="1:6" s="20" customFormat="1" ht="26" x14ac:dyDescent="0.15">
      <c r="A13" s="331">
        <v>7</v>
      </c>
      <c r="B13" s="21" t="s">
        <v>832</v>
      </c>
      <c r="C13" s="24" t="s">
        <v>956</v>
      </c>
      <c r="D13" s="358">
        <v>453302.01973900502</v>
      </c>
      <c r="E13" s="255">
        <v>5142525</v>
      </c>
      <c r="F13" s="102"/>
    </row>
    <row r="14" spans="1:6" s="20" customFormat="1" x14ac:dyDescent="0.15">
      <c r="A14" s="331">
        <v>8</v>
      </c>
      <c r="B14" s="21" t="s">
        <v>375</v>
      </c>
      <c r="C14" s="24" t="s">
        <v>376</v>
      </c>
      <c r="D14" s="358">
        <v>362676.72708337894</v>
      </c>
      <c r="E14" s="255">
        <v>4529208</v>
      </c>
      <c r="F14" s="102"/>
    </row>
    <row r="15" spans="1:6" s="20" customFormat="1" x14ac:dyDescent="0.15">
      <c r="A15" s="331">
        <v>9</v>
      </c>
      <c r="B15" s="21" t="s">
        <v>373</v>
      </c>
      <c r="C15" s="24" t="s">
        <v>374</v>
      </c>
      <c r="D15" s="358">
        <v>354407.92420923198</v>
      </c>
      <c r="E15" s="255">
        <v>1897897</v>
      </c>
      <c r="F15" s="102"/>
    </row>
    <row r="16" spans="1:6" s="20" customFormat="1" x14ac:dyDescent="0.15">
      <c r="A16" s="331">
        <v>10</v>
      </c>
      <c r="B16" s="21" t="s">
        <v>361</v>
      </c>
      <c r="C16" s="24" t="s">
        <v>362</v>
      </c>
      <c r="D16" s="358">
        <v>347652.23801393597</v>
      </c>
      <c r="E16" s="485">
        <v>4298570</v>
      </c>
      <c r="F16" s="102"/>
    </row>
    <row r="17" spans="1:23" x14ac:dyDescent="0.15">
      <c r="A17" s="136"/>
      <c r="B17" s="136"/>
      <c r="C17" s="136"/>
      <c r="D17" s="136"/>
      <c r="E17" s="141"/>
    </row>
    <row r="18" spans="1:23" x14ac:dyDescent="0.15">
      <c r="A18" s="136"/>
      <c r="B18" s="136"/>
      <c r="C18" s="136"/>
      <c r="D18" s="136"/>
      <c r="E18" s="141"/>
    </row>
    <row r="19" spans="1:23" ht="16" x14ac:dyDescent="0.15">
      <c r="A19" s="907" t="s">
        <v>381</v>
      </c>
      <c r="B19" s="907"/>
      <c r="C19" s="907"/>
      <c r="D19" s="907"/>
      <c r="E19" s="907"/>
    </row>
    <row r="20" spans="1:23" s="20" customFormat="1" x14ac:dyDescent="0.15">
      <c r="A20" s="19"/>
      <c r="B20" s="127" t="s">
        <v>239</v>
      </c>
      <c r="C20" s="28" t="s">
        <v>816</v>
      </c>
      <c r="D20" s="127" t="s">
        <v>240</v>
      </c>
      <c r="E20" s="134" t="s">
        <v>817</v>
      </c>
      <c r="F20" s="105"/>
      <c r="G20" s="12"/>
      <c r="H20" s="12"/>
      <c r="I20" s="12"/>
      <c r="J20" s="12"/>
      <c r="K20" s="12"/>
      <c r="L20" s="12"/>
      <c r="M20" s="12"/>
      <c r="N20" s="12"/>
      <c r="O20" s="12"/>
      <c r="P20" s="12"/>
      <c r="Q20" s="12"/>
      <c r="R20" s="12"/>
      <c r="S20" s="12"/>
      <c r="T20" s="12"/>
      <c r="U20" s="12"/>
      <c r="V20" s="12"/>
      <c r="W20" s="12"/>
    </row>
    <row r="21" spans="1:23" s="20" customFormat="1" x14ac:dyDescent="0.15">
      <c r="A21" s="28">
        <v>1</v>
      </c>
      <c r="B21" s="21" t="s">
        <v>957</v>
      </c>
      <c r="C21" s="24" t="s">
        <v>958</v>
      </c>
      <c r="D21" s="255">
        <v>83986418</v>
      </c>
      <c r="E21" s="358">
        <v>19862.4528385661</v>
      </c>
      <c r="F21" s="105"/>
      <c r="G21" s="12"/>
      <c r="H21" s="12"/>
      <c r="I21" s="12"/>
      <c r="J21" s="12"/>
      <c r="K21" s="12"/>
      <c r="L21" s="12"/>
      <c r="M21" s="12"/>
      <c r="N21" s="12"/>
      <c r="O21" s="12"/>
      <c r="P21" s="12"/>
      <c r="Q21" s="12"/>
      <c r="R21" s="12"/>
      <c r="S21" s="12"/>
      <c r="T21" s="12"/>
      <c r="U21" s="12"/>
      <c r="V21" s="12"/>
      <c r="W21" s="12"/>
    </row>
    <row r="22" spans="1:23" s="20" customFormat="1" x14ac:dyDescent="0.15">
      <c r="A22" s="28">
        <v>2</v>
      </c>
      <c r="B22" s="21" t="s">
        <v>385</v>
      </c>
      <c r="C22" s="24" t="s">
        <v>386</v>
      </c>
      <c r="D22" s="255">
        <v>61858748</v>
      </c>
      <c r="E22" s="358">
        <v>22130.217754843601</v>
      </c>
      <c r="F22" s="105"/>
      <c r="G22" s="12"/>
      <c r="H22" s="12"/>
      <c r="I22" s="12"/>
      <c r="J22" s="12"/>
      <c r="K22" s="12"/>
      <c r="L22" s="12"/>
      <c r="M22" s="12"/>
      <c r="N22" s="12"/>
      <c r="O22" s="12"/>
      <c r="P22" s="12"/>
      <c r="Q22" s="12"/>
      <c r="R22" s="12"/>
      <c r="S22" s="12"/>
      <c r="T22" s="12"/>
      <c r="U22" s="12"/>
      <c r="V22" s="12"/>
      <c r="W22" s="12"/>
    </row>
    <row r="23" spans="1:23" s="20" customFormat="1" x14ac:dyDescent="0.15">
      <c r="A23" s="28">
        <v>3</v>
      </c>
      <c r="B23" s="21" t="s">
        <v>596</v>
      </c>
      <c r="C23" s="24" t="s">
        <v>597</v>
      </c>
      <c r="D23" s="255">
        <v>41730776</v>
      </c>
      <c r="E23" s="358">
        <v>105.39634930063001</v>
      </c>
      <c r="F23" s="105"/>
      <c r="G23" s="12"/>
      <c r="H23" s="12"/>
      <c r="I23" s="12"/>
      <c r="J23" s="12"/>
      <c r="K23" s="12"/>
      <c r="L23" s="12"/>
      <c r="M23" s="12"/>
      <c r="N23" s="12"/>
      <c r="O23" s="12"/>
      <c r="P23" s="12"/>
      <c r="Q23" s="12"/>
      <c r="R23" s="12"/>
      <c r="S23" s="12"/>
      <c r="T23" s="12"/>
      <c r="U23" s="12"/>
      <c r="V23" s="12"/>
      <c r="W23" s="12"/>
    </row>
    <row r="24" spans="1:23" s="20" customFormat="1" x14ac:dyDescent="0.15">
      <c r="A24" s="331">
        <v>4</v>
      </c>
      <c r="B24" s="21" t="s">
        <v>387</v>
      </c>
      <c r="C24" s="24" t="s">
        <v>388</v>
      </c>
      <c r="D24" s="255">
        <v>28392879</v>
      </c>
      <c r="E24" s="358">
        <v>39398.268786398599</v>
      </c>
      <c r="F24" s="105"/>
      <c r="G24" s="12"/>
      <c r="H24" s="12"/>
      <c r="I24" s="12"/>
      <c r="J24" s="12"/>
      <c r="K24" s="12"/>
      <c r="L24" s="12"/>
      <c r="M24" s="12"/>
      <c r="N24" s="12"/>
      <c r="O24" s="12"/>
      <c r="P24" s="12"/>
      <c r="Q24" s="12"/>
      <c r="R24" s="12"/>
      <c r="S24" s="12"/>
      <c r="T24" s="12"/>
      <c r="U24" s="12"/>
      <c r="V24" s="12"/>
      <c r="W24" s="12"/>
    </row>
    <row r="25" spans="1:23" s="20" customFormat="1" x14ac:dyDescent="0.15">
      <c r="A25" s="331">
        <v>5</v>
      </c>
      <c r="B25" s="21" t="s">
        <v>369</v>
      </c>
      <c r="C25" s="24" t="s">
        <v>370</v>
      </c>
      <c r="D25" s="255">
        <v>26371984</v>
      </c>
      <c r="E25" s="358">
        <v>729258.33458006126</v>
      </c>
      <c r="F25" s="105"/>
      <c r="G25" s="12"/>
      <c r="H25" s="12"/>
      <c r="I25" s="12"/>
      <c r="J25" s="12"/>
      <c r="K25" s="12"/>
      <c r="L25" s="12"/>
      <c r="M25" s="12"/>
      <c r="N25" s="12"/>
      <c r="O25" s="12"/>
      <c r="P25" s="12"/>
      <c r="Q25" s="12"/>
      <c r="R25" s="12"/>
      <c r="S25" s="12"/>
      <c r="T25" s="12"/>
      <c r="U25" s="12"/>
      <c r="V25" s="12"/>
      <c r="W25" s="12"/>
    </row>
    <row r="26" spans="1:23" s="20" customFormat="1" ht="26" x14ac:dyDescent="0.15">
      <c r="A26" s="331">
        <v>6</v>
      </c>
      <c r="B26" s="21" t="s">
        <v>836</v>
      </c>
      <c r="C26" s="24" t="s">
        <v>845</v>
      </c>
      <c r="D26" s="255">
        <v>18624144</v>
      </c>
      <c r="E26" s="358">
        <v>267435.92744638002</v>
      </c>
      <c r="F26" s="105"/>
      <c r="G26" s="12"/>
      <c r="H26" s="12"/>
      <c r="I26" s="12"/>
      <c r="J26" s="12"/>
      <c r="K26" s="12"/>
      <c r="L26" s="12"/>
      <c r="M26" s="12"/>
      <c r="N26" s="12"/>
      <c r="O26" s="12"/>
      <c r="P26" s="12"/>
      <c r="Q26" s="12"/>
      <c r="R26" s="12"/>
      <c r="S26" s="12"/>
      <c r="T26" s="12"/>
      <c r="U26" s="12"/>
      <c r="V26" s="12"/>
      <c r="W26" s="12"/>
    </row>
    <row r="27" spans="1:23" s="20" customFormat="1" x14ac:dyDescent="0.15">
      <c r="A27" s="331">
        <v>7</v>
      </c>
      <c r="B27" s="21" t="s">
        <v>391</v>
      </c>
      <c r="C27" s="24" t="s">
        <v>392</v>
      </c>
      <c r="D27" s="255">
        <v>18045832</v>
      </c>
      <c r="E27" s="358">
        <v>36450.548845692458</v>
      </c>
      <c r="F27" s="105"/>
      <c r="G27" s="12"/>
      <c r="H27" s="12"/>
      <c r="I27" s="12"/>
      <c r="J27" s="12"/>
      <c r="K27" s="12"/>
      <c r="L27" s="12"/>
      <c r="M27" s="12"/>
      <c r="N27" s="12"/>
      <c r="O27" s="12"/>
      <c r="P27" s="12"/>
      <c r="Q27" s="12"/>
      <c r="R27" s="12"/>
      <c r="S27" s="12"/>
      <c r="T27" s="12"/>
      <c r="U27" s="12"/>
      <c r="V27" s="12"/>
      <c r="W27" s="12"/>
    </row>
    <row r="28" spans="1:23" s="20" customFormat="1" x14ac:dyDescent="0.15">
      <c r="A28" s="331">
        <v>8</v>
      </c>
      <c r="B28" s="21" t="s">
        <v>397</v>
      </c>
      <c r="C28" s="24" t="s">
        <v>398</v>
      </c>
      <c r="D28" s="255">
        <v>17745518</v>
      </c>
      <c r="E28" s="358">
        <v>28686.0179706737</v>
      </c>
      <c r="F28" s="105"/>
      <c r="G28" s="12"/>
      <c r="H28" s="12"/>
      <c r="I28" s="12"/>
      <c r="J28" s="12"/>
      <c r="K28" s="12"/>
      <c r="L28" s="12"/>
      <c r="M28" s="12"/>
      <c r="N28" s="12"/>
      <c r="O28" s="12"/>
      <c r="P28" s="12"/>
      <c r="Q28" s="12"/>
      <c r="R28" s="12"/>
      <c r="S28" s="12"/>
      <c r="T28" s="12"/>
      <c r="U28" s="12"/>
      <c r="V28" s="12"/>
      <c r="W28" s="12"/>
    </row>
    <row r="29" spans="1:23" s="20" customFormat="1" x14ac:dyDescent="0.15">
      <c r="A29" s="331">
        <v>9</v>
      </c>
      <c r="B29" s="21" t="s">
        <v>619</v>
      </c>
      <c r="C29" s="614" t="s">
        <v>620</v>
      </c>
      <c r="D29" s="255">
        <v>15524038</v>
      </c>
      <c r="E29" s="358">
        <v>36496.146870997698</v>
      </c>
      <c r="F29" s="105"/>
      <c r="G29" s="12"/>
      <c r="H29" s="12"/>
      <c r="I29" s="12"/>
      <c r="J29" s="12"/>
      <c r="K29" s="12"/>
      <c r="L29" s="12"/>
      <c r="M29" s="12"/>
      <c r="N29" s="12"/>
      <c r="O29" s="12"/>
      <c r="P29" s="12"/>
      <c r="Q29" s="12"/>
      <c r="R29" s="12"/>
      <c r="S29" s="12"/>
      <c r="T29" s="12"/>
      <c r="U29" s="12"/>
      <c r="V29" s="12"/>
      <c r="W29" s="12"/>
    </row>
    <row r="30" spans="1:23" s="20" customFormat="1" x14ac:dyDescent="0.15">
      <c r="A30" s="331">
        <v>10</v>
      </c>
      <c r="B30" s="21" t="s">
        <v>594</v>
      </c>
      <c r="C30" s="24" t="s">
        <v>595</v>
      </c>
      <c r="D30" s="255">
        <v>13470667</v>
      </c>
      <c r="E30" s="358">
        <v>18747.948906420701</v>
      </c>
      <c r="F30" s="105"/>
      <c r="G30" s="12"/>
      <c r="H30" s="12"/>
      <c r="I30" s="12"/>
      <c r="J30" s="12"/>
      <c r="K30" s="12"/>
      <c r="L30" s="12"/>
      <c r="M30" s="12"/>
      <c r="N30" s="12"/>
      <c r="O30" s="12"/>
      <c r="P30" s="12"/>
      <c r="Q30" s="12"/>
      <c r="R30" s="12"/>
      <c r="S30" s="12"/>
      <c r="T30" s="12"/>
      <c r="U30" s="12"/>
      <c r="V30" s="12"/>
      <c r="W30" s="12"/>
    </row>
    <row r="31" spans="1:23" s="20" customFormat="1" x14ac:dyDescent="0.15">
      <c r="A31" s="359"/>
      <c r="B31" s="109" t="s">
        <v>960</v>
      </c>
      <c r="C31" s="588"/>
      <c r="D31" s="163"/>
      <c r="E31" s="360"/>
      <c r="F31" s="105"/>
      <c r="G31" s="12"/>
      <c r="H31" s="12"/>
      <c r="I31" s="12"/>
      <c r="J31" s="12"/>
      <c r="K31" s="12"/>
      <c r="L31" s="12"/>
      <c r="M31" s="12"/>
      <c r="N31" s="12"/>
      <c r="O31" s="12"/>
      <c r="P31" s="12"/>
      <c r="Q31" s="12"/>
      <c r="R31" s="12"/>
      <c r="S31" s="12"/>
      <c r="T31" s="12"/>
      <c r="U31" s="12"/>
      <c r="V31" s="12"/>
      <c r="W31" s="12"/>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theme="0"/>
  </sheetPr>
  <dimension ref="A1:O74"/>
  <sheetViews>
    <sheetView workbookViewId="0">
      <selection activeCell="B27" sqref="B27"/>
    </sheetView>
  </sheetViews>
  <sheetFormatPr baseColWidth="10" defaultColWidth="8.83203125" defaultRowHeight="13" x14ac:dyDescent="0.15"/>
  <cols>
    <col min="1" max="2" width="13.5" customWidth="1"/>
    <col min="3" max="3" width="13.5" style="245" customWidth="1"/>
    <col min="4" max="15" width="13.5" customWidth="1"/>
  </cols>
  <sheetData>
    <row r="1" spans="1:15" ht="83.25" customHeight="1" x14ac:dyDescent="0.15">
      <c r="A1" s="804" t="s">
        <v>413</v>
      </c>
      <c r="B1" s="804"/>
      <c r="C1" s="804"/>
      <c r="D1" s="804"/>
      <c r="E1" s="804"/>
      <c r="F1" s="804"/>
      <c r="G1" s="804"/>
      <c r="H1" s="804"/>
      <c r="I1" s="804"/>
      <c r="J1" s="804"/>
      <c r="K1" s="804"/>
      <c r="L1" s="804"/>
      <c r="M1" s="370"/>
      <c r="N1" s="370"/>
      <c r="O1" s="370"/>
    </row>
    <row r="2" spans="1:15" x14ac:dyDescent="0.15">
      <c r="A2" s="371"/>
      <c r="B2" s="245"/>
      <c r="C2" s="372"/>
      <c r="D2" s="27"/>
      <c r="E2" s="27"/>
    </row>
    <row r="3" spans="1:15" x14ac:dyDescent="0.15">
      <c r="A3" s="371"/>
      <c r="B3" s="245"/>
      <c r="C3" s="372"/>
      <c r="D3" s="373"/>
    </row>
    <row r="4" spans="1:15" x14ac:dyDescent="0.15">
      <c r="A4" s="292" t="s">
        <v>83</v>
      </c>
      <c r="B4" s="292"/>
      <c r="C4" s="372"/>
      <c r="D4" s="373"/>
    </row>
    <row r="5" spans="1:15" ht="26" x14ac:dyDescent="0.15">
      <c r="A5" s="361" t="s">
        <v>414</v>
      </c>
      <c r="B5" s="374" t="s">
        <v>415</v>
      </c>
      <c r="C5" s="747" t="s">
        <v>1050</v>
      </c>
      <c r="D5" s="373"/>
    </row>
    <row r="6" spans="1:15" ht="15" x14ac:dyDescent="0.2">
      <c r="A6" s="709">
        <v>2000</v>
      </c>
      <c r="B6" s="289">
        <f t="shared" ref="B6:B18" si="0">L35/1024</f>
        <v>0.51354472568511966</v>
      </c>
      <c r="C6" s="289">
        <v>0.51354472568511966</v>
      </c>
      <c r="D6" s="373"/>
    </row>
    <row r="7" spans="1:15" ht="15" x14ac:dyDescent="0.2">
      <c r="A7" s="709">
        <v>2001</v>
      </c>
      <c r="B7" s="289">
        <f t="shared" si="0"/>
        <v>0.99195496114434811</v>
      </c>
      <c r="C7" s="289">
        <v>0.99195496114434811</v>
      </c>
    </row>
    <row r="8" spans="1:15" ht="15" x14ac:dyDescent="0.2">
      <c r="A8" s="709">
        <v>2002</v>
      </c>
      <c r="B8" s="289">
        <f t="shared" si="0"/>
        <v>1.922691838783438</v>
      </c>
      <c r="C8" s="289">
        <v>1.922691838783438</v>
      </c>
    </row>
    <row r="9" spans="1:15" ht="15" x14ac:dyDescent="0.2">
      <c r="A9" s="709">
        <v>2003</v>
      </c>
      <c r="B9" s="289">
        <f t="shared" si="0"/>
        <v>3.5503806954214361</v>
      </c>
      <c r="C9" s="289">
        <v>3.5503806954214361</v>
      </c>
    </row>
    <row r="10" spans="1:15" ht="15" x14ac:dyDescent="0.2">
      <c r="A10" s="709">
        <v>2004</v>
      </c>
      <c r="B10" s="289">
        <f t="shared" si="0"/>
        <v>3.935546875</v>
      </c>
      <c r="C10" s="289">
        <v>3.935546875</v>
      </c>
    </row>
    <row r="11" spans="1:15" ht="15" x14ac:dyDescent="0.2">
      <c r="A11" s="709">
        <v>2005</v>
      </c>
      <c r="B11" s="289">
        <f t="shared" si="0"/>
        <v>4.063515625</v>
      </c>
      <c r="C11" s="289">
        <v>4.063515625</v>
      </c>
    </row>
    <row r="12" spans="1:15" ht="15" x14ac:dyDescent="0.2">
      <c r="A12" s="709">
        <v>2006</v>
      </c>
      <c r="B12" s="289">
        <f t="shared" si="0"/>
        <v>4.6174499885111002</v>
      </c>
      <c r="C12" s="289">
        <v>4.6174499885111002</v>
      </c>
    </row>
    <row r="13" spans="1:15" ht="15" x14ac:dyDescent="0.2">
      <c r="A13" s="709">
        <v>2007</v>
      </c>
      <c r="B13" s="289">
        <f t="shared" si="0"/>
        <v>4.9068538051850199</v>
      </c>
      <c r="C13" s="289">
        <v>4.9068538051850199</v>
      </c>
      <c r="K13" s="12"/>
    </row>
    <row r="14" spans="1:15" ht="15" x14ac:dyDescent="0.2">
      <c r="A14" s="709">
        <v>2008</v>
      </c>
      <c r="B14" s="289">
        <f t="shared" si="0"/>
        <v>4.2940056858062743</v>
      </c>
      <c r="C14" s="289">
        <v>4.2940056858062743</v>
      </c>
    </row>
    <row r="15" spans="1:15" ht="15" x14ac:dyDescent="0.2">
      <c r="A15" s="709">
        <v>2009</v>
      </c>
      <c r="B15" s="289">
        <f t="shared" si="0"/>
        <v>4.2035996093749999</v>
      </c>
      <c r="C15" s="289">
        <v>4.2035996093749999</v>
      </c>
    </row>
    <row r="16" spans="1:15" ht="15" x14ac:dyDescent="0.2">
      <c r="A16" s="709">
        <v>2010</v>
      </c>
      <c r="B16" s="289">
        <f t="shared" si="0"/>
        <v>4.5042429416315555</v>
      </c>
      <c r="C16" s="289">
        <v>4.5042429416315555</v>
      </c>
    </row>
    <row r="17" spans="1:12" ht="15" x14ac:dyDescent="0.2">
      <c r="A17" s="709">
        <v>2011</v>
      </c>
      <c r="B17" s="289">
        <f t="shared" si="0"/>
        <v>5.7626225452423085</v>
      </c>
      <c r="C17" s="289">
        <v>5.7626225452423085</v>
      </c>
    </row>
    <row r="18" spans="1:12" ht="15" x14ac:dyDescent="0.2">
      <c r="A18" s="709">
        <v>2012</v>
      </c>
      <c r="B18" s="289">
        <f t="shared" si="0"/>
        <v>7.3970605468750001</v>
      </c>
      <c r="C18" s="289">
        <v>7.3970605468750001</v>
      </c>
    </row>
    <row r="19" spans="1:12" ht="15" x14ac:dyDescent="0.2">
      <c r="A19" s="709">
        <v>2013</v>
      </c>
      <c r="B19" s="289">
        <f>B48/1024</f>
        <v>9.7649243259429941</v>
      </c>
      <c r="C19" s="289">
        <v>9.7649243259429941</v>
      </c>
    </row>
    <row r="20" spans="1:12" ht="15" x14ac:dyDescent="0.2">
      <c r="A20" s="709">
        <v>2014</v>
      </c>
      <c r="B20" s="289">
        <f>B49/1024</f>
        <v>9.1162402343750006</v>
      </c>
      <c r="C20" s="289">
        <v>9.1162402343750006</v>
      </c>
    </row>
    <row r="21" spans="1:12" ht="15" x14ac:dyDescent="0.2">
      <c r="A21" s="709">
        <v>2015</v>
      </c>
      <c r="B21" s="289">
        <f>B50/1024</f>
        <v>14.632695312499999</v>
      </c>
      <c r="C21" s="289">
        <v>14.632695312499999</v>
      </c>
    </row>
    <row r="22" spans="1:12" ht="15" x14ac:dyDescent="0.2">
      <c r="A22" s="709">
        <v>2016</v>
      </c>
      <c r="B22" s="289">
        <f>B51/1024</f>
        <v>17.503115234374999</v>
      </c>
      <c r="C22" s="289">
        <v>17.503115234374999</v>
      </c>
    </row>
    <row r="23" spans="1:12" ht="15" x14ac:dyDescent="0.2">
      <c r="A23" s="709">
        <v>2017</v>
      </c>
      <c r="B23" s="289">
        <f>'Total Archive Size'!B18</f>
        <v>23.806344676585869</v>
      </c>
      <c r="C23" s="289">
        <f>B23</f>
        <v>23.806344676585869</v>
      </c>
    </row>
    <row r="24" spans="1:12" x14ac:dyDescent="0.15">
      <c r="A24" s="375"/>
      <c r="C24"/>
    </row>
    <row r="30" spans="1:12" x14ac:dyDescent="0.15">
      <c r="A30" s="292" t="s">
        <v>431</v>
      </c>
    </row>
    <row r="31" spans="1:12" x14ac:dyDescent="0.15">
      <c r="A31" s="292" t="s">
        <v>432</v>
      </c>
      <c r="B31" s="292"/>
      <c r="C31" s="292"/>
      <c r="D31" s="292"/>
      <c r="E31" s="292"/>
      <c r="F31" s="292"/>
      <c r="G31" s="292"/>
      <c r="H31" s="292"/>
      <c r="I31" s="292"/>
      <c r="J31" s="292"/>
      <c r="K31" s="292"/>
    </row>
    <row r="32" spans="1:12" ht="12.75" customHeight="1" x14ac:dyDescent="0.15">
      <c r="A32" s="292"/>
      <c r="B32" s="292"/>
      <c r="C32" s="292"/>
      <c r="D32" s="913" t="s">
        <v>433</v>
      </c>
      <c r="E32" s="914"/>
      <c r="F32" s="915"/>
      <c r="G32" s="292"/>
      <c r="H32" s="916" t="s">
        <v>434</v>
      </c>
      <c r="I32" s="917"/>
      <c r="J32" s="918"/>
      <c r="L32" s="376" t="s">
        <v>435</v>
      </c>
    </row>
    <row r="33" spans="1:12" ht="39" x14ac:dyDescent="0.15">
      <c r="A33" s="292"/>
      <c r="B33" s="377" t="s">
        <v>436</v>
      </c>
      <c r="C33" s="378" t="s">
        <v>437</v>
      </c>
      <c r="D33" s="379" t="s">
        <v>66</v>
      </c>
      <c r="E33" s="380" t="s">
        <v>438</v>
      </c>
      <c r="F33" s="381" t="s">
        <v>439</v>
      </c>
      <c r="G33" s="292"/>
      <c r="H33" s="382" t="s">
        <v>66</v>
      </c>
      <c r="I33" s="380" t="s">
        <v>440</v>
      </c>
      <c r="J33" s="383" t="s">
        <v>441</v>
      </c>
      <c r="L33" s="384" t="s">
        <v>442</v>
      </c>
    </row>
    <row r="34" spans="1:12" x14ac:dyDescent="0.15">
      <c r="A34" s="385" t="s">
        <v>443</v>
      </c>
      <c r="B34" s="292"/>
      <c r="C34" s="292"/>
      <c r="D34" s="386">
        <v>308.96113601562496</v>
      </c>
      <c r="E34" s="387">
        <v>41.79</v>
      </c>
      <c r="F34" s="388">
        <f>D34-E34</f>
        <v>267.17113601562494</v>
      </c>
      <c r="G34" s="292"/>
      <c r="H34" s="389"/>
      <c r="I34" s="390"/>
      <c r="J34" s="391"/>
      <c r="L34" s="392">
        <f>D34</f>
        <v>308.96113601562496</v>
      </c>
    </row>
    <row r="35" spans="1:12" x14ac:dyDescent="0.15">
      <c r="A35" s="385" t="s">
        <v>416</v>
      </c>
      <c r="B35" s="292"/>
      <c r="C35" s="393">
        <v>201.18</v>
      </c>
      <c r="D35" s="386">
        <v>525.86979910156253</v>
      </c>
      <c r="E35" s="387">
        <f>(62.23-10.34)+(146.87-27.58)+(29.94-1.84)+(5.22-4.08)+41.79</f>
        <v>242.20999999999998</v>
      </c>
      <c r="F35" s="388">
        <f>D35-E35</f>
        <v>283.65979910156256</v>
      </c>
      <c r="G35" s="292"/>
      <c r="H35" s="389"/>
      <c r="I35" s="390"/>
      <c r="J35" s="391"/>
      <c r="L35" s="392">
        <f>D35</f>
        <v>525.86979910156253</v>
      </c>
    </row>
    <row r="36" spans="1:12" x14ac:dyDescent="0.15">
      <c r="A36" s="385" t="s">
        <v>417</v>
      </c>
      <c r="B36" s="292"/>
      <c r="C36" s="393">
        <v>633.10227999999995</v>
      </c>
      <c r="D36" s="386">
        <v>1015.7618802118125</v>
      </c>
      <c r="E36" s="387">
        <f>(218.93-10.34)+(332.42-27.58)+(84.58-27.58)+(10.29-4.08)+66.98</f>
        <v>643.62000000000012</v>
      </c>
      <c r="F36" s="388">
        <f>D36-E36</f>
        <v>372.14188021181235</v>
      </c>
      <c r="G36" s="292"/>
      <c r="H36" s="389"/>
      <c r="I36" s="390"/>
      <c r="J36" s="391"/>
      <c r="L36" s="392">
        <f>D36</f>
        <v>1015.7618802118125</v>
      </c>
    </row>
    <row r="37" spans="1:12" x14ac:dyDescent="0.15">
      <c r="A37" s="385" t="s">
        <v>418</v>
      </c>
      <c r="B37" s="292"/>
      <c r="C37" s="393">
        <v>1597.2237</v>
      </c>
      <c r="D37" s="386">
        <f>D36+953.074562702428</f>
        <v>1968.8364429142405</v>
      </c>
      <c r="E37" s="394">
        <f>E36+929.203831968576</f>
        <v>1572.8238319685761</v>
      </c>
      <c r="F37" s="388">
        <f>D37-E37</f>
        <v>396.01261094566439</v>
      </c>
      <c r="G37" s="395"/>
      <c r="H37" s="389"/>
      <c r="I37" s="390"/>
      <c r="J37" s="391"/>
      <c r="L37" s="392">
        <f>D37</f>
        <v>1968.8364429142405</v>
      </c>
    </row>
    <row r="38" spans="1:12" x14ac:dyDescent="0.15">
      <c r="A38" s="385" t="s">
        <v>419</v>
      </c>
      <c r="B38" s="292"/>
      <c r="C38" s="393">
        <v>2723.4639999999999</v>
      </c>
      <c r="D38" s="396">
        <f>D37+1666.75338919731</f>
        <v>3635.5898321115505</v>
      </c>
      <c r="E38" s="397">
        <f>E37+1624.67378795572</f>
        <v>3197.497619924296</v>
      </c>
      <c r="F38" s="398">
        <f>D38-E38</f>
        <v>438.09221218725452</v>
      </c>
      <c r="G38" s="395"/>
      <c r="H38" s="389"/>
      <c r="I38" s="390"/>
      <c r="J38" s="391"/>
      <c r="L38" s="392">
        <f>D38</f>
        <v>3635.5898321115505</v>
      </c>
    </row>
    <row r="39" spans="1:12" x14ac:dyDescent="0.15">
      <c r="A39" s="385" t="s">
        <v>420</v>
      </c>
      <c r="B39" s="292"/>
      <c r="C39" s="393">
        <v>3332.069</v>
      </c>
      <c r="D39" s="292"/>
      <c r="E39" s="292"/>
      <c r="F39" s="292"/>
      <c r="G39" s="292"/>
      <c r="H39" s="386">
        <f>I39+J39</f>
        <v>4030</v>
      </c>
      <c r="I39" s="399">
        <f>3.25*1024</f>
        <v>3328</v>
      </c>
      <c r="J39" s="400">
        <v>702</v>
      </c>
      <c r="L39" s="392">
        <f>H39</f>
        <v>4030</v>
      </c>
    </row>
    <row r="40" spans="1:12" x14ac:dyDescent="0.15">
      <c r="A40" s="385" t="s">
        <v>421</v>
      </c>
      <c r="B40" s="292"/>
      <c r="C40" s="393">
        <v>3518.7299999999996</v>
      </c>
      <c r="D40" s="292"/>
      <c r="E40" s="292"/>
      <c r="F40" s="292"/>
      <c r="G40" s="292"/>
      <c r="H40" s="386">
        <f>I40+J40</f>
        <v>4161.04</v>
      </c>
      <c r="I40" s="394">
        <f>3.21*1024</f>
        <v>3287.04</v>
      </c>
      <c r="J40" s="388">
        <v>874</v>
      </c>
      <c r="L40" s="392">
        <f>H40</f>
        <v>4161.04</v>
      </c>
    </row>
    <row r="41" spans="1:12" x14ac:dyDescent="0.15">
      <c r="A41" s="385" t="s">
        <v>422</v>
      </c>
      <c r="B41" s="292"/>
      <c r="C41" s="393">
        <v>3861.2900000000004</v>
      </c>
      <c r="D41" s="292"/>
      <c r="E41" s="292"/>
      <c r="F41" s="292"/>
      <c r="G41" s="292"/>
      <c r="H41" s="386">
        <f>I41+J41</f>
        <v>4728.2687882353666</v>
      </c>
      <c r="I41" s="394">
        <f>3.6730643342181*1024</f>
        <v>3761.2178782393344</v>
      </c>
      <c r="J41" s="388">
        <f>0.944385654293*1024</f>
        <v>967.05090999603203</v>
      </c>
      <c r="L41" s="392">
        <f>H41</f>
        <v>4728.2687882353666</v>
      </c>
    </row>
    <row r="42" spans="1:12" x14ac:dyDescent="0.15">
      <c r="A42" s="385" t="s">
        <v>423</v>
      </c>
      <c r="B42" s="292"/>
      <c r="C42" s="393">
        <v>3022.85</v>
      </c>
      <c r="D42" s="292" t="s">
        <v>444</v>
      </c>
      <c r="E42" s="292"/>
      <c r="F42" s="292"/>
      <c r="G42" s="292"/>
      <c r="H42" s="396">
        <f>4.90685380518502*1024</f>
        <v>5024.6182965094604</v>
      </c>
      <c r="I42" s="397"/>
      <c r="J42" s="398"/>
      <c r="L42" s="392">
        <f>H42</f>
        <v>5024.6182965094604</v>
      </c>
    </row>
    <row r="43" spans="1:12" x14ac:dyDescent="0.15">
      <c r="A43" s="385" t="s">
        <v>424</v>
      </c>
      <c r="B43" s="401">
        <v>3747.0618222656253</v>
      </c>
      <c r="C43" s="292" t="s">
        <v>445</v>
      </c>
      <c r="D43" s="292"/>
      <c r="E43" s="292"/>
      <c r="F43" s="292"/>
      <c r="G43" s="292"/>
      <c r="H43" s="292"/>
      <c r="I43" s="292"/>
      <c r="J43" s="292"/>
      <c r="L43" s="392">
        <f>B43+650</f>
        <v>4397.0618222656249</v>
      </c>
    </row>
    <row r="44" spans="1:12" x14ac:dyDescent="0.15">
      <c r="A44" s="385" t="s">
        <v>425</v>
      </c>
      <c r="B44" s="401">
        <v>4304.4859999999999</v>
      </c>
      <c r="C44" s="292"/>
      <c r="D44" s="292"/>
      <c r="E44" s="292"/>
      <c r="F44" s="292"/>
      <c r="G44" s="292"/>
      <c r="H44" s="292"/>
      <c r="I44" s="292"/>
      <c r="J44" s="292"/>
      <c r="L44" s="392">
        <f t="shared" ref="L44:L51" si="1">B44</f>
        <v>4304.4859999999999</v>
      </c>
    </row>
    <row r="45" spans="1:12" x14ac:dyDescent="0.15">
      <c r="A45" s="385" t="s">
        <v>426</v>
      </c>
      <c r="B45" s="401">
        <v>4612.3447722307128</v>
      </c>
      <c r="C45" s="292"/>
      <c r="D45" s="292"/>
      <c r="E45" s="292"/>
      <c r="F45" s="292"/>
      <c r="G45" s="292"/>
      <c r="H45" s="292"/>
      <c r="I45" s="292"/>
      <c r="J45" s="292"/>
      <c r="L45" s="392">
        <f t="shared" si="1"/>
        <v>4612.3447722307128</v>
      </c>
    </row>
    <row r="46" spans="1:12" x14ac:dyDescent="0.15">
      <c r="A46" s="385" t="s">
        <v>427</v>
      </c>
      <c r="B46" s="401">
        <v>5900.925486328124</v>
      </c>
      <c r="C46" s="292"/>
      <c r="D46" s="292"/>
      <c r="E46" s="292"/>
      <c r="F46" s="292"/>
      <c r="G46" s="292"/>
      <c r="H46" s="292"/>
      <c r="I46" s="292"/>
      <c r="J46" s="292"/>
      <c r="L46" s="392">
        <f t="shared" si="1"/>
        <v>5900.925486328124</v>
      </c>
    </row>
    <row r="47" spans="1:12" x14ac:dyDescent="0.15">
      <c r="A47" s="385" t="s">
        <v>428</v>
      </c>
      <c r="B47" s="401">
        <v>7574.59</v>
      </c>
      <c r="C47" s="292"/>
      <c r="D47" s="292"/>
      <c r="E47" s="292"/>
      <c r="F47" s="292"/>
      <c r="G47" s="292"/>
      <c r="H47" s="292"/>
      <c r="I47" s="292"/>
      <c r="J47" s="292"/>
      <c r="L47" s="392">
        <f t="shared" si="1"/>
        <v>7574.59</v>
      </c>
    </row>
    <row r="48" spans="1:12" x14ac:dyDescent="0.15">
      <c r="A48" s="385" t="s">
        <v>429</v>
      </c>
      <c r="B48" s="401">
        <v>9999.2825097656259</v>
      </c>
      <c r="C48" s="292"/>
      <c r="D48" s="292"/>
      <c r="E48" s="292"/>
      <c r="F48" s="292"/>
      <c r="G48" s="292"/>
      <c r="H48" s="292"/>
      <c r="I48" s="292"/>
      <c r="J48" s="292"/>
      <c r="L48" s="402">
        <f t="shared" si="1"/>
        <v>9999.2825097656259</v>
      </c>
    </row>
    <row r="49" spans="1:14" x14ac:dyDescent="0.15">
      <c r="A49" s="385" t="s">
        <v>430</v>
      </c>
      <c r="B49" s="401">
        <v>9335.0300000000007</v>
      </c>
      <c r="C49" s="292"/>
      <c r="D49" s="292"/>
      <c r="E49" s="292"/>
      <c r="F49" s="292"/>
      <c r="G49" s="292"/>
      <c r="H49" s="292"/>
      <c r="I49" s="292"/>
      <c r="J49" s="292"/>
      <c r="L49" s="402">
        <f t="shared" si="1"/>
        <v>9335.0300000000007</v>
      </c>
    </row>
    <row r="50" spans="1:14" ht="14" x14ac:dyDescent="0.15">
      <c r="A50" s="403" t="s">
        <v>327</v>
      </c>
      <c r="B50" s="401">
        <v>14983.88</v>
      </c>
      <c r="C50"/>
      <c r="D50" s="404"/>
      <c r="E50" s="404"/>
      <c r="F50" s="404"/>
      <c r="G50" s="404"/>
      <c r="H50" s="404"/>
      <c r="I50" s="404"/>
      <c r="J50" s="404"/>
      <c r="K50" s="404"/>
      <c r="L50" s="402">
        <f t="shared" si="1"/>
        <v>14983.88</v>
      </c>
    </row>
    <row r="51" spans="1:14" ht="14" x14ac:dyDescent="0.15">
      <c r="A51" s="403" t="s">
        <v>802</v>
      </c>
      <c r="B51" s="401">
        <v>17923.189999999999</v>
      </c>
      <c r="C51"/>
      <c r="D51" s="404"/>
      <c r="E51" s="404"/>
      <c r="F51" s="404"/>
      <c r="G51" s="404"/>
      <c r="H51" s="404"/>
      <c r="I51" s="404"/>
      <c r="J51" s="404"/>
      <c r="K51" s="404"/>
      <c r="L51" s="402">
        <f t="shared" si="1"/>
        <v>17923.189999999999</v>
      </c>
    </row>
    <row r="52" spans="1:14" ht="14" x14ac:dyDescent="0.15">
      <c r="A52" s="403" t="s">
        <v>936</v>
      </c>
      <c r="B52" s="401">
        <f>B23*1024</f>
        <v>24377.69694882393</v>
      </c>
      <c r="C52"/>
      <c r="D52" s="404"/>
      <c r="E52" s="404"/>
      <c r="F52" s="404"/>
      <c r="G52" s="404"/>
      <c r="H52" s="404"/>
      <c r="I52" s="404"/>
      <c r="J52" s="404"/>
      <c r="K52" s="404"/>
      <c r="L52" s="394"/>
    </row>
    <row r="53" spans="1:14" ht="20" x14ac:dyDescent="0.2">
      <c r="A53" s="405" t="s">
        <v>446</v>
      </c>
      <c r="B53" s="404" t="s">
        <v>447</v>
      </c>
      <c r="C53" s="404"/>
      <c r="D53" s="404"/>
      <c r="E53" s="404"/>
      <c r="F53" s="404"/>
      <c r="G53" s="404"/>
      <c r="H53" s="404"/>
      <c r="I53" s="404"/>
      <c r="J53" s="404"/>
      <c r="K53" s="404"/>
    </row>
    <row r="54" spans="1:14" x14ac:dyDescent="0.15">
      <c r="C54"/>
    </row>
    <row r="55" spans="1:14" x14ac:dyDescent="0.15">
      <c r="A55" s="292" t="s">
        <v>448</v>
      </c>
    </row>
    <row r="56" spans="1:14" s="27" customFormat="1" x14ac:dyDescent="0.15">
      <c r="A56" s="406" t="s">
        <v>449</v>
      </c>
      <c r="B56" s="407" t="s">
        <v>450</v>
      </c>
      <c r="C56" s="919" t="s">
        <v>451</v>
      </c>
      <c r="D56" s="920"/>
      <c r="E56" s="921" t="s">
        <v>452</v>
      </c>
      <c r="F56" s="921"/>
      <c r="G56" s="921"/>
      <c r="H56" s="921"/>
      <c r="I56" s="921"/>
      <c r="J56" s="921"/>
      <c r="K56" s="408"/>
      <c r="L56" s="408"/>
      <c r="M56" s="408"/>
      <c r="N56" s="408"/>
    </row>
    <row r="57" spans="1:14" x14ac:dyDescent="0.15">
      <c r="A57" s="409" t="s">
        <v>453</v>
      </c>
      <c r="B57" s="410">
        <v>0.51354472568511966</v>
      </c>
      <c r="C57" s="911" t="s">
        <v>454</v>
      </c>
      <c r="D57" s="912"/>
      <c r="E57" s="910" t="s">
        <v>455</v>
      </c>
      <c r="F57" s="910"/>
      <c r="G57" s="910"/>
      <c r="H57" s="910"/>
      <c r="I57" s="910"/>
      <c r="J57" s="910"/>
      <c r="K57" s="411"/>
      <c r="L57" s="411"/>
      <c r="M57" s="411"/>
      <c r="N57" s="411"/>
    </row>
    <row r="58" spans="1:14" x14ac:dyDescent="0.15">
      <c r="A58" s="409" t="s">
        <v>456</v>
      </c>
      <c r="B58" s="410">
        <v>0.99195496114434811</v>
      </c>
      <c r="C58" s="911" t="s">
        <v>454</v>
      </c>
      <c r="D58" s="912"/>
      <c r="E58" s="910" t="s">
        <v>455</v>
      </c>
      <c r="F58" s="910"/>
      <c r="G58" s="910"/>
      <c r="H58" s="910"/>
      <c r="I58" s="910"/>
      <c r="J58" s="910"/>
      <c r="K58" s="411"/>
      <c r="L58" s="411"/>
      <c r="M58" s="411"/>
      <c r="N58" s="411"/>
    </row>
    <row r="59" spans="1:14" x14ac:dyDescent="0.15">
      <c r="A59" s="409" t="s">
        <v>457</v>
      </c>
      <c r="B59" s="410">
        <v>1.922691838783438</v>
      </c>
      <c r="C59" s="911" t="s">
        <v>454</v>
      </c>
      <c r="D59" s="912"/>
      <c r="E59" s="910" t="s">
        <v>458</v>
      </c>
      <c r="F59" s="910"/>
      <c r="G59" s="910"/>
      <c r="H59" s="910"/>
      <c r="I59" s="910"/>
      <c r="J59" s="910"/>
      <c r="K59" s="411"/>
      <c r="L59" s="411"/>
      <c r="M59" s="411"/>
      <c r="N59" s="411"/>
    </row>
    <row r="60" spans="1:14" x14ac:dyDescent="0.15">
      <c r="A60" s="409" t="s">
        <v>459</v>
      </c>
      <c r="B60" s="410">
        <v>3.5503806954214361</v>
      </c>
      <c r="C60" s="911" t="s">
        <v>454</v>
      </c>
      <c r="D60" s="912"/>
      <c r="E60" s="910" t="s">
        <v>460</v>
      </c>
      <c r="F60" s="910"/>
      <c r="G60" s="910"/>
      <c r="H60" s="910"/>
      <c r="I60" s="910"/>
      <c r="J60" s="910"/>
      <c r="K60" s="411"/>
      <c r="L60" s="411"/>
      <c r="M60" s="411"/>
      <c r="N60" s="411"/>
    </row>
    <row r="61" spans="1:14" ht="25.5" customHeight="1" x14ac:dyDescent="0.15">
      <c r="A61" s="409" t="s">
        <v>461</v>
      </c>
      <c r="B61" s="410">
        <v>3.935546875</v>
      </c>
      <c r="C61" s="911" t="s">
        <v>462</v>
      </c>
      <c r="D61" s="912"/>
      <c r="E61" s="910" t="s">
        <v>463</v>
      </c>
      <c r="F61" s="910"/>
      <c r="G61" s="910"/>
      <c r="H61" s="910"/>
      <c r="I61" s="910"/>
      <c r="J61" s="910"/>
      <c r="K61" s="412"/>
      <c r="L61" s="412"/>
      <c r="M61" s="412"/>
      <c r="N61" s="412"/>
    </row>
    <row r="62" spans="1:14" ht="25.5" customHeight="1" x14ac:dyDescent="0.15">
      <c r="A62" s="409" t="s">
        <v>464</v>
      </c>
      <c r="B62" s="410">
        <v>4.063515625</v>
      </c>
      <c r="C62" s="911" t="s">
        <v>465</v>
      </c>
      <c r="D62" s="912"/>
      <c r="E62" s="910" t="s">
        <v>466</v>
      </c>
      <c r="F62" s="910"/>
      <c r="G62" s="910"/>
      <c r="H62" s="910"/>
      <c r="I62" s="910"/>
      <c r="J62" s="910"/>
      <c r="K62" s="412"/>
      <c r="L62" s="412"/>
      <c r="M62" s="412"/>
      <c r="N62" s="412"/>
    </row>
    <row r="63" spans="1:14" ht="25.5" customHeight="1" x14ac:dyDescent="0.15">
      <c r="A63" s="409" t="s">
        <v>467</v>
      </c>
      <c r="B63" s="410">
        <v>4.6174499885111002</v>
      </c>
      <c r="C63" s="908" t="s">
        <v>468</v>
      </c>
      <c r="D63" s="909"/>
      <c r="E63" s="910" t="s">
        <v>469</v>
      </c>
      <c r="F63" s="910"/>
      <c r="G63" s="910"/>
      <c r="H63" s="910"/>
      <c r="I63" s="910"/>
      <c r="J63" s="910"/>
      <c r="K63" s="412"/>
      <c r="L63" s="412"/>
      <c r="M63" s="412"/>
      <c r="N63" s="412"/>
    </row>
    <row r="64" spans="1:14" x14ac:dyDescent="0.15">
      <c r="A64" s="409" t="s">
        <v>470</v>
      </c>
      <c r="B64" s="410">
        <v>4.9068538051850199</v>
      </c>
      <c r="C64" s="908" t="s">
        <v>471</v>
      </c>
      <c r="D64" s="909"/>
      <c r="E64" s="910" t="s">
        <v>472</v>
      </c>
      <c r="F64" s="910"/>
      <c r="G64" s="910"/>
      <c r="H64" s="910"/>
      <c r="I64" s="910"/>
      <c r="J64" s="910"/>
      <c r="K64" s="411"/>
      <c r="L64" s="411"/>
      <c r="M64" s="411"/>
      <c r="N64" s="411"/>
    </row>
    <row r="65" spans="1:14" x14ac:dyDescent="0.15">
      <c r="A65" s="409" t="s">
        <v>473</v>
      </c>
      <c r="B65" s="410">
        <v>4.2940056858062743</v>
      </c>
      <c r="C65" s="908" t="s">
        <v>474</v>
      </c>
      <c r="D65" s="909"/>
      <c r="E65" s="910" t="s">
        <v>475</v>
      </c>
      <c r="F65" s="910"/>
      <c r="G65" s="910"/>
      <c r="H65" s="910"/>
      <c r="I65" s="910"/>
      <c r="J65" s="910"/>
      <c r="K65" s="411"/>
      <c r="L65" s="411"/>
      <c r="M65" s="411"/>
      <c r="N65" s="411"/>
    </row>
    <row r="66" spans="1:14" x14ac:dyDescent="0.15">
      <c r="A66" s="409" t="s">
        <v>476</v>
      </c>
      <c r="B66" s="410">
        <v>4.2035996093749999</v>
      </c>
      <c r="C66" s="908" t="s">
        <v>477</v>
      </c>
      <c r="D66" s="909"/>
      <c r="E66" s="910" t="s">
        <v>478</v>
      </c>
      <c r="F66" s="910"/>
      <c r="G66" s="910"/>
      <c r="H66" s="910"/>
      <c r="I66" s="910"/>
      <c r="J66" s="910"/>
      <c r="K66" s="411"/>
      <c r="L66" s="411"/>
      <c r="M66" s="411"/>
      <c r="N66" s="411"/>
    </row>
    <row r="67" spans="1:14" x14ac:dyDescent="0.15">
      <c r="A67" s="409" t="s">
        <v>479</v>
      </c>
      <c r="B67" s="410">
        <v>4.5042429416315555</v>
      </c>
      <c r="C67" s="908" t="s">
        <v>480</v>
      </c>
      <c r="D67" s="909"/>
      <c r="E67" s="910" t="s">
        <v>481</v>
      </c>
      <c r="F67" s="910"/>
      <c r="G67" s="910"/>
      <c r="H67" s="910"/>
      <c r="I67" s="910"/>
      <c r="J67" s="910"/>
      <c r="K67" s="411"/>
      <c r="L67" s="411"/>
      <c r="M67" s="411"/>
      <c r="N67" s="411"/>
    </row>
    <row r="68" spans="1:14" x14ac:dyDescent="0.15">
      <c r="A68" s="409" t="s">
        <v>482</v>
      </c>
      <c r="B68" s="410">
        <v>5.7626225452423085</v>
      </c>
      <c r="C68" s="908" t="s">
        <v>483</v>
      </c>
      <c r="D68" s="909"/>
      <c r="E68" s="910" t="s">
        <v>484</v>
      </c>
      <c r="F68" s="910"/>
      <c r="G68" s="910"/>
      <c r="H68" s="910"/>
      <c r="I68" s="910"/>
      <c r="J68" s="910"/>
      <c r="K68" s="411"/>
      <c r="L68" s="411"/>
      <c r="M68" s="411"/>
      <c r="N68" s="411"/>
    </row>
    <row r="69" spans="1:14" x14ac:dyDescent="0.15">
      <c r="A69" s="409" t="s">
        <v>485</v>
      </c>
      <c r="B69" s="410">
        <v>7.3970605468750001</v>
      </c>
      <c r="C69" s="908" t="s">
        <v>486</v>
      </c>
      <c r="D69" s="909"/>
      <c r="E69" s="910" t="s">
        <v>487</v>
      </c>
      <c r="F69" s="910"/>
      <c r="G69" s="910"/>
      <c r="H69" s="910"/>
      <c r="I69" s="910"/>
      <c r="J69" s="910"/>
      <c r="K69" s="411"/>
      <c r="L69" s="411"/>
      <c r="M69" s="411"/>
      <c r="N69" s="411"/>
    </row>
    <row r="70" spans="1:14" x14ac:dyDescent="0.15">
      <c r="A70" s="409" t="s">
        <v>488</v>
      </c>
      <c r="B70" s="410">
        <f>B19</f>
        <v>9.7649243259429941</v>
      </c>
      <c r="C70" s="908" t="s">
        <v>489</v>
      </c>
      <c r="D70" s="909"/>
      <c r="E70" s="910" t="s">
        <v>490</v>
      </c>
      <c r="F70" s="910"/>
      <c r="G70" s="910"/>
      <c r="H70" s="910"/>
      <c r="I70" s="910"/>
      <c r="J70" s="910"/>
      <c r="K70" s="411"/>
      <c r="L70" s="411"/>
      <c r="M70" s="411"/>
      <c r="N70" s="411"/>
    </row>
    <row r="71" spans="1:14" ht="29.25" customHeight="1" x14ac:dyDescent="0.15">
      <c r="A71" s="409" t="s">
        <v>491</v>
      </c>
      <c r="B71" s="410">
        <f>B20</f>
        <v>9.1162402343750006</v>
      </c>
      <c r="C71" s="908" t="s">
        <v>492</v>
      </c>
      <c r="D71" s="909"/>
      <c r="E71" s="910" t="s">
        <v>493</v>
      </c>
      <c r="F71" s="910"/>
      <c r="G71" s="910"/>
      <c r="H71" s="910"/>
      <c r="I71" s="910"/>
      <c r="J71" s="910"/>
    </row>
    <row r="72" spans="1:14" ht="26.25" customHeight="1" x14ac:dyDescent="0.15">
      <c r="A72" s="409" t="s">
        <v>337</v>
      </c>
      <c r="B72" s="410">
        <f>B21</f>
        <v>14.632695312499999</v>
      </c>
      <c r="C72" s="908" t="s">
        <v>494</v>
      </c>
      <c r="D72" s="909"/>
      <c r="E72" s="910" t="s">
        <v>495</v>
      </c>
      <c r="F72" s="910"/>
      <c r="G72" s="910"/>
      <c r="H72" s="910"/>
      <c r="I72" s="910"/>
      <c r="J72" s="910"/>
    </row>
    <row r="73" spans="1:14" ht="26.25" customHeight="1" x14ac:dyDescent="0.15">
      <c r="A73" s="600" t="s">
        <v>803</v>
      </c>
      <c r="B73" s="410">
        <f>B22</f>
        <v>17.503115234374999</v>
      </c>
      <c r="C73" s="908" t="s">
        <v>808</v>
      </c>
      <c r="D73" s="909"/>
      <c r="E73" s="910" t="s">
        <v>807</v>
      </c>
      <c r="F73" s="910"/>
      <c r="G73" s="910"/>
      <c r="H73" s="910"/>
      <c r="I73" s="910"/>
      <c r="J73" s="910"/>
    </row>
    <row r="74" spans="1:14" x14ac:dyDescent="0.15">
      <c r="A74" s="705" t="s">
        <v>962</v>
      </c>
      <c r="B74" s="410">
        <f>B23</f>
        <v>23.806344676585869</v>
      </c>
      <c r="C74" s="908" t="s">
        <v>971</v>
      </c>
      <c r="D74" s="909"/>
      <c r="E74" s="910" t="s">
        <v>972</v>
      </c>
      <c r="F74" s="910"/>
      <c r="G74" s="910"/>
      <c r="H74" s="910"/>
      <c r="I74" s="910"/>
      <c r="J74" s="910"/>
    </row>
  </sheetData>
  <mergeCells count="41">
    <mergeCell ref="C57:D57"/>
    <mergeCell ref="E57:J57"/>
    <mergeCell ref="A1:L1"/>
    <mergeCell ref="D32:F32"/>
    <mergeCell ref="H32:J32"/>
    <mergeCell ref="C56:D56"/>
    <mergeCell ref="E56:J56"/>
    <mergeCell ref="C58:D58"/>
    <mergeCell ref="E58:J58"/>
    <mergeCell ref="C59:D59"/>
    <mergeCell ref="E59:J59"/>
    <mergeCell ref="C60:D60"/>
    <mergeCell ref="E60:J60"/>
    <mergeCell ref="C61:D61"/>
    <mergeCell ref="E61:J61"/>
    <mergeCell ref="C62:D62"/>
    <mergeCell ref="E62:J62"/>
    <mergeCell ref="C63:D63"/>
    <mergeCell ref="E63:J63"/>
    <mergeCell ref="C64:D64"/>
    <mergeCell ref="E64:J64"/>
    <mergeCell ref="C65:D65"/>
    <mergeCell ref="E65:J65"/>
    <mergeCell ref="C66:D66"/>
    <mergeCell ref="E66:J66"/>
    <mergeCell ref="C67:D67"/>
    <mergeCell ref="E67:J67"/>
    <mergeCell ref="C68:D68"/>
    <mergeCell ref="E68:J68"/>
    <mergeCell ref="C69:D69"/>
    <mergeCell ref="E69:J69"/>
    <mergeCell ref="C74:D74"/>
    <mergeCell ref="E74:J74"/>
    <mergeCell ref="C73:D73"/>
    <mergeCell ref="E73:J73"/>
    <mergeCell ref="C70:D70"/>
    <mergeCell ref="E70:J70"/>
    <mergeCell ref="C71:D71"/>
    <mergeCell ref="E71:J71"/>
    <mergeCell ref="C72:D72"/>
    <mergeCell ref="E72:J72"/>
  </mergeCells>
  <printOptions horizontalCentered="1"/>
  <pageMargins left="0.75" right="0.75" top="1" bottom="1" header="0.5" footer="0.5"/>
  <pageSetup scale="75"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theme="0"/>
  </sheetPr>
  <dimension ref="A1:AA103"/>
  <sheetViews>
    <sheetView showZeros="0" topLeftCell="B75" workbookViewId="0">
      <selection activeCell="K17" sqref="K17"/>
    </sheetView>
  </sheetViews>
  <sheetFormatPr baseColWidth="10" defaultColWidth="8.83203125" defaultRowHeight="13" x14ac:dyDescent="0.15"/>
  <cols>
    <col min="1" max="1" width="10" customWidth="1"/>
    <col min="2" max="2" width="13.5" customWidth="1"/>
    <col min="3" max="3" width="13.5" style="245" customWidth="1"/>
    <col min="4" max="25" width="13.5" customWidth="1"/>
    <col min="26" max="26" width="8.83203125" customWidth="1"/>
  </cols>
  <sheetData>
    <row r="1" spans="1:17" ht="81.75" customHeight="1" x14ac:dyDescent="0.15">
      <c r="A1" s="840" t="s">
        <v>963</v>
      </c>
      <c r="B1" s="841"/>
      <c r="C1" s="841"/>
      <c r="D1" s="841"/>
      <c r="E1" s="841"/>
      <c r="F1" s="841"/>
      <c r="G1" s="841"/>
      <c r="H1" s="841"/>
      <c r="I1" s="841"/>
      <c r="J1" s="841"/>
      <c r="K1" s="841"/>
      <c r="L1" s="841"/>
      <c r="M1" s="841"/>
      <c r="N1" s="841"/>
      <c r="O1" s="841"/>
      <c r="P1" s="596"/>
      <c r="Q1" s="596"/>
    </row>
    <row r="2" spans="1:17" x14ac:dyDescent="0.15">
      <c r="A2" s="295"/>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14" ht="14.25" customHeight="1" x14ac:dyDescent="0.15"/>
    <row r="18" spans="1:14" ht="14.25" customHeight="1" x14ac:dyDescent="0.15"/>
    <row r="19" spans="1:14" ht="14.25" customHeight="1" x14ac:dyDescent="0.15"/>
    <row r="20" spans="1:14" ht="14.25" customHeight="1" x14ac:dyDescent="0.15"/>
    <row r="21" spans="1:14" ht="14.25" customHeight="1" x14ac:dyDescent="0.15"/>
    <row r="22" spans="1:14" ht="14.25" customHeight="1" x14ac:dyDescent="0.15"/>
    <row r="23" spans="1:14" ht="14.25" customHeight="1" x14ac:dyDescent="0.15"/>
    <row r="24" spans="1:14" ht="14.25" customHeight="1" x14ac:dyDescent="0.15"/>
    <row r="25" spans="1:14" x14ac:dyDescent="0.15">
      <c r="B25" s="413"/>
    </row>
    <row r="26" spans="1:14" x14ac:dyDescent="0.15">
      <c r="A26" s="344" t="s">
        <v>83</v>
      </c>
      <c r="B26" s="344"/>
      <c r="C26" s="344"/>
      <c r="D26" s="344"/>
      <c r="E26" s="344"/>
      <c r="F26" s="344"/>
      <c r="G26" s="344"/>
      <c r="H26" s="344"/>
      <c r="I26" s="344"/>
      <c r="J26" s="344"/>
      <c r="K26" s="344"/>
      <c r="L26" s="344"/>
      <c r="M26" s="344"/>
      <c r="N26" s="344"/>
    </row>
    <row r="27" spans="1:14" ht="52" x14ac:dyDescent="0.15">
      <c r="A27" s="414" t="s">
        <v>496</v>
      </c>
      <c r="B27" s="415" t="s">
        <v>497</v>
      </c>
      <c r="C27" s="415" t="s">
        <v>498</v>
      </c>
      <c r="D27" s="344"/>
      <c r="E27" s="344"/>
      <c r="F27" s="344"/>
      <c r="G27" s="344"/>
      <c r="H27" s="344"/>
      <c r="I27" s="344"/>
      <c r="J27" s="344"/>
      <c r="K27" s="344"/>
      <c r="L27" s="344"/>
      <c r="M27" s="344"/>
      <c r="N27" s="344"/>
    </row>
    <row r="28" spans="1:14" x14ac:dyDescent="0.15">
      <c r="A28" s="52" t="s">
        <v>416</v>
      </c>
      <c r="B28" s="416">
        <f t="shared" ref="B28:C44" si="0">N54</f>
        <v>5.5238179999999995</v>
      </c>
      <c r="C28" s="416">
        <v>0</v>
      </c>
      <c r="D28" s="344"/>
      <c r="E28" s="344"/>
      <c r="F28" s="344"/>
      <c r="G28" s="344"/>
      <c r="H28" s="344"/>
      <c r="I28" s="344"/>
      <c r="J28" s="344"/>
      <c r="K28" s="344"/>
      <c r="L28" s="344"/>
      <c r="M28" s="344"/>
      <c r="N28" s="344"/>
    </row>
    <row r="29" spans="1:14" x14ac:dyDescent="0.15">
      <c r="A29" s="52" t="s">
        <v>417</v>
      </c>
      <c r="B29" s="416">
        <f t="shared" si="0"/>
        <v>8.4937329999999989</v>
      </c>
      <c r="C29" s="416"/>
      <c r="D29" s="344"/>
      <c r="E29" s="344"/>
      <c r="F29" s="344"/>
      <c r="G29" s="344"/>
      <c r="H29" s="344"/>
      <c r="I29" s="344"/>
      <c r="J29" s="344"/>
      <c r="K29" s="344"/>
      <c r="L29" s="344"/>
      <c r="M29" s="344"/>
      <c r="N29" s="344"/>
    </row>
    <row r="30" spans="1:14" x14ac:dyDescent="0.15">
      <c r="A30" s="52" t="s">
        <v>418</v>
      </c>
      <c r="B30" s="416">
        <f t="shared" si="0"/>
        <v>19.305638999999999</v>
      </c>
      <c r="C30" s="416"/>
      <c r="D30" s="344"/>
      <c r="E30" s="344"/>
      <c r="F30" s="344"/>
      <c r="G30" s="344"/>
      <c r="H30" s="344"/>
      <c r="I30" s="344"/>
      <c r="J30" s="344"/>
      <c r="K30" s="344"/>
      <c r="L30" s="344"/>
      <c r="M30" s="344"/>
      <c r="N30" s="344"/>
    </row>
    <row r="31" spans="1:14" x14ac:dyDescent="0.15">
      <c r="A31" s="52" t="s">
        <v>419</v>
      </c>
      <c r="B31" s="416">
        <f t="shared" si="0"/>
        <v>35.211089000000001</v>
      </c>
      <c r="C31" s="416"/>
      <c r="D31" s="344"/>
      <c r="E31" s="344"/>
      <c r="F31" s="344"/>
      <c r="G31" s="344"/>
      <c r="H31" s="344"/>
      <c r="I31" s="344"/>
      <c r="J31" s="344"/>
      <c r="K31" s="344"/>
      <c r="L31" s="344"/>
      <c r="M31" s="344"/>
      <c r="N31" s="344"/>
    </row>
    <row r="32" spans="1:14" x14ac:dyDescent="0.15">
      <c r="A32" s="52" t="s">
        <v>420</v>
      </c>
      <c r="B32" s="416">
        <f t="shared" si="0"/>
        <v>47.027518000000008</v>
      </c>
      <c r="C32" s="416"/>
      <c r="D32" s="344"/>
      <c r="E32" s="344"/>
      <c r="F32" s="344"/>
      <c r="G32" s="344"/>
      <c r="H32" s="344"/>
      <c r="I32" s="344"/>
      <c r="J32" s="344"/>
      <c r="K32" s="344"/>
      <c r="L32" s="344"/>
      <c r="M32" s="344"/>
      <c r="N32" s="344"/>
    </row>
    <row r="33" spans="1:14" x14ac:dyDescent="0.15">
      <c r="A33" s="52" t="s">
        <v>421</v>
      </c>
      <c r="B33" s="416">
        <f t="shared" si="0"/>
        <v>68.058941000000019</v>
      </c>
      <c r="C33" s="416"/>
      <c r="D33" s="344"/>
      <c r="E33" s="344"/>
      <c r="F33" s="344"/>
      <c r="G33" s="344"/>
      <c r="H33" s="344"/>
      <c r="I33" s="344"/>
      <c r="J33" s="344"/>
      <c r="K33" s="344"/>
      <c r="L33" s="344"/>
      <c r="M33" s="344"/>
      <c r="N33" s="344"/>
    </row>
    <row r="34" spans="1:14" x14ac:dyDescent="0.15">
      <c r="A34" s="52" t="s">
        <v>422</v>
      </c>
      <c r="B34" s="416">
        <f t="shared" si="0"/>
        <v>90.638565</v>
      </c>
      <c r="C34" s="416"/>
      <c r="D34" s="344"/>
      <c r="E34" s="344"/>
      <c r="F34" s="344"/>
      <c r="G34" s="344"/>
      <c r="H34" s="344"/>
      <c r="I34" s="344"/>
      <c r="J34" s="344"/>
      <c r="K34" s="344"/>
      <c r="L34" s="344"/>
      <c r="M34" s="344"/>
      <c r="N34" s="344"/>
    </row>
    <row r="35" spans="1:14" x14ac:dyDescent="0.15">
      <c r="A35" s="52" t="s">
        <v>423</v>
      </c>
      <c r="B35" s="416">
        <f t="shared" si="0"/>
        <v>127.53830099999999</v>
      </c>
      <c r="C35" s="416"/>
      <c r="D35" s="344"/>
      <c r="E35" s="344"/>
      <c r="F35" s="344"/>
      <c r="G35" s="344"/>
      <c r="H35" s="344"/>
      <c r="I35" s="344"/>
      <c r="J35" s="344"/>
      <c r="K35" s="344"/>
      <c r="L35" s="344"/>
      <c r="M35" s="344"/>
      <c r="N35" s="344"/>
    </row>
    <row r="36" spans="1:14" x14ac:dyDescent="0.15">
      <c r="A36" s="52" t="s">
        <v>424</v>
      </c>
      <c r="B36" s="416">
        <f t="shared" si="0"/>
        <v>155.66119599999999</v>
      </c>
      <c r="C36" s="416"/>
      <c r="D36" s="344"/>
      <c r="E36" s="344"/>
      <c r="F36" s="344"/>
      <c r="G36" s="344"/>
      <c r="H36" s="344"/>
      <c r="I36" s="344"/>
      <c r="J36" s="344"/>
      <c r="K36" s="344"/>
      <c r="L36" s="344"/>
      <c r="M36" s="344"/>
      <c r="N36" s="344"/>
    </row>
    <row r="37" spans="1:14" x14ac:dyDescent="0.15">
      <c r="A37" s="296" t="s">
        <v>425</v>
      </c>
      <c r="B37" s="416">
        <f t="shared" si="0"/>
        <v>254.66382900000002</v>
      </c>
      <c r="C37" s="416"/>
      <c r="D37" s="344"/>
      <c r="E37" s="344"/>
      <c r="F37" s="344"/>
      <c r="G37" s="344"/>
      <c r="H37" s="344"/>
      <c r="I37" s="344"/>
      <c r="J37" s="344"/>
      <c r="K37" s="344"/>
      <c r="L37" s="344"/>
      <c r="M37" s="344"/>
      <c r="N37" s="344"/>
    </row>
    <row r="38" spans="1:14" x14ac:dyDescent="0.15">
      <c r="A38" s="296" t="s">
        <v>426</v>
      </c>
      <c r="B38" s="416">
        <f t="shared" si="0"/>
        <v>412.799733</v>
      </c>
      <c r="C38" s="416">
        <f t="shared" si="0"/>
        <v>17.264521999999999</v>
      </c>
      <c r="D38" s="344"/>
      <c r="E38" s="344"/>
      <c r="F38" s="344"/>
      <c r="G38" s="344"/>
      <c r="H38" s="344"/>
      <c r="I38" s="344"/>
      <c r="J38" s="344"/>
      <c r="K38" s="344"/>
      <c r="L38" s="344"/>
      <c r="M38" s="344"/>
      <c r="N38" s="344"/>
    </row>
    <row r="39" spans="1:14" ht="12" customHeight="1" x14ac:dyDescent="0.15">
      <c r="A39" s="415" t="s">
        <v>427</v>
      </c>
      <c r="B39" s="416">
        <f t="shared" si="0"/>
        <v>501.38018900000003</v>
      </c>
      <c r="C39" s="416">
        <f t="shared" si="0"/>
        <v>22.105111999999998</v>
      </c>
      <c r="D39" s="344"/>
      <c r="E39" s="344"/>
      <c r="F39" s="344"/>
      <c r="G39" s="344"/>
      <c r="H39" s="344"/>
      <c r="I39" s="344"/>
      <c r="J39" s="344"/>
      <c r="K39" s="344"/>
      <c r="L39" s="344"/>
      <c r="M39" s="344"/>
      <c r="N39" s="344"/>
    </row>
    <row r="40" spans="1:14" ht="12" customHeight="1" x14ac:dyDescent="0.15">
      <c r="A40" s="415" t="s">
        <v>428</v>
      </c>
      <c r="B40" s="416">
        <f t="shared" si="0"/>
        <v>570.28234899999995</v>
      </c>
      <c r="C40" s="416">
        <f t="shared" si="0"/>
        <v>65.958472999999998</v>
      </c>
      <c r="D40" s="344"/>
      <c r="E40" s="344"/>
      <c r="F40" s="344"/>
      <c r="G40" s="344"/>
      <c r="H40" s="344"/>
      <c r="I40" s="344"/>
      <c r="J40" s="344"/>
      <c r="K40" s="344"/>
      <c r="L40" s="344"/>
      <c r="M40" s="344"/>
      <c r="N40" s="344"/>
    </row>
    <row r="41" spans="1:14" ht="12" customHeight="1" x14ac:dyDescent="0.15">
      <c r="A41" s="298" t="s">
        <v>429</v>
      </c>
      <c r="B41" s="416">
        <f t="shared" si="0"/>
        <v>749.40014000000008</v>
      </c>
      <c r="C41" s="416">
        <f t="shared" si="0"/>
        <v>89.748705000000001</v>
      </c>
      <c r="D41" s="344"/>
      <c r="E41" s="344"/>
      <c r="F41" s="344"/>
      <c r="G41" s="344"/>
      <c r="H41" s="344"/>
      <c r="I41" s="344"/>
      <c r="J41" s="344"/>
      <c r="K41" s="344"/>
      <c r="L41" s="344"/>
      <c r="M41" s="344"/>
      <c r="N41" s="344"/>
    </row>
    <row r="42" spans="1:14" ht="12" customHeight="1" x14ac:dyDescent="0.15">
      <c r="A42" s="298" t="s">
        <v>430</v>
      </c>
      <c r="B42" s="416">
        <f t="shared" si="0"/>
        <v>958.30613900000003</v>
      </c>
      <c r="C42" s="416">
        <f t="shared" si="0"/>
        <v>69.865531000000004</v>
      </c>
      <c r="D42" s="344"/>
      <c r="E42" s="344"/>
      <c r="F42" s="344"/>
      <c r="G42" s="344"/>
      <c r="H42" s="344"/>
      <c r="I42" s="344"/>
      <c r="J42" s="344"/>
      <c r="K42" s="344"/>
      <c r="L42" s="344"/>
      <c r="M42" s="344"/>
      <c r="N42" s="344"/>
    </row>
    <row r="43" spans="1:14" ht="12.75" customHeight="1" x14ac:dyDescent="0.15">
      <c r="A43" s="298" t="s">
        <v>327</v>
      </c>
      <c r="B43" s="416">
        <f t="shared" si="0"/>
        <v>1350.863392</v>
      </c>
      <c r="C43" s="416">
        <f t="shared" si="0"/>
        <v>72.539675000000003</v>
      </c>
      <c r="D43" s="344"/>
      <c r="E43" s="344"/>
      <c r="F43" s="344"/>
      <c r="G43" s="344"/>
      <c r="H43" s="344"/>
      <c r="I43" s="344"/>
      <c r="J43" s="344"/>
      <c r="K43" s="344"/>
      <c r="L43" s="344"/>
      <c r="M43" s="344"/>
      <c r="N43" s="344"/>
    </row>
    <row r="44" spans="1:14" x14ac:dyDescent="0.15">
      <c r="A44" s="615" t="s">
        <v>802</v>
      </c>
      <c r="B44" s="416">
        <f t="shared" si="0"/>
        <v>1436.5475020000001</v>
      </c>
      <c r="C44" s="416">
        <f t="shared" si="0"/>
        <v>76.334549999999993</v>
      </c>
      <c r="D44" s="344"/>
      <c r="E44" s="344"/>
      <c r="F44" s="344"/>
      <c r="G44" s="344"/>
      <c r="H44" s="344"/>
      <c r="I44" s="344"/>
      <c r="J44" s="344"/>
      <c r="K44" s="344"/>
      <c r="L44" s="344"/>
      <c r="M44" s="344"/>
      <c r="N44" s="344"/>
    </row>
    <row r="45" spans="1:14" x14ac:dyDescent="0.15">
      <c r="A45" s="615" t="s">
        <v>936</v>
      </c>
      <c r="B45" s="416">
        <f>N71</f>
        <v>1270.4862740000001</v>
      </c>
      <c r="C45" s="416">
        <f>O71</f>
        <v>123.179919</v>
      </c>
      <c r="F45" s="344"/>
      <c r="G45" s="344"/>
      <c r="H45" s="344"/>
      <c r="I45" s="344"/>
      <c r="J45" s="344"/>
      <c r="K45" s="344"/>
      <c r="L45" s="344"/>
      <c r="M45" s="344"/>
      <c r="N45" s="344"/>
    </row>
    <row r="46" spans="1:14" ht="39" x14ac:dyDescent="0.15">
      <c r="A46" s="415" t="s">
        <v>120</v>
      </c>
      <c r="B46" s="416">
        <f>SUM(B28:B45)</f>
        <v>8062.1883470000002</v>
      </c>
      <c r="C46" s="416">
        <f>SUM(C28:C45)</f>
        <v>536.996487</v>
      </c>
      <c r="D46" s="344"/>
      <c r="E46" s="344"/>
      <c r="F46" s="344"/>
      <c r="G46" s="344"/>
      <c r="H46" s="344"/>
      <c r="I46" s="344"/>
      <c r="J46" s="344"/>
      <c r="K46" s="344"/>
      <c r="L46" s="344"/>
      <c r="M46" s="344"/>
      <c r="N46" s="344"/>
    </row>
    <row r="47" spans="1:14" x14ac:dyDescent="0.15">
      <c r="A47" s="417"/>
      <c r="B47" s="418"/>
      <c r="C47" s="344"/>
      <c r="D47" s="344"/>
      <c r="E47" s="344"/>
      <c r="F47" s="344"/>
      <c r="G47" s="344"/>
      <c r="H47" s="344"/>
      <c r="I47" s="344"/>
      <c r="J47" s="344"/>
      <c r="K47" s="344"/>
      <c r="L47" s="344"/>
      <c r="M47" s="344"/>
      <c r="N47" s="344"/>
    </row>
    <row r="48" spans="1:14" x14ac:dyDescent="0.15">
      <c r="A48" s="375"/>
    </row>
    <row r="49" spans="1:23" x14ac:dyDescent="0.15">
      <c r="A49" s="375"/>
    </row>
    <row r="50" spans="1:23" x14ac:dyDescent="0.15">
      <c r="A50" s="375"/>
    </row>
    <row r="51" spans="1:23" s="12" customFormat="1" x14ac:dyDescent="0.15">
      <c r="A51"/>
      <c r="B51"/>
      <c r="C51" s="245"/>
      <c r="D51"/>
      <c r="E51"/>
      <c r="F51"/>
      <c r="G51"/>
      <c r="H51"/>
      <c r="I51"/>
      <c r="J51"/>
      <c r="K51"/>
      <c r="L51"/>
      <c r="M51"/>
      <c r="N51"/>
      <c r="O51"/>
      <c r="P51"/>
      <c r="Q51"/>
      <c r="R51" s="54"/>
      <c r="S51"/>
      <c r="T51"/>
      <c r="U51"/>
      <c r="V51"/>
      <c r="W51"/>
    </row>
    <row r="52" spans="1:23" x14ac:dyDescent="0.15">
      <c r="A52" t="s">
        <v>68</v>
      </c>
      <c r="C52"/>
      <c r="P52" s="12"/>
      <c r="Q52" s="12"/>
      <c r="R52" s="12"/>
      <c r="S52" s="12"/>
      <c r="T52" s="12"/>
      <c r="U52" s="12"/>
      <c r="V52" s="12"/>
      <c r="W52" s="12"/>
    </row>
    <row r="53" spans="1:23" ht="39" x14ac:dyDescent="0.15">
      <c r="A53" s="252" t="s">
        <v>499</v>
      </c>
      <c r="B53" s="28" t="s">
        <v>55</v>
      </c>
      <c r="C53" s="127" t="s">
        <v>56</v>
      </c>
      <c r="D53" s="28" t="s">
        <v>57</v>
      </c>
      <c r="E53" s="127" t="s">
        <v>58</v>
      </c>
      <c r="F53" s="127" t="s">
        <v>59</v>
      </c>
      <c r="G53" s="127" t="s">
        <v>60</v>
      </c>
      <c r="H53" s="28" t="s">
        <v>61</v>
      </c>
      <c r="I53" s="127" t="s">
        <v>62</v>
      </c>
      <c r="J53" s="28" t="s">
        <v>749</v>
      </c>
      <c r="K53" s="127" t="s">
        <v>63</v>
      </c>
      <c r="L53" s="127" t="s">
        <v>101</v>
      </c>
      <c r="M53" s="127" t="s">
        <v>65</v>
      </c>
      <c r="N53" s="127" t="s">
        <v>105</v>
      </c>
      <c r="O53" s="127" t="s">
        <v>335</v>
      </c>
    </row>
    <row r="54" spans="1:23" x14ac:dyDescent="0.15">
      <c r="A54" s="52" t="s">
        <v>416</v>
      </c>
      <c r="B54" s="49">
        <f t="shared" ref="B54:B69" si="1">(H77+I77+J77+K77)/1000000</f>
        <v>0.22028700000000001</v>
      </c>
      <c r="C54" s="49">
        <f t="shared" ref="C54:D69" si="2">B77/1000000</f>
        <v>1.03E-4</v>
      </c>
      <c r="D54" s="49">
        <f t="shared" si="2"/>
        <v>0</v>
      </c>
      <c r="E54" s="49">
        <f t="shared" ref="E54:E69" si="3">(D77+E77+F77)/1000000</f>
        <v>2.3352249999999999</v>
      </c>
      <c r="F54" s="49">
        <f t="shared" ref="F54:F69" si="4">G77/1000000</f>
        <v>0.97013799999999994</v>
      </c>
      <c r="G54" s="49">
        <f t="shared" ref="G54:G69" si="5">(L77+M77+N77+O77+P77)/1000000</f>
        <v>0.61549900000000002</v>
      </c>
      <c r="H54" s="49">
        <f t="shared" ref="H54:H69" si="6">Q77/1000000</f>
        <v>0</v>
      </c>
      <c r="I54" s="49">
        <f>(R77+S77+T77)/1000000</f>
        <v>0.12768199999999999</v>
      </c>
      <c r="J54" s="49">
        <f>U77/1000000</f>
        <v>0</v>
      </c>
      <c r="K54" s="49">
        <f t="shared" ref="K54:M69" si="7">V77/1000000</f>
        <v>1.2243E-2</v>
      </c>
      <c r="L54" s="49">
        <f t="shared" si="7"/>
        <v>1.0544709999999999</v>
      </c>
      <c r="M54" s="49">
        <f t="shared" si="7"/>
        <v>0.18817</v>
      </c>
      <c r="N54" s="49">
        <f t="shared" ref="N54:N70" si="8">SUM(B54:M54)</f>
        <v>5.5238179999999995</v>
      </c>
      <c r="O54" s="49"/>
      <c r="S54" s="419"/>
      <c r="T54" s="419"/>
    </row>
    <row r="55" spans="1:23" x14ac:dyDescent="0.15">
      <c r="A55" s="52" t="s">
        <v>417</v>
      </c>
      <c r="B55" s="49">
        <f t="shared" si="1"/>
        <v>0.96677800000000003</v>
      </c>
      <c r="C55" s="49">
        <f t="shared" si="2"/>
        <v>2.1289999999999998E-3</v>
      </c>
      <c r="D55" s="49">
        <f t="shared" si="2"/>
        <v>0</v>
      </c>
      <c r="E55" s="49">
        <f t="shared" si="3"/>
        <v>2.635491</v>
      </c>
      <c r="F55" s="49">
        <f t="shared" si="4"/>
        <v>1.0332300000000001</v>
      </c>
      <c r="G55" s="49">
        <f t="shared" si="5"/>
        <v>1.2371300000000001</v>
      </c>
      <c r="H55" s="49">
        <f t="shared" si="6"/>
        <v>0</v>
      </c>
      <c r="I55" s="49">
        <f t="shared" ref="I55:I63" si="9">(R78+S78+T78)/1000000</f>
        <v>0.24507000000000001</v>
      </c>
      <c r="J55" s="49">
        <f t="shared" ref="J55:J69" si="10">U78/1000000</f>
        <v>0</v>
      </c>
      <c r="K55" s="49">
        <f t="shared" si="7"/>
        <v>3.3465000000000002E-2</v>
      </c>
      <c r="L55" s="49">
        <f t="shared" si="7"/>
        <v>2.0839759999999998</v>
      </c>
      <c r="M55" s="49">
        <f t="shared" si="7"/>
        <v>0.25646400000000003</v>
      </c>
      <c r="N55" s="49">
        <f t="shared" si="8"/>
        <v>8.4937329999999989</v>
      </c>
      <c r="O55" s="49"/>
      <c r="S55" s="420"/>
      <c r="T55" s="421"/>
    </row>
    <row r="56" spans="1:23" x14ac:dyDescent="0.15">
      <c r="A56" s="52" t="s">
        <v>418</v>
      </c>
      <c r="B56" s="49">
        <f t="shared" si="1"/>
        <v>3.681108</v>
      </c>
      <c r="C56" s="49">
        <f t="shared" si="2"/>
        <v>2.9940000000000001E-3</v>
      </c>
      <c r="D56" s="49">
        <f t="shared" si="2"/>
        <v>0</v>
      </c>
      <c r="E56" s="49">
        <f t="shared" si="3"/>
        <v>5.2764949999999997</v>
      </c>
      <c r="F56" s="49">
        <f t="shared" si="4"/>
        <v>1.4161619999999999</v>
      </c>
      <c r="G56" s="49">
        <f t="shared" si="5"/>
        <v>4.6335160000000002</v>
      </c>
      <c r="H56" s="49">
        <f t="shared" si="6"/>
        <v>0</v>
      </c>
      <c r="I56" s="49">
        <f t="shared" si="9"/>
        <v>0.39949600000000002</v>
      </c>
      <c r="J56" s="49">
        <f t="shared" si="10"/>
        <v>0</v>
      </c>
      <c r="K56" s="49">
        <f t="shared" si="7"/>
        <v>8.5666999999999993E-2</v>
      </c>
      <c r="L56" s="49">
        <f t="shared" si="7"/>
        <v>3.5478139999999998</v>
      </c>
      <c r="M56" s="49">
        <f t="shared" si="7"/>
        <v>0.26238699999999998</v>
      </c>
      <c r="N56" s="49">
        <f t="shared" si="8"/>
        <v>19.305638999999999</v>
      </c>
      <c r="O56" s="49"/>
      <c r="S56" s="420"/>
      <c r="T56" s="421"/>
    </row>
    <row r="57" spans="1:23" x14ac:dyDescent="0.15">
      <c r="A57" s="52" t="s">
        <v>419</v>
      </c>
      <c r="B57" s="49">
        <f t="shared" si="1"/>
        <v>4.15219</v>
      </c>
      <c r="C57" s="49">
        <f t="shared" si="2"/>
        <v>2.7172000000000002E-2</v>
      </c>
      <c r="D57" s="49">
        <f t="shared" si="2"/>
        <v>0</v>
      </c>
      <c r="E57" s="49">
        <f t="shared" si="3"/>
        <v>10.918177</v>
      </c>
      <c r="F57" s="49">
        <f t="shared" si="4"/>
        <v>4.6828409999999998</v>
      </c>
      <c r="G57" s="49">
        <f t="shared" si="5"/>
        <v>3.7176749999999998</v>
      </c>
      <c r="H57" s="49">
        <f t="shared" si="6"/>
        <v>0</v>
      </c>
      <c r="I57" s="49">
        <f t="shared" si="9"/>
        <v>0.85816700000000001</v>
      </c>
      <c r="J57" s="49">
        <f t="shared" si="10"/>
        <v>0</v>
      </c>
      <c r="K57" s="49">
        <f t="shared" si="7"/>
        <v>0.10846600000000001</v>
      </c>
      <c r="L57" s="49">
        <f t="shared" si="7"/>
        <v>10.448394</v>
      </c>
      <c r="M57" s="49">
        <f t="shared" si="7"/>
        <v>0.29800700000000002</v>
      </c>
      <c r="N57" s="49">
        <f t="shared" si="8"/>
        <v>35.211089000000001</v>
      </c>
      <c r="O57" s="49"/>
      <c r="S57" s="420"/>
      <c r="T57" s="421"/>
    </row>
    <row r="58" spans="1:23" x14ac:dyDescent="0.15">
      <c r="A58" s="52" t="s">
        <v>420</v>
      </c>
      <c r="B58" s="49">
        <f t="shared" si="1"/>
        <v>6.7723560000000003</v>
      </c>
      <c r="C58" s="49">
        <f t="shared" si="2"/>
        <v>6.191E-2</v>
      </c>
      <c r="D58" s="49">
        <f t="shared" si="2"/>
        <v>0</v>
      </c>
      <c r="E58" s="49">
        <f t="shared" si="3"/>
        <v>15.665039</v>
      </c>
      <c r="F58" s="49">
        <f t="shared" si="4"/>
        <v>3.396452</v>
      </c>
      <c r="G58" s="49">
        <f t="shared" si="5"/>
        <v>8.9044319999999999</v>
      </c>
      <c r="H58" s="49">
        <f t="shared" si="6"/>
        <v>0</v>
      </c>
      <c r="I58" s="49">
        <f t="shared" si="9"/>
        <v>0.959229</v>
      </c>
      <c r="J58" s="49">
        <f t="shared" si="10"/>
        <v>0.29478399999999999</v>
      </c>
      <c r="K58" s="49">
        <f t="shared" si="7"/>
        <v>0.419958</v>
      </c>
      <c r="L58" s="49">
        <f t="shared" si="7"/>
        <v>10.301456</v>
      </c>
      <c r="M58" s="49">
        <f t="shared" si="7"/>
        <v>0.25190200000000001</v>
      </c>
      <c r="N58" s="49">
        <f t="shared" si="8"/>
        <v>47.027518000000008</v>
      </c>
      <c r="O58" s="49"/>
      <c r="S58" s="420"/>
      <c r="T58" s="422"/>
    </row>
    <row r="59" spans="1:23" x14ac:dyDescent="0.15">
      <c r="A59" s="52" t="s">
        <v>421</v>
      </c>
      <c r="B59" s="49">
        <f t="shared" si="1"/>
        <v>5.6970169999999998</v>
      </c>
      <c r="C59" s="49">
        <f t="shared" si="2"/>
        <v>5.7355999999999997E-2</v>
      </c>
      <c r="D59" s="49">
        <f t="shared" si="2"/>
        <v>0</v>
      </c>
      <c r="E59" s="49">
        <f t="shared" si="3"/>
        <v>26.553149999999999</v>
      </c>
      <c r="F59" s="49">
        <f t="shared" si="4"/>
        <v>3.5840399999999999</v>
      </c>
      <c r="G59" s="49">
        <f t="shared" si="5"/>
        <v>15.084555</v>
      </c>
      <c r="H59" s="49">
        <f t="shared" si="6"/>
        <v>0</v>
      </c>
      <c r="I59" s="49">
        <f t="shared" si="9"/>
        <v>1.798149</v>
      </c>
      <c r="J59" s="49">
        <f t="shared" si="10"/>
        <v>1.705891</v>
      </c>
      <c r="K59" s="49">
        <f t="shared" si="7"/>
        <v>0.487377</v>
      </c>
      <c r="L59" s="49">
        <f t="shared" si="7"/>
        <v>12.834851</v>
      </c>
      <c r="M59" s="49">
        <f t="shared" si="7"/>
        <v>0.25655499999999998</v>
      </c>
      <c r="N59" s="49">
        <f t="shared" si="8"/>
        <v>68.058941000000019</v>
      </c>
      <c r="O59" s="49"/>
      <c r="S59" s="420"/>
      <c r="T59" s="422"/>
    </row>
    <row r="60" spans="1:23" x14ac:dyDescent="0.15">
      <c r="A60" s="52" t="s">
        <v>422</v>
      </c>
      <c r="B60" s="49">
        <f t="shared" si="1"/>
        <v>7.7782669999999996</v>
      </c>
      <c r="C60" s="49">
        <f t="shared" si="2"/>
        <v>3.5497000000000001E-2</v>
      </c>
      <c r="D60" s="49">
        <f t="shared" si="2"/>
        <v>0</v>
      </c>
      <c r="E60" s="49">
        <f t="shared" si="3"/>
        <v>41.413795</v>
      </c>
      <c r="F60" s="49">
        <f t="shared" si="4"/>
        <v>4.0528529999999998</v>
      </c>
      <c r="G60" s="49">
        <f t="shared" si="5"/>
        <v>11.929658999999999</v>
      </c>
      <c r="H60" s="49">
        <f t="shared" si="6"/>
        <v>1.668191</v>
      </c>
      <c r="I60" s="49">
        <f t="shared" si="9"/>
        <v>4.6873430000000003</v>
      </c>
      <c r="J60" s="49">
        <f t="shared" si="10"/>
        <v>4.9097</v>
      </c>
      <c r="K60" s="49">
        <f t="shared" si="7"/>
        <v>0.36133100000000001</v>
      </c>
      <c r="L60" s="49">
        <f t="shared" si="7"/>
        <v>13.483575999999999</v>
      </c>
      <c r="M60" s="49">
        <f t="shared" si="7"/>
        <v>0.318353</v>
      </c>
      <c r="N60" s="49">
        <f t="shared" si="8"/>
        <v>90.638565</v>
      </c>
      <c r="O60" s="49"/>
      <c r="S60" s="420"/>
      <c r="T60" s="423"/>
    </row>
    <row r="61" spans="1:23" x14ac:dyDescent="0.15">
      <c r="A61" s="52" t="s">
        <v>423</v>
      </c>
      <c r="B61" s="49">
        <f t="shared" si="1"/>
        <v>7.324192</v>
      </c>
      <c r="C61" s="49">
        <f t="shared" si="2"/>
        <v>4.8910000000000002E-2</v>
      </c>
      <c r="D61" s="49">
        <f t="shared" si="2"/>
        <v>0</v>
      </c>
      <c r="E61" s="49">
        <f t="shared" si="3"/>
        <v>30.983453000000001</v>
      </c>
      <c r="F61" s="49">
        <f t="shared" si="4"/>
        <v>9.2883189999999995</v>
      </c>
      <c r="G61" s="49">
        <f t="shared" si="5"/>
        <v>24.321784000000001</v>
      </c>
      <c r="H61" s="49">
        <f t="shared" si="6"/>
        <v>33.357463000000003</v>
      </c>
      <c r="I61" s="49">
        <f t="shared" si="9"/>
        <v>8.1320409999999992</v>
      </c>
      <c r="J61" s="49">
        <f t="shared" si="10"/>
        <v>7.0392739999999998</v>
      </c>
      <c r="K61" s="49">
        <f t="shared" si="7"/>
        <v>1.215012</v>
      </c>
      <c r="L61" s="49">
        <f t="shared" si="7"/>
        <v>5.7133310000000002</v>
      </c>
      <c r="M61" s="49">
        <f t="shared" si="7"/>
        <v>0.114522</v>
      </c>
      <c r="N61" s="49">
        <f t="shared" si="8"/>
        <v>127.53830099999999</v>
      </c>
      <c r="O61" s="49"/>
      <c r="S61" s="420"/>
      <c r="T61" s="423"/>
    </row>
    <row r="62" spans="1:23" x14ac:dyDescent="0.15">
      <c r="A62" s="52" t="s">
        <v>424</v>
      </c>
      <c r="B62" s="49">
        <f t="shared" si="1"/>
        <v>3.5718839999999998</v>
      </c>
      <c r="C62" s="49">
        <f t="shared" si="2"/>
        <v>0.30386999999999997</v>
      </c>
      <c r="D62" s="49">
        <f t="shared" si="2"/>
        <v>0</v>
      </c>
      <c r="E62" s="49">
        <f t="shared" si="3"/>
        <v>38.747579999999999</v>
      </c>
      <c r="F62" s="49">
        <f t="shared" si="4"/>
        <v>10.177527</v>
      </c>
      <c r="G62" s="49">
        <f t="shared" si="5"/>
        <v>16.757476</v>
      </c>
      <c r="H62" s="49">
        <f t="shared" si="6"/>
        <v>47.736139999999999</v>
      </c>
      <c r="I62" s="49">
        <f t="shared" si="9"/>
        <v>10.732725</v>
      </c>
      <c r="J62" s="49">
        <f t="shared" si="10"/>
        <v>10.672893999999999</v>
      </c>
      <c r="K62" s="49">
        <f t="shared" si="7"/>
        <v>0.39932299999999998</v>
      </c>
      <c r="L62" s="49">
        <f t="shared" si="7"/>
        <v>16.487646000000002</v>
      </c>
      <c r="M62" s="49">
        <f t="shared" si="7"/>
        <v>7.4131000000000002E-2</v>
      </c>
      <c r="N62" s="49">
        <f t="shared" si="8"/>
        <v>155.66119599999999</v>
      </c>
      <c r="O62" s="49"/>
      <c r="S62" s="420"/>
      <c r="T62" s="423"/>
    </row>
    <row r="63" spans="1:23" x14ac:dyDescent="0.15">
      <c r="A63" s="296" t="s">
        <v>425</v>
      </c>
      <c r="B63" s="49">
        <f t="shared" si="1"/>
        <v>5.1073000000000004</v>
      </c>
      <c r="C63" s="49">
        <f t="shared" si="2"/>
        <v>0.47285700000000003</v>
      </c>
      <c r="D63" s="49">
        <f t="shared" si="2"/>
        <v>37.058059999999998</v>
      </c>
      <c r="E63" s="49">
        <f t="shared" si="3"/>
        <v>54.500664</v>
      </c>
      <c r="F63" s="49">
        <f t="shared" si="4"/>
        <v>5.6774750000000003</v>
      </c>
      <c r="G63" s="49">
        <f t="shared" si="5"/>
        <v>38.827043000000003</v>
      </c>
      <c r="H63" s="49">
        <f t="shared" si="6"/>
        <v>47.205446000000002</v>
      </c>
      <c r="I63" s="49">
        <f t="shared" si="9"/>
        <v>17.247733</v>
      </c>
      <c r="J63" s="49">
        <f t="shared" si="10"/>
        <v>8.655132</v>
      </c>
      <c r="K63" s="49">
        <f t="shared" si="7"/>
        <v>7.6994199999999999</v>
      </c>
      <c r="L63" s="49">
        <f t="shared" si="7"/>
        <v>31.722079000000001</v>
      </c>
      <c r="M63" s="49">
        <f t="shared" si="7"/>
        <v>0.49062</v>
      </c>
      <c r="N63" s="49">
        <f t="shared" si="8"/>
        <v>254.66382900000002</v>
      </c>
      <c r="O63" s="49"/>
      <c r="S63" s="420"/>
      <c r="T63" s="423"/>
    </row>
    <row r="64" spans="1:23" x14ac:dyDescent="0.15">
      <c r="A64" s="296" t="s">
        <v>426</v>
      </c>
      <c r="B64" s="49">
        <f t="shared" si="1"/>
        <v>4.4062020000000004</v>
      </c>
      <c r="C64" s="49">
        <f t="shared" si="2"/>
        <v>0.101671</v>
      </c>
      <c r="D64" s="49">
        <f t="shared" si="2"/>
        <v>52.599871</v>
      </c>
      <c r="E64" s="49">
        <f t="shared" si="3"/>
        <v>84.223157999999998</v>
      </c>
      <c r="F64" s="49">
        <f t="shared" si="4"/>
        <v>0.65940500000000002</v>
      </c>
      <c r="G64" s="49">
        <f t="shared" si="5"/>
        <v>51.945273</v>
      </c>
      <c r="H64" s="49">
        <f t="shared" si="6"/>
        <v>79.756398000000004</v>
      </c>
      <c r="I64" s="49">
        <f t="shared" ref="I64:I71" si="11">(R87+S87+T87)/1000000</f>
        <v>22.897912999999999</v>
      </c>
      <c r="J64" s="49">
        <f t="shared" si="10"/>
        <v>12.42596</v>
      </c>
      <c r="K64" s="49">
        <f t="shared" si="7"/>
        <v>49.882874999999999</v>
      </c>
      <c r="L64" s="49">
        <f t="shared" si="7"/>
        <v>50.334622000000003</v>
      </c>
      <c r="M64" s="49">
        <f t="shared" si="7"/>
        <v>3.5663849999999999</v>
      </c>
      <c r="N64" s="49">
        <f t="shared" si="8"/>
        <v>412.799733</v>
      </c>
      <c r="O64" s="49">
        <v>17.264521999999999</v>
      </c>
      <c r="S64" s="420"/>
      <c r="T64" s="423"/>
    </row>
    <row r="65" spans="1:27" x14ac:dyDescent="0.15">
      <c r="A65" s="415" t="s">
        <v>427</v>
      </c>
      <c r="B65" s="49">
        <f t="shared" si="1"/>
        <v>5.042249</v>
      </c>
      <c r="C65" s="49">
        <f t="shared" si="2"/>
        <v>0.36860900000000002</v>
      </c>
      <c r="D65" s="49">
        <f t="shared" si="2"/>
        <v>112.330657</v>
      </c>
      <c r="E65" s="49">
        <f t="shared" si="3"/>
        <v>133.841386</v>
      </c>
      <c r="F65" s="49">
        <f t="shared" si="4"/>
        <v>0.72013300000000002</v>
      </c>
      <c r="G65" s="49">
        <f t="shared" si="5"/>
        <v>63.965963000000002</v>
      </c>
      <c r="H65" s="49">
        <f t="shared" si="6"/>
        <v>98.766036999999997</v>
      </c>
      <c r="I65" s="49">
        <f t="shared" si="11"/>
        <v>20.180631999999999</v>
      </c>
      <c r="J65" s="49">
        <f t="shared" si="10"/>
        <v>20.538207</v>
      </c>
      <c r="K65" s="49">
        <f t="shared" si="7"/>
        <v>3.194725</v>
      </c>
      <c r="L65" s="49">
        <f t="shared" si="7"/>
        <v>38.272939999999998</v>
      </c>
      <c r="M65" s="49">
        <f t="shared" si="7"/>
        <v>4.1586509999999999</v>
      </c>
      <c r="N65" s="49">
        <f t="shared" si="8"/>
        <v>501.38018900000003</v>
      </c>
      <c r="O65" s="49">
        <v>22.105111999999998</v>
      </c>
      <c r="S65" s="420"/>
      <c r="T65" s="423"/>
    </row>
    <row r="66" spans="1:27" x14ac:dyDescent="0.15">
      <c r="A66" s="415" t="s">
        <v>428</v>
      </c>
      <c r="B66" s="49">
        <f t="shared" si="1"/>
        <v>10.626249</v>
      </c>
      <c r="C66" s="49">
        <f t="shared" si="2"/>
        <v>0.846248</v>
      </c>
      <c r="D66" s="49">
        <f t="shared" si="2"/>
        <v>120.025964</v>
      </c>
      <c r="E66" s="49">
        <f t="shared" si="3"/>
        <v>168.67674700000001</v>
      </c>
      <c r="F66" s="49">
        <f t="shared" si="4"/>
        <v>0.79108500000000004</v>
      </c>
      <c r="G66" s="49">
        <f t="shared" si="5"/>
        <v>70.588599000000002</v>
      </c>
      <c r="H66" s="49">
        <f t="shared" si="6"/>
        <v>95.246110000000002</v>
      </c>
      <c r="I66" s="49">
        <f t="shared" si="11"/>
        <v>24.339347</v>
      </c>
      <c r="J66" s="49">
        <f t="shared" si="10"/>
        <v>16.768246000000001</v>
      </c>
      <c r="K66" s="49">
        <f t="shared" si="7"/>
        <v>6.7061929999999998</v>
      </c>
      <c r="L66" s="49">
        <f t="shared" si="7"/>
        <v>54.068233999999997</v>
      </c>
      <c r="M66" s="49">
        <f t="shared" si="7"/>
        <v>1.5993269999999999</v>
      </c>
      <c r="N66" s="49">
        <f t="shared" si="8"/>
        <v>570.28234899999995</v>
      </c>
      <c r="O66" s="49">
        <v>65.958472999999998</v>
      </c>
      <c r="S66" s="420"/>
      <c r="T66" s="423"/>
    </row>
    <row r="67" spans="1:27" s="12" customFormat="1" x14ac:dyDescent="0.15">
      <c r="A67" s="298" t="s">
        <v>429</v>
      </c>
      <c r="B67" s="49">
        <f t="shared" si="1"/>
        <v>10.212370999999999</v>
      </c>
      <c r="C67" s="49">
        <f t="shared" si="2"/>
        <v>0.67360799999999998</v>
      </c>
      <c r="D67" s="49">
        <f t="shared" si="2"/>
        <v>120.930572</v>
      </c>
      <c r="E67" s="49">
        <f t="shared" si="3"/>
        <v>209.906859</v>
      </c>
      <c r="F67" s="49">
        <f t="shared" si="4"/>
        <v>4.4349480000000003</v>
      </c>
      <c r="G67" s="49">
        <f t="shared" si="5"/>
        <v>111.743424</v>
      </c>
      <c r="H67" s="49">
        <f t="shared" si="6"/>
        <v>135.28649799999999</v>
      </c>
      <c r="I67" s="49">
        <f t="shared" si="11"/>
        <v>38.223084999999998</v>
      </c>
      <c r="J67" s="49">
        <f t="shared" si="10"/>
        <v>18.293759999999999</v>
      </c>
      <c r="K67" s="49">
        <f t="shared" si="7"/>
        <v>5.756697</v>
      </c>
      <c r="L67" s="49">
        <f t="shared" si="7"/>
        <v>89.251096000000004</v>
      </c>
      <c r="M67" s="49">
        <f t="shared" si="7"/>
        <v>4.6872220000000002</v>
      </c>
      <c r="N67" s="49">
        <f t="shared" si="8"/>
        <v>749.40014000000008</v>
      </c>
      <c r="O67" s="49">
        <v>89.748705000000001</v>
      </c>
      <c r="P67" s="46"/>
      <c r="Q67"/>
      <c r="R67"/>
      <c r="S67" s="420"/>
      <c r="T67" s="423"/>
      <c r="U67"/>
      <c r="V67"/>
      <c r="W67"/>
      <c r="X67"/>
      <c r="Y67"/>
      <c r="Z67"/>
      <c r="AA67"/>
    </row>
    <row r="68" spans="1:27" x14ac:dyDescent="0.15">
      <c r="A68" s="298" t="s">
        <v>430</v>
      </c>
      <c r="B68" s="49">
        <f t="shared" si="1"/>
        <v>15.472293000000001</v>
      </c>
      <c r="C68" s="49">
        <f t="shared" si="2"/>
        <v>1.1101460000000001</v>
      </c>
      <c r="D68" s="49">
        <f t="shared" si="2"/>
        <v>144.29374799999999</v>
      </c>
      <c r="E68" s="49">
        <f t="shared" si="3"/>
        <v>283.25595800000002</v>
      </c>
      <c r="F68" s="49">
        <f t="shared" si="4"/>
        <v>4.4983519999999997</v>
      </c>
      <c r="G68" s="49">
        <f t="shared" si="5"/>
        <v>127.080485</v>
      </c>
      <c r="H68" s="49">
        <f t="shared" si="6"/>
        <v>196.13767899999999</v>
      </c>
      <c r="I68" s="49">
        <f t="shared" si="11"/>
        <v>67.730322000000001</v>
      </c>
      <c r="J68" s="49">
        <f t="shared" si="10"/>
        <v>27.464272000000001</v>
      </c>
      <c r="K68" s="49">
        <f t="shared" si="7"/>
        <v>13.607626</v>
      </c>
      <c r="L68" s="49">
        <f t="shared" si="7"/>
        <v>71.263045000000005</v>
      </c>
      <c r="M68" s="49">
        <f t="shared" si="7"/>
        <v>6.3922129999999999</v>
      </c>
      <c r="N68" s="49">
        <f t="shared" si="8"/>
        <v>958.30613900000003</v>
      </c>
      <c r="O68" s="49">
        <v>69.865531000000004</v>
      </c>
      <c r="P68" s="46"/>
      <c r="Q68" s="501"/>
      <c r="S68" s="420"/>
      <c r="T68" s="423"/>
      <c r="X68" s="12"/>
      <c r="Y68" s="12"/>
      <c r="Z68" s="12"/>
      <c r="AA68" s="12"/>
    </row>
    <row r="69" spans="1:27" x14ac:dyDescent="0.15">
      <c r="A69" s="298" t="s">
        <v>327</v>
      </c>
      <c r="B69" s="49">
        <f t="shared" si="1"/>
        <v>15.943277</v>
      </c>
      <c r="C69" s="49">
        <f t="shared" si="2"/>
        <v>2.0008599999999999</v>
      </c>
      <c r="D69" s="49">
        <f t="shared" si="2"/>
        <v>172.03639100000001</v>
      </c>
      <c r="E69" s="49">
        <f t="shared" si="3"/>
        <v>405.060654</v>
      </c>
      <c r="F69" s="49">
        <f t="shared" si="4"/>
        <v>6.3843249999999996</v>
      </c>
      <c r="G69" s="49">
        <f t="shared" si="5"/>
        <v>163.27644599999999</v>
      </c>
      <c r="H69" s="49">
        <f t="shared" si="6"/>
        <v>360.64454699999999</v>
      </c>
      <c r="I69" s="49">
        <f t="shared" si="11"/>
        <v>70.647366000000005</v>
      </c>
      <c r="J69" s="49">
        <f t="shared" si="10"/>
        <v>56.956518000000003</v>
      </c>
      <c r="K69" s="49">
        <f t="shared" si="7"/>
        <v>13.084823</v>
      </c>
      <c r="L69" s="49">
        <f t="shared" si="7"/>
        <v>77.176446999999996</v>
      </c>
      <c r="M69" s="49">
        <f t="shared" si="7"/>
        <v>7.6517379999999999</v>
      </c>
      <c r="N69" s="49">
        <f t="shared" si="8"/>
        <v>1350.863392</v>
      </c>
      <c r="O69" s="49">
        <v>72.539675000000003</v>
      </c>
      <c r="P69" s="424"/>
      <c r="Q69" s="118"/>
      <c r="R69" s="12"/>
      <c r="S69" s="425"/>
      <c r="T69" s="426"/>
      <c r="U69" s="12"/>
      <c r="V69" s="12"/>
      <c r="W69" s="12"/>
    </row>
    <row r="70" spans="1:27" x14ac:dyDescent="0.15">
      <c r="A70" s="615" t="s">
        <v>802</v>
      </c>
      <c r="B70" s="49">
        <f>(H93+I93+J93+K93)/1000000</f>
        <v>18.483861999999998</v>
      </c>
      <c r="C70" s="49">
        <f>B93/1000000</f>
        <v>5.1804249999999996</v>
      </c>
      <c r="D70" s="49">
        <f>C93/1000000</f>
        <v>316.508622</v>
      </c>
      <c r="E70" s="49">
        <f>(D93+E93+F93)/1000000</f>
        <v>409.16399200000001</v>
      </c>
      <c r="F70" s="49">
        <f>G93/1000000</f>
        <v>3.9329890000000001</v>
      </c>
      <c r="G70" s="49">
        <f>(L93+M93+N93+O93+P93)/1000000</f>
        <v>174.59097600000001</v>
      </c>
      <c r="H70" s="49">
        <f>Q93/1000000</f>
        <v>230.71311800000001</v>
      </c>
      <c r="I70" s="49">
        <f t="shared" si="11"/>
        <v>82.185432000000006</v>
      </c>
      <c r="J70" s="49">
        <f t="shared" ref="J70:M71" si="12">U93/1000000</f>
        <v>65.432243</v>
      </c>
      <c r="K70" s="49">
        <f t="shared" si="12"/>
        <v>31.550469</v>
      </c>
      <c r="L70" s="49">
        <f t="shared" si="12"/>
        <v>93.017982000000003</v>
      </c>
      <c r="M70" s="49">
        <f t="shared" si="12"/>
        <v>5.7873919999999996</v>
      </c>
      <c r="N70" s="49">
        <f t="shared" si="8"/>
        <v>1436.5475020000001</v>
      </c>
      <c r="O70" s="49">
        <v>76.334549999999993</v>
      </c>
      <c r="R70" s="420"/>
      <c r="S70" s="423"/>
    </row>
    <row r="71" spans="1:27" x14ac:dyDescent="0.15">
      <c r="A71" s="615" t="s">
        <v>936</v>
      </c>
      <c r="B71" s="49">
        <f>(H94+I94+J94+K94)/1000000</f>
        <v>31.037472000000001</v>
      </c>
      <c r="C71" s="49">
        <f>B94/1000000</f>
        <v>6.6679250000000003</v>
      </c>
      <c r="D71" s="49">
        <f>C94/1000000</f>
        <v>384.034918</v>
      </c>
      <c r="E71" s="49">
        <f>(D94+E94+F94)/1000000</f>
        <v>257.50330300000002</v>
      </c>
      <c r="F71" s="49">
        <f>G94/1000000</f>
        <v>6.8701800000000004</v>
      </c>
      <c r="G71" s="49">
        <f>(L94+M94+N94+O94+P94)/1000000</f>
        <v>208.186137</v>
      </c>
      <c r="H71" s="49">
        <f>Q94/1000000</f>
        <v>107.761906</v>
      </c>
      <c r="I71" s="49">
        <f t="shared" si="11"/>
        <v>102.272879</v>
      </c>
      <c r="J71" s="49">
        <f t="shared" si="12"/>
        <v>47.917738</v>
      </c>
      <c r="K71" s="49">
        <f t="shared" si="12"/>
        <v>26.890238</v>
      </c>
      <c r="L71" s="49">
        <f t="shared" si="12"/>
        <v>87.788122999999999</v>
      </c>
      <c r="M71" s="49">
        <f t="shared" si="12"/>
        <v>3.5554549999999998</v>
      </c>
      <c r="N71" s="49">
        <f>SUM(B71:M71)</f>
        <v>1270.4862740000001</v>
      </c>
      <c r="O71" s="49">
        <v>123.179919</v>
      </c>
      <c r="R71" s="420"/>
      <c r="S71" s="423"/>
    </row>
    <row r="72" spans="1:27" s="12" customFormat="1" ht="39" x14ac:dyDescent="0.15">
      <c r="A72" s="128" t="s">
        <v>120</v>
      </c>
      <c r="B72" s="121">
        <f>SUM(B54:B71)</f>
        <v>156.49535399999999</v>
      </c>
      <c r="C72" s="121">
        <f t="shared" ref="C72:O72" si="13">SUM(C54:C71)</f>
        <v>17.962289999999999</v>
      </c>
      <c r="D72" s="121">
        <f t="shared" si="13"/>
        <v>1459.8188029999999</v>
      </c>
      <c r="E72" s="121">
        <f t="shared" si="13"/>
        <v>2180.661126</v>
      </c>
      <c r="F72" s="121">
        <f t="shared" si="13"/>
        <v>72.570453999999998</v>
      </c>
      <c r="G72" s="121">
        <f t="shared" si="13"/>
        <v>1097.4060719999998</v>
      </c>
      <c r="H72" s="121">
        <f t="shared" si="13"/>
        <v>1434.2795330000001</v>
      </c>
      <c r="I72" s="121">
        <f t="shared" si="13"/>
        <v>473.66461100000004</v>
      </c>
      <c r="J72" s="121">
        <f t="shared" si="13"/>
        <v>299.07461900000004</v>
      </c>
      <c r="K72" s="121">
        <f t="shared" si="13"/>
        <v>161.49590800000001</v>
      </c>
      <c r="L72" s="121">
        <f t="shared" si="13"/>
        <v>668.85008300000004</v>
      </c>
      <c r="M72" s="121">
        <f t="shared" si="13"/>
        <v>39.909494000000002</v>
      </c>
      <c r="N72" s="121">
        <f t="shared" si="13"/>
        <v>8062.1883470000002</v>
      </c>
      <c r="O72" s="121">
        <f t="shared" si="13"/>
        <v>536.996487</v>
      </c>
      <c r="P72"/>
      <c r="Q72"/>
      <c r="R72" s="420"/>
      <c r="S72" s="423"/>
      <c r="T72"/>
      <c r="U72"/>
      <c r="V72"/>
      <c r="W72"/>
      <c r="X72"/>
      <c r="Y72"/>
      <c r="Z72"/>
      <c r="AA72"/>
    </row>
    <row r="73" spans="1:27" x14ac:dyDescent="0.15">
      <c r="R73" s="420"/>
      <c r="S73" s="423"/>
      <c r="Z73" s="12"/>
      <c r="AA73" s="12"/>
    </row>
    <row r="74" spans="1:27" x14ac:dyDescent="0.15">
      <c r="P74" s="54"/>
      <c r="Q74" s="54"/>
    </row>
    <row r="75" spans="1:27" x14ac:dyDescent="0.15">
      <c r="A75" t="s">
        <v>76</v>
      </c>
      <c r="C75"/>
    </row>
    <row r="76" spans="1:27" ht="26" x14ac:dyDescent="0.15">
      <c r="A76" s="21" t="s">
        <v>500</v>
      </c>
      <c r="B76" s="127" t="s">
        <v>56</v>
      </c>
      <c r="C76" s="28" t="s">
        <v>57</v>
      </c>
      <c r="D76" s="127" t="s">
        <v>58</v>
      </c>
      <c r="E76" s="127" t="s">
        <v>501</v>
      </c>
      <c r="F76" s="127" t="s">
        <v>502</v>
      </c>
      <c r="G76" s="127" t="s">
        <v>59</v>
      </c>
      <c r="H76" s="127" t="s">
        <v>106</v>
      </c>
      <c r="I76" s="127" t="s">
        <v>107</v>
      </c>
      <c r="J76" s="28" t="s">
        <v>108</v>
      </c>
      <c r="K76" s="28" t="s">
        <v>251</v>
      </c>
      <c r="L76" s="127" t="s">
        <v>60</v>
      </c>
      <c r="M76" s="127" t="s">
        <v>110</v>
      </c>
      <c r="N76" s="127" t="s">
        <v>111</v>
      </c>
      <c r="O76" s="28" t="s">
        <v>503</v>
      </c>
      <c r="P76" s="127" t="s">
        <v>504</v>
      </c>
      <c r="Q76" s="28" t="s">
        <v>61</v>
      </c>
      <c r="R76" s="127" t="s">
        <v>62</v>
      </c>
      <c r="S76" s="127" t="s">
        <v>505</v>
      </c>
      <c r="T76" s="127" t="s">
        <v>97</v>
      </c>
      <c r="U76" s="331" t="s">
        <v>743</v>
      </c>
      <c r="V76" s="127" t="s">
        <v>63</v>
      </c>
      <c r="W76" s="127" t="s">
        <v>101</v>
      </c>
      <c r="X76" s="127" t="s">
        <v>65</v>
      </c>
      <c r="Y76" s="127" t="s">
        <v>66</v>
      </c>
      <c r="Z76" s="127" t="s">
        <v>335</v>
      </c>
    </row>
    <row r="77" spans="1:27" x14ac:dyDescent="0.15">
      <c r="A77" s="52" t="s">
        <v>416</v>
      </c>
      <c r="B77" s="50">
        <v>103</v>
      </c>
      <c r="C77" s="50">
        <v>0</v>
      </c>
      <c r="D77" s="50">
        <v>0</v>
      </c>
      <c r="E77" s="50">
        <v>293928</v>
      </c>
      <c r="F77" s="50">
        <v>2041297</v>
      </c>
      <c r="G77" s="50">
        <v>970138</v>
      </c>
      <c r="H77" s="50"/>
      <c r="I77" s="50">
        <v>219844</v>
      </c>
      <c r="J77" s="50">
        <v>443</v>
      </c>
      <c r="K77" s="50"/>
      <c r="L77" s="50">
        <v>303331</v>
      </c>
      <c r="M77" s="50"/>
      <c r="N77" s="50"/>
      <c r="O77" s="50"/>
      <c r="P77" s="50">
        <v>312168</v>
      </c>
      <c r="Q77" s="50"/>
      <c r="R77" s="50">
        <v>20800</v>
      </c>
      <c r="S77" s="50"/>
      <c r="T77" s="50">
        <v>106882</v>
      </c>
      <c r="U77" s="50"/>
      <c r="V77" s="50">
        <v>12243</v>
      </c>
      <c r="W77" s="50">
        <v>1054471</v>
      </c>
      <c r="X77" s="50">
        <v>188170</v>
      </c>
      <c r="Y77" s="50">
        <f>SUM(B77:X77)</f>
        <v>5523818</v>
      </c>
      <c r="Z77" s="50"/>
    </row>
    <row r="78" spans="1:27" x14ac:dyDescent="0.15">
      <c r="A78" s="52" t="s">
        <v>417</v>
      </c>
      <c r="B78" s="50">
        <v>2129</v>
      </c>
      <c r="C78" s="50">
        <v>0</v>
      </c>
      <c r="D78" s="50">
        <v>0</v>
      </c>
      <c r="E78" s="50">
        <v>969360</v>
      </c>
      <c r="F78" s="50">
        <v>1666131</v>
      </c>
      <c r="G78" s="50">
        <v>1033230</v>
      </c>
      <c r="H78" s="50"/>
      <c r="I78" s="50">
        <v>966778</v>
      </c>
      <c r="J78" s="50">
        <v>0</v>
      </c>
      <c r="K78" s="50"/>
      <c r="L78" s="50">
        <v>737930</v>
      </c>
      <c r="M78" s="50"/>
      <c r="N78" s="50"/>
      <c r="O78" s="50"/>
      <c r="P78" s="50">
        <v>499200</v>
      </c>
      <c r="Q78" s="50"/>
      <c r="R78" s="50">
        <v>42313</v>
      </c>
      <c r="S78" s="50"/>
      <c r="T78" s="50">
        <v>202757</v>
      </c>
      <c r="U78" s="50"/>
      <c r="V78" s="50">
        <v>33465</v>
      </c>
      <c r="W78" s="50">
        <v>2083976</v>
      </c>
      <c r="X78" s="50">
        <v>256464</v>
      </c>
      <c r="Y78" s="50">
        <f t="shared" ref="Y78:Y92" si="14">SUM(B78:X78)</f>
        <v>8493733</v>
      </c>
      <c r="Z78" s="50"/>
    </row>
    <row r="79" spans="1:27" x14ac:dyDescent="0.15">
      <c r="A79" s="52" t="s">
        <v>418</v>
      </c>
      <c r="B79" s="50">
        <v>2994</v>
      </c>
      <c r="C79" s="50">
        <v>0</v>
      </c>
      <c r="D79" s="50">
        <v>0</v>
      </c>
      <c r="E79" s="50">
        <v>1861710</v>
      </c>
      <c r="F79" s="50">
        <v>3414785</v>
      </c>
      <c r="G79" s="50">
        <v>1416162</v>
      </c>
      <c r="H79" s="50"/>
      <c r="I79" s="50">
        <v>1579925</v>
      </c>
      <c r="J79" s="50">
        <v>2101183</v>
      </c>
      <c r="K79" s="50"/>
      <c r="L79" s="50">
        <v>4008604</v>
      </c>
      <c r="M79" s="50"/>
      <c r="N79" s="50"/>
      <c r="O79" s="50"/>
      <c r="P79" s="50">
        <v>624912</v>
      </c>
      <c r="Q79" s="50"/>
      <c r="R79" s="50">
        <v>130850</v>
      </c>
      <c r="S79" s="50"/>
      <c r="T79" s="50">
        <v>268646</v>
      </c>
      <c r="U79" s="50"/>
      <c r="V79" s="50">
        <v>85667</v>
      </c>
      <c r="W79" s="50">
        <v>3547814</v>
      </c>
      <c r="X79" s="50">
        <v>262387</v>
      </c>
      <c r="Y79" s="50">
        <f t="shared" si="14"/>
        <v>19305639</v>
      </c>
      <c r="Z79" s="50"/>
    </row>
    <row r="80" spans="1:27" x14ac:dyDescent="0.15">
      <c r="A80" s="52" t="s">
        <v>419</v>
      </c>
      <c r="B80" s="50">
        <v>27172</v>
      </c>
      <c r="C80" s="50">
        <v>0</v>
      </c>
      <c r="D80" s="50">
        <v>0</v>
      </c>
      <c r="E80" s="50">
        <v>3762611</v>
      </c>
      <c r="F80" s="50">
        <v>7155566</v>
      </c>
      <c r="G80" s="50">
        <v>4682841</v>
      </c>
      <c r="H80" s="50"/>
      <c r="I80" s="50">
        <v>2003899</v>
      </c>
      <c r="J80" s="50">
        <v>2148291</v>
      </c>
      <c r="K80" s="50"/>
      <c r="L80" s="50">
        <v>3295099</v>
      </c>
      <c r="M80" s="50"/>
      <c r="N80" s="50"/>
      <c r="O80" s="50"/>
      <c r="P80" s="50">
        <v>422576</v>
      </c>
      <c r="Q80" s="50"/>
      <c r="R80" s="50">
        <v>396535</v>
      </c>
      <c r="S80" s="50"/>
      <c r="T80" s="50">
        <v>461632</v>
      </c>
      <c r="U80" s="50"/>
      <c r="V80" s="50">
        <v>108466</v>
      </c>
      <c r="W80" s="50">
        <v>10448394</v>
      </c>
      <c r="X80" s="50">
        <v>298007</v>
      </c>
      <c r="Y80" s="50">
        <f t="shared" si="14"/>
        <v>35211089</v>
      </c>
      <c r="Z80" s="50"/>
    </row>
    <row r="81" spans="1:27" x14ac:dyDescent="0.15">
      <c r="A81" s="52" t="s">
        <v>420</v>
      </c>
      <c r="B81" s="50">
        <v>61910</v>
      </c>
      <c r="C81" s="50">
        <v>0</v>
      </c>
      <c r="D81" s="50">
        <v>0</v>
      </c>
      <c r="E81" s="50">
        <v>8314241</v>
      </c>
      <c r="F81" s="50">
        <v>7350798</v>
      </c>
      <c r="G81" s="50">
        <v>3396452</v>
      </c>
      <c r="H81" s="50"/>
      <c r="I81" s="50">
        <v>3243208</v>
      </c>
      <c r="J81" s="50">
        <v>3529148</v>
      </c>
      <c r="K81" s="50"/>
      <c r="L81" s="50">
        <v>8732844</v>
      </c>
      <c r="M81" s="50"/>
      <c r="N81" s="50"/>
      <c r="O81" s="50"/>
      <c r="P81" s="50">
        <v>171588</v>
      </c>
      <c r="Q81" s="50"/>
      <c r="R81" s="50">
        <v>650466</v>
      </c>
      <c r="S81" s="50"/>
      <c r="T81" s="50">
        <v>308763</v>
      </c>
      <c r="U81" s="50">
        <v>294784</v>
      </c>
      <c r="V81" s="50">
        <v>419958</v>
      </c>
      <c r="W81" s="50">
        <v>10301456</v>
      </c>
      <c r="X81" s="50">
        <v>251902</v>
      </c>
      <c r="Y81" s="50">
        <f t="shared" si="14"/>
        <v>47027518</v>
      </c>
      <c r="Z81" s="50"/>
    </row>
    <row r="82" spans="1:27" x14ac:dyDescent="0.15">
      <c r="A82" s="52" t="s">
        <v>421</v>
      </c>
      <c r="B82" s="50">
        <v>57356</v>
      </c>
      <c r="C82" s="50">
        <v>0</v>
      </c>
      <c r="D82" s="50">
        <v>0</v>
      </c>
      <c r="E82" s="50">
        <v>16033170</v>
      </c>
      <c r="F82" s="50">
        <v>10519980</v>
      </c>
      <c r="G82" s="50">
        <v>3584040</v>
      </c>
      <c r="H82" s="50"/>
      <c r="I82" s="50">
        <v>2836922</v>
      </c>
      <c r="J82" s="50">
        <v>2860095</v>
      </c>
      <c r="K82" s="50"/>
      <c r="L82" s="50">
        <v>15084555</v>
      </c>
      <c r="M82" s="50"/>
      <c r="N82" s="50"/>
      <c r="O82" s="50"/>
      <c r="P82" s="50"/>
      <c r="Q82" s="50"/>
      <c r="R82" s="50">
        <v>1324158</v>
      </c>
      <c r="S82" s="50"/>
      <c r="T82" s="50">
        <v>473991</v>
      </c>
      <c r="U82" s="50">
        <v>1705891</v>
      </c>
      <c r="V82" s="50">
        <v>487377</v>
      </c>
      <c r="W82" s="50">
        <v>12834851</v>
      </c>
      <c r="X82" s="50">
        <v>256555</v>
      </c>
      <c r="Y82" s="50">
        <f t="shared" si="14"/>
        <v>68058941</v>
      </c>
      <c r="Z82" s="50"/>
    </row>
    <row r="83" spans="1:27" x14ac:dyDescent="0.15">
      <c r="A83" s="52" t="s">
        <v>422</v>
      </c>
      <c r="B83" s="50">
        <v>35497</v>
      </c>
      <c r="C83" s="50">
        <v>0</v>
      </c>
      <c r="D83" s="50">
        <v>0</v>
      </c>
      <c r="E83" s="50">
        <v>27745999</v>
      </c>
      <c r="F83" s="50">
        <v>13667796</v>
      </c>
      <c r="G83" s="50">
        <v>4052853</v>
      </c>
      <c r="H83" s="50"/>
      <c r="I83" s="50">
        <v>4723457</v>
      </c>
      <c r="J83" s="50">
        <v>3054810</v>
      </c>
      <c r="K83" s="50"/>
      <c r="L83" s="50">
        <v>11929659</v>
      </c>
      <c r="M83" s="50"/>
      <c r="N83" s="50"/>
      <c r="O83" s="50"/>
      <c r="P83" s="50"/>
      <c r="Q83" s="50">
        <v>1668191</v>
      </c>
      <c r="R83" s="50">
        <v>2992414</v>
      </c>
      <c r="S83" s="50"/>
      <c r="T83" s="50">
        <v>1694929</v>
      </c>
      <c r="U83" s="50">
        <v>4909700</v>
      </c>
      <c r="V83" s="50">
        <v>361331</v>
      </c>
      <c r="W83" s="50">
        <v>13483576</v>
      </c>
      <c r="X83" s="50">
        <v>318353</v>
      </c>
      <c r="Y83" s="50">
        <f t="shared" si="14"/>
        <v>90638565</v>
      </c>
      <c r="Z83" s="50"/>
    </row>
    <row r="84" spans="1:27" x14ac:dyDescent="0.15">
      <c r="A84" s="52" t="s">
        <v>423</v>
      </c>
      <c r="B84" s="50">
        <v>48910</v>
      </c>
      <c r="C84" s="50">
        <v>0</v>
      </c>
      <c r="D84" s="50">
        <v>2644706</v>
      </c>
      <c r="E84" s="50">
        <v>12259693</v>
      </c>
      <c r="F84" s="50">
        <v>16079054</v>
      </c>
      <c r="G84" s="50">
        <v>9288319</v>
      </c>
      <c r="H84" s="50"/>
      <c r="I84" s="50">
        <v>4894080</v>
      </c>
      <c r="J84" s="50">
        <v>2430112</v>
      </c>
      <c r="K84" s="50"/>
      <c r="L84" s="50">
        <v>24321784</v>
      </c>
      <c r="M84" s="50"/>
      <c r="N84" s="50"/>
      <c r="O84" s="50"/>
      <c r="P84" s="50"/>
      <c r="Q84" s="50">
        <v>33357463</v>
      </c>
      <c r="R84" s="50">
        <v>3209348</v>
      </c>
      <c r="S84" s="50"/>
      <c r="T84" s="50">
        <v>4922693</v>
      </c>
      <c r="U84" s="50">
        <v>7039274</v>
      </c>
      <c r="V84" s="50">
        <v>1215012</v>
      </c>
      <c r="W84" s="50">
        <v>5713331</v>
      </c>
      <c r="X84" s="50">
        <v>114522</v>
      </c>
      <c r="Y84" s="50">
        <f t="shared" si="14"/>
        <v>127538301</v>
      </c>
      <c r="Z84" s="50"/>
    </row>
    <row r="85" spans="1:27" x14ac:dyDescent="0.15">
      <c r="A85" s="52" t="s">
        <v>424</v>
      </c>
      <c r="B85" s="50">
        <v>303870</v>
      </c>
      <c r="C85" s="50">
        <v>0</v>
      </c>
      <c r="D85" s="50">
        <v>34156798</v>
      </c>
      <c r="E85" s="50">
        <v>585182</v>
      </c>
      <c r="F85" s="50">
        <v>4005600</v>
      </c>
      <c r="G85" s="50">
        <v>10177527</v>
      </c>
      <c r="H85" s="50"/>
      <c r="I85" s="50">
        <v>1706800</v>
      </c>
      <c r="J85" s="50">
        <v>1865084</v>
      </c>
      <c r="K85" s="50"/>
      <c r="L85" s="50">
        <v>16757476</v>
      </c>
      <c r="M85" s="50"/>
      <c r="N85" s="50"/>
      <c r="O85" s="50"/>
      <c r="P85" s="50"/>
      <c r="Q85" s="50">
        <v>47736140</v>
      </c>
      <c r="R85" s="50">
        <v>5566938</v>
      </c>
      <c r="S85" s="50"/>
      <c r="T85" s="50">
        <v>5165787</v>
      </c>
      <c r="U85" s="50">
        <v>10672894</v>
      </c>
      <c r="V85" s="50">
        <v>399323</v>
      </c>
      <c r="W85" s="50">
        <v>16487646</v>
      </c>
      <c r="X85" s="50">
        <v>74131</v>
      </c>
      <c r="Y85" s="50">
        <f t="shared" si="14"/>
        <v>155661196</v>
      </c>
      <c r="Z85" s="50"/>
    </row>
    <row r="86" spans="1:27" x14ac:dyDescent="0.15">
      <c r="A86" s="296" t="s">
        <v>425</v>
      </c>
      <c r="B86" s="50">
        <v>472857</v>
      </c>
      <c r="C86" s="50">
        <v>37058060</v>
      </c>
      <c r="D86" s="50">
        <v>54500664</v>
      </c>
      <c r="E86" s="50"/>
      <c r="F86" s="50"/>
      <c r="G86" s="50">
        <v>5677475</v>
      </c>
      <c r="H86" s="50"/>
      <c r="I86" s="50">
        <v>1697160</v>
      </c>
      <c r="J86" s="50">
        <v>3410140</v>
      </c>
      <c r="K86" s="50"/>
      <c r="L86" s="50">
        <v>38785879</v>
      </c>
      <c r="M86" s="50"/>
      <c r="N86" s="50"/>
      <c r="O86" s="50">
        <v>41164</v>
      </c>
      <c r="P86" s="50"/>
      <c r="Q86" s="50">
        <f>47205236+210</f>
        <v>47205446</v>
      </c>
      <c r="R86" s="50">
        <v>8418827</v>
      </c>
      <c r="S86" s="50"/>
      <c r="T86" s="50">
        <v>8828906</v>
      </c>
      <c r="U86" s="50">
        <v>8655132</v>
      </c>
      <c r="V86" s="50">
        <v>7699420</v>
      </c>
      <c r="W86" s="50">
        <v>31722079</v>
      </c>
      <c r="X86" s="50">
        <v>490620</v>
      </c>
      <c r="Y86" s="50">
        <f t="shared" si="14"/>
        <v>254663829</v>
      </c>
      <c r="Z86" s="50"/>
    </row>
    <row r="87" spans="1:27" x14ac:dyDescent="0.15">
      <c r="A87" s="296" t="s">
        <v>426</v>
      </c>
      <c r="B87" s="50">
        <v>101671</v>
      </c>
      <c r="C87" s="50">
        <v>52599871</v>
      </c>
      <c r="D87" s="50">
        <v>84223158</v>
      </c>
      <c r="E87" s="50"/>
      <c r="F87" s="50"/>
      <c r="G87" s="50">
        <v>659405</v>
      </c>
      <c r="H87" s="50"/>
      <c r="I87" s="50">
        <v>2765481</v>
      </c>
      <c r="J87" s="50">
        <v>1640721</v>
      </c>
      <c r="K87" s="50"/>
      <c r="L87" s="50">
        <v>51806449</v>
      </c>
      <c r="M87" s="50"/>
      <c r="N87" s="50"/>
      <c r="O87" s="50">
        <v>138824</v>
      </c>
      <c r="P87" s="50"/>
      <c r="Q87" s="50">
        <v>79756398</v>
      </c>
      <c r="R87" s="50">
        <v>21357555</v>
      </c>
      <c r="S87" s="50">
        <v>337</v>
      </c>
      <c r="T87" s="50">
        <v>1540021</v>
      </c>
      <c r="U87" s="50">
        <v>12425960</v>
      </c>
      <c r="V87" s="50">
        <v>49882875</v>
      </c>
      <c r="W87" s="50">
        <v>50334622</v>
      </c>
      <c r="X87" s="50">
        <v>3566385</v>
      </c>
      <c r="Y87" s="50">
        <f t="shared" si="14"/>
        <v>412799733</v>
      </c>
      <c r="Z87" s="50"/>
    </row>
    <row r="88" spans="1:27" s="12" customFormat="1" x14ac:dyDescent="0.15">
      <c r="A88" s="415" t="s">
        <v>427</v>
      </c>
      <c r="B88" s="50">
        <v>368609</v>
      </c>
      <c r="C88" s="50">
        <v>112330657</v>
      </c>
      <c r="D88" s="50">
        <v>133841386</v>
      </c>
      <c r="E88" s="50"/>
      <c r="F88" s="50"/>
      <c r="G88" s="50">
        <v>720133</v>
      </c>
      <c r="H88" s="50">
        <v>133460</v>
      </c>
      <c r="I88" s="50">
        <v>2547527</v>
      </c>
      <c r="J88" s="50">
        <v>2361262</v>
      </c>
      <c r="K88" s="50"/>
      <c r="L88" s="50">
        <v>63725984</v>
      </c>
      <c r="M88" s="50"/>
      <c r="N88" s="50"/>
      <c r="O88" s="50">
        <v>239979</v>
      </c>
      <c r="P88" s="50"/>
      <c r="Q88" s="50">
        <v>98766037</v>
      </c>
      <c r="R88" s="50">
        <v>8735002</v>
      </c>
      <c r="S88" s="50">
        <v>1388</v>
      </c>
      <c r="T88" s="50">
        <v>11444242</v>
      </c>
      <c r="U88" s="50">
        <v>20538207</v>
      </c>
      <c r="V88" s="50">
        <v>3194725</v>
      </c>
      <c r="W88" s="50">
        <v>38272940</v>
      </c>
      <c r="X88" s="50">
        <v>4158651</v>
      </c>
      <c r="Y88" s="50">
        <f t="shared" si="14"/>
        <v>501380189</v>
      </c>
      <c r="Z88" s="50"/>
      <c r="AA88"/>
    </row>
    <row r="89" spans="1:27" x14ac:dyDescent="0.15">
      <c r="A89" s="415" t="s">
        <v>428</v>
      </c>
      <c r="B89" s="50">
        <v>846248</v>
      </c>
      <c r="C89" s="50">
        <v>120025964</v>
      </c>
      <c r="D89" s="50">
        <v>168676747</v>
      </c>
      <c r="E89" s="50"/>
      <c r="F89" s="50"/>
      <c r="G89" s="50">
        <v>791085</v>
      </c>
      <c r="H89" s="50">
        <v>174168</v>
      </c>
      <c r="I89" s="50">
        <v>3782251</v>
      </c>
      <c r="J89" s="50">
        <v>6669830</v>
      </c>
      <c r="K89" s="50"/>
      <c r="L89" s="50">
        <v>69369635</v>
      </c>
      <c r="M89" s="50">
        <v>723547</v>
      </c>
      <c r="N89" s="50">
        <v>38489</v>
      </c>
      <c r="O89" s="50">
        <v>456928</v>
      </c>
      <c r="P89" s="50"/>
      <c r="Q89" s="50">
        <v>95246110</v>
      </c>
      <c r="R89" s="50">
        <v>9468565</v>
      </c>
      <c r="S89" s="50">
        <v>2100</v>
      </c>
      <c r="T89" s="50">
        <v>14868682</v>
      </c>
      <c r="U89" s="50">
        <v>16768246</v>
      </c>
      <c r="V89" s="50">
        <v>6706193</v>
      </c>
      <c r="W89" s="50">
        <v>54068234</v>
      </c>
      <c r="X89" s="50">
        <v>1599327</v>
      </c>
      <c r="Y89" s="50">
        <f t="shared" si="14"/>
        <v>570282349</v>
      </c>
      <c r="Z89" s="50"/>
      <c r="AA89" s="12"/>
    </row>
    <row r="90" spans="1:27" x14ac:dyDescent="0.15">
      <c r="A90" s="298" t="s">
        <v>429</v>
      </c>
      <c r="B90" s="50">
        <v>673608</v>
      </c>
      <c r="C90" s="50">
        <v>120930572</v>
      </c>
      <c r="D90" s="50">
        <v>209906859</v>
      </c>
      <c r="E90" s="50"/>
      <c r="F90" s="50"/>
      <c r="G90" s="50">
        <v>4434948</v>
      </c>
      <c r="H90" s="50">
        <v>243034</v>
      </c>
      <c r="I90" s="50">
        <v>2819514</v>
      </c>
      <c r="J90" s="50">
        <v>7149823</v>
      </c>
      <c r="K90" s="50"/>
      <c r="L90" s="50">
        <v>109694914</v>
      </c>
      <c r="M90" s="50">
        <v>582294</v>
      </c>
      <c r="N90" s="50">
        <v>238073</v>
      </c>
      <c r="O90" s="50">
        <v>1228143</v>
      </c>
      <c r="P90" s="50"/>
      <c r="Q90" s="50">
        <v>135286498</v>
      </c>
      <c r="R90" s="50">
        <v>22029801</v>
      </c>
      <c r="S90" s="50">
        <v>5075</v>
      </c>
      <c r="T90" s="50">
        <v>16188209</v>
      </c>
      <c r="U90" s="50">
        <v>18293760</v>
      </c>
      <c r="V90" s="50">
        <v>5756697</v>
      </c>
      <c r="W90" s="50">
        <v>89251096</v>
      </c>
      <c r="X90" s="50">
        <v>4687222</v>
      </c>
      <c r="Y90" s="50">
        <f t="shared" si="14"/>
        <v>749400140</v>
      </c>
      <c r="Z90" s="50"/>
    </row>
    <row r="91" spans="1:27" x14ac:dyDescent="0.15">
      <c r="A91" s="298" t="s">
        <v>430</v>
      </c>
      <c r="B91" s="50">
        <v>1110146</v>
      </c>
      <c r="C91" s="50">
        <v>144293748</v>
      </c>
      <c r="D91" s="50">
        <v>283255958</v>
      </c>
      <c r="E91" s="50"/>
      <c r="F91" s="50"/>
      <c r="G91" s="50">
        <v>4498352</v>
      </c>
      <c r="H91" s="50">
        <v>860963</v>
      </c>
      <c r="I91" s="50">
        <v>2244423</v>
      </c>
      <c r="J91" s="50">
        <v>6294587</v>
      </c>
      <c r="K91" s="50">
        <v>6072320</v>
      </c>
      <c r="L91" s="50">
        <v>125100353</v>
      </c>
      <c r="M91" s="50">
        <v>646412</v>
      </c>
      <c r="N91" s="50">
        <v>275258</v>
      </c>
      <c r="O91" s="50">
        <v>1058462</v>
      </c>
      <c r="P91" s="50"/>
      <c r="Q91" s="50">
        <v>196137679</v>
      </c>
      <c r="R91" s="50">
        <v>52537312</v>
      </c>
      <c r="S91" s="50">
        <v>2395</v>
      </c>
      <c r="T91" s="50">
        <v>15190615</v>
      </c>
      <c r="U91" s="50">
        <v>27464272</v>
      </c>
      <c r="V91" s="50">
        <v>13607626</v>
      </c>
      <c r="W91" s="50">
        <v>71263045</v>
      </c>
      <c r="X91" s="50">
        <v>6392213</v>
      </c>
      <c r="Y91" s="50">
        <f t="shared" si="14"/>
        <v>958306139</v>
      </c>
      <c r="Z91" s="50"/>
    </row>
    <row r="92" spans="1:27" x14ac:dyDescent="0.15">
      <c r="A92" s="298" t="s">
        <v>327</v>
      </c>
      <c r="B92" s="50">
        <v>2000860</v>
      </c>
      <c r="C92" s="50">
        <v>172036391</v>
      </c>
      <c r="D92" s="50">
        <v>405060654</v>
      </c>
      <c r="E92" s="50"/>
      <c r="F92" s="50"/>
      <c r="G92" s="50">
        <v>6384325</v>
      </c>
      <c r="H92" s="50">
        <v>2224693</v>
      </c>
      <c r="I92" s="50">
        <v>2867869</v>
      </c>
      <c r="J92" s="50">
        <v>4684400</v>
      </c>
      <c r="K92" s="50">
        <v>6166315</v>
      </c>
      <c r="L92" s="50">
        <v>160358375</v>
      </c>
      <c r="M92" s="50">
        <v>1164862</v>
      </c>
      <c r="N92" s="50">
        <v>602391</v>
      </c>
      <c r="O92" s="50">
        <v>1150818</v>
      </c>
      <c r="P92" s="50"/>
      <c r="Q92" s="50">
        <v>360644547</v>
      </c>
      <c r="R92" s="50">
        <v>56975680</v>
      </c>
      <c r="S92" s="50">
        <v>3384</v>
      </c>
      <c r="T92" s="50">
        <v>13668302</v>
      </c>
      <c r="U92" s="50">
        <v>56956518</v>
      </c>
      <c r="V92" s="50">
        <v>13084823</v>
      </c>
      <c r="W92" s="50">
        <v>77176447</v>
      </c>
      <c r="X92" s="50">
        <v>7651738</v>
      </c>
      <c r="Y92" s="50">
        <f t="shared" si="14"/>
        <v>1350863392</v>
      </c>
      <c r="Z92" s="50"/>
    </row>
    <row r="93" spans="1:27" x14ac:dyDescent="0.15">
      <c r="A93" s="615" t="s">
        <v>802</v>
      </c>
      <c r="B93" s="50">
        <v>5180425</v>
      </c>
      <c r="C93" s="50">
        <v>316508622</v>
      </c>
      <c r="D93" s="50">
        <v>409163992</v>
      </c>
      <c r="E93" s="50"/>
      <c r="F93" s="50"/>
      <c r="G93" s="50">
        <v>3932989</v>
      </c>
      <c r="H93" s="50">
        <v>2087548</v>
      </c>
      <c r="I93" s="50">
        <v>2880298</v>
      </c>
      <c r="J93" s="50">
        <v>5493505</v>
      </c>
      <c r="K93" s="50">
        <v>8022511</v>
      </c>
      <c r="L93" s="50">
        <v>172257331</v>
      </c>
      <c r="M93" s="50">
        <v>906864</v>
      </c>
      <c r="N93" s="50">
        <v>655668</v>
      </c>
      <c r="O93" s="50">
        <v>771113</v>
      </c>
      <c r="P93" s="50"/>
      <c r="Q93" s="50">
        <v>230713118</v>
      </c>
      <c r="R93" s="50">
        <v>67062143</v>
      </c>
      <c r="S93" s="50">
        <v>3619</v>
      </c>
      <c r="T93" s="50">
        <v>15119670</v>
      </c>
      <c r="U93" s="50">
        <v>65432243</v>
      </c>
      <c r="V93" s="50">
        <v>31550469</v>
      </c>
      <c r="W93" s="50">
        <v>93017982</v>
      </c>
      <c r="X93" s="50">
        <v>5787392</v>
      </c>
      <c r="Y93" s="50">
        <f>SUM(B93:X93)</f>
        <v>1436547502</v>
      </c>
      <c r="Z93" s="50"/>
    </row>
    <row r="94" spans="1:27" x14ac:dyDescent="0.15">
      <c r="A94" s="615" t="s">
        <v>936</v>
      </c>
      <c r="B94" s="50">
        <v>6667925</v>
      </c>
      <c r="C94" s="50">
        <v>384034918</v>
      </c>
      <c r="D94" s="50">
        <v>257503303</v>
      </c>
      <c r="E94" s="50"/>
      <c r="F94" s="50"/>
      <c r="G94" s="50">
        <v>6870180</v>
      </c>
      <c r="H94" s="50">
        <v>3350632</v>
      </c>
      <c r="I94" s="50">
        <v>8935308</v>
      </c>
      <c r="J94" s="50">
        <v>9619478</v>
      </c>
      <c r="K94" s="50">
        <v>9132054</v>
      </c>
      <c r="L94" s="50">
        <v>206674374</v>
      </c>
      <c r="M94" s="50">
        <v>538174</v>
      </c>
      <c r="N94" s="50">
        <v>445880</v>
      </c>
      <c r="O94" s="50">
        <v>527709</v>
      </c>
      <c r="P94" s="50"/>
      <c r="Q94" s="50">
        <v>107761906</v>
      </c>
      <c r="R94" s="50">
        <v>78855309</v>
      </c>
      <c r="S94" s="50">
        <v>1404</v>
      </c>
      <c r="T94" s="50">
        <v>23416166</v>
      </c>
      <c r="U94" s="50">
        <v>47917738</v>
      </c>
      <c r="V94" s="50">
        <v>26890238</v>
      </c>
      <c r="W94" s="50">
        <v>87788123</v>
      </c>
      <c r="X94" s="50">
        <v>3555455</v>
      </c>
      <c r="Y94" s="50">
        <f>SUM(B94:X94)</f>
        <v>1270486274</v>
      </c>
      <c r="Z94" s="50"/>
    </row>
    <row r="95" spans="1:27" ht="26" x14ac:dyDescent="0.15">
      <c r="A95" s="127" t="s">
        <v>105</v>
      </c>
      <c r="B95" s="160">
        <f>SUM(B77:B94)</f>
        <v>17962290</v>
      </c>
      <c r="C95" s="160">
        <f t="shared" ref="C95:Y95" si="15">SUM(C77:C94)</f>
        <v>1459818803</v>
      </c>
      <c r="D95" s="160">
        <f t="shared" si="15"/>
        <v>2042934225</v>
      </c>
      <c r="E95" s="160">
        <f t="shared" si="15"/>
        <v>71825894</v>
      </c>
      <c r="F95" s="160">
        <f t="shared" si="15"/>
        <v>65901007</v>
      </c>
      <c r="G95" s="160">
        <f t="shared" si="15"/>
        <v>72570454</v>
      </c>
      <c r="H95" s="160">
        <f t="shared" si="15"/>
        <v>9074498</v>
      </c>
      <c r="I95" s="160">
        <f t="shared" si="15"/>
        <v>52714744</v>
      </c>
      <c r="J95" s="160">
        <f t="shared" si="15"/>
        <v>65312912</v>
      </c>
      <c r="K95" s="160">
        <f t="shared" si="15"/>
        <v>29393200</v>
      </c>
      <c r="L95" s="160">
        <f t="shared" si="15"/>
        <v>1082944576</v>
      </c>
      <c r="M95" s="160">
        <f t="shared" si="15"/>
        <v>4562153</v>
      </c>
      <c r="N95" s="160">
        <f t="shared" si="15"/>
        <v>2255759</v>
      </c>
      <c r="O95" s="160">
        <f t="shared" si="15"/>
        <v>5613140</v>
      </c>
      <c r="P95" s="160">
        <f t="shared" si="15"/>
        <v>2030444</v>
      </c>
      <c r="Q95" s="160">
        <f t="shared" si="15"/>
        <v>1434279533</v>
      </c>
      <c r="R95" s="160">
        <f t="shared" si="15"/>
        <v>339774016</v>
      </c>
      <c r="S95" s="160">
        <f t="shared" si="15"/>
        <v>19702</v>
      </c>
      <c r="T95" s="160">
        <f t="shared" si="15"/>
        <v>133870893</v>
      </c>
      <c r="U95" s="160">
        <f t="shared" si="15"/>
        <v>299074619</v>
      </c>
      <c r="V95" s="160">
        <f t="shared" si="15"/>
        <v>161495908</v>
      </c>
      <c r="W95" s="160">
        <f t="shared" si="15"/>
        <v>668850083</v>
      </c>
      <c r="X95" s="160">
        <f t="shared" si="15"/>
        <v>39909494</v>
      </c>
      <c r="Y95" s="160">
        <f t="shared" si="15"/>
        <v>8062188347</v>
      </c>
      <c r="Z95" s="160">
        <f>SUM(Z77:Z93)</f>
        <v>0</v>
      </c>
    </row>
    <row r="97" spans="1:15" x14ac:dyDescent="0.15">
      <c r="A97" s="27" t="s">
        <v>506</v>
      </c>
    </row>
    <row r="98" spans="1:15" x14ac:dyDescent="0.15">
      <c r="A98" s="27" t="s">
        <v>507</v>
      </c>
    </row>
    <row r="99" spans="1:15" x14ac:dyDescent="0.15">
      <c r="A99" s="483" t="s">
        <v>508</v>
      </c>
      <c r="O99">
        <f>SUM(B100:U100)</f>
        <v>0</v>
      </c>
    </row>
    <row r="100" spans="1:15" x14ac:dyDescent="0.15">
      <c r="A100" s="483" t="s">
        <v>509</v>
      </c>
    </row>
    <row r="102" spans="1:15" x14ac:dyDescent="0.15">
      <c r="I102" s="50"/>
    </row>
    <row r="103" spans="1:15" ht="42" customHeight="1" x14ac:dyDescent="0.15"/>
  </sheetData>
  <mergeCells count="1">
    <mergeCell ref="A1:O1"/>
  </mergeCells>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theme="0"/>
  </sheetPr>
  <dimension ref="A1:APY100"/>
  <sheetViews>
    <sheetView showZeros="0" topLeftCell="J69" workbookViewId="0">
      <selection activeCell="K17" sqref="K17"/>
    </sheetView>
  </sheetViews>
  <sheetFormatPr baseColWidth="10" defaultColWidth="8.83203125" defaultRowHeight="13" x14ac:dyDescent="0.15"/>
  <cols>
    <col min="1" max="1" width="14" customWidth="1"/>
    <col min="2" max="2" width="13.5" customWidth="1"/>
    <col min="3" max="3" width="13.5" style="245" customWidth="1"/>
    <col min="4" max="24" width="13.5" customWidth="1"/>
    <col min="25" max="25" width="14.6640625" customWidth="1"/>
  </cols>
  <sheetData>
    <row r="1" spans="1:17" ht="81.75" customHeight="1" x14ac:dyDescent="0.15">
      <c r="A1" s="840" t="s">
        <v>964</v>
      </c>
      <c r="B1" s="841"/>
      <c r="C1" s="841"/>
      <c r="D1" s="841"/>
      <c r="E1" s="841"/>
      <c r="F1" s="841"/>
      <c r="G1" s="841"/>
      <c r="H1" s="841"/>
      <c r="I1" s="841"/>
      <c r="J1" s="841"/>
      <c r="K1" s="841"/>
      <c r="L1" s="841"/>
      <c r="M1" s="841"/>
      <c r="N1" s="841"/>
      <c r="O1" s="841"/>
      <c r="P1" s="596"/>
      <c r="Q1" s="596"/>
    </row>
    <row r="2" spans="1:17" x14ac:dyDescent="0.15">
      <c r="A2" s="371"/>
      <c r="B2" s="245"/>
      <c r="C2" s="372"/>
      <c r="D2" s="27"/>
      <c r="E2" s="27"/>
    </row>
    <row r="3" spans="1:17" x14ac:dyDescent="0.15">
      <c r="A3" s="371"/>
      <c r="B3" s="245"/>
      <c r="C3" s="372"/>
      <c r="D3" s="27"/>
      <c r="E3" s="27"/>
    </row>
    <row r="4" spans="1:17" x14ac:dyDescent="0.15">
      <c r="A4" s="371"/>
      <c r="B4" s="245"/>
      <c r="C4" s="372"/>
      <c r="D4" s="27"/>
      <c r="E4" s="27"/>
    </row>
    <row r="5" spans="1:17" x14ac:dyDescent="0.15">
      <c r="A5" s="371"/>
      <c r="B5" s="245"/>
      <c r="C5" s="372"/>
      <c r="D5" s="373"/>
    </row>
    <row r="6" spans="1:17" x14ac:dyDescent="0.15">
      <c r="A6" s="371"/>
      <c r="B6" s="245"/>
      <c r="C6" s="372"/>
      <c r="D6" s="373"/>
    </row>
    <row r="7" spans="1:17" x14ac:dyDescent="0.15">
      <c r="A7" s="371"/>
      <c r="B7" s="245"/>
      <c r="C7" s="372"/>
      <c r="D7" s="373"/>
    </row>
    <row r="8" spans="1:17" x14ac:dyDescent="0.15">
      <c r="A8" s="371"/>
      <c r="B8" s="245"/>
      <c r="C8" s="372"/>
      <c r="D8" s="373"/>
    </row>
    <row r="9" spans="1:17" x14ac:dyDescent="0.15">
      <c r="A9" s="371"/>
      <c r="B9" s="245"/>
      <c r="C9" s="372"/>
      <c r="D9" s="373"/>
    </row>
    <row r="10" spans="1:17" x14ac:dyDescent="0.15">
      <c r="A10" s="371"/>
      <c r="B10" s="245"/>
      <c r="C10" s="372"/>
      <c r="D10" s="373"/>
    </row>
    <row r="11" spans="1:17" x14ac:dyDescent="0.15">
      <c r="A11" s="371"/>
      <c r="B11" s="245"/>
      <c r="C11" s="372"/>
      <c r="D11" s="373"/>
    </row>
    <row r="12" spans="1:17" x14ac:dyDescent="0.15">
      <c r="A12" s="371"/>
      <c r="B12" s="245"/>
      <c r="C12" s="372"/>
      <c r="D12" s="373"/>
    </row>
    <row r="13" spans="1:17" x14ac:dyDescent="0.15">
      <c r="A13" s="371"/>
      <c r="B13" s="245"/>
      <c r="C13" s="372"/>
      <c r="D13" s="373"/>
    </row>
    <row r="14" spans="1:17" x14ac:dyDescent="0.15">
      <c r="A14" s="371"/>
      <c r="B14" s="245"/>
      <c r="C14" s="372"/>
      <c r="D14" s="373"/>
    </row>
    <row r="15" spans="1:17" x14ac:dyDescent="0.15">
      <c r="A15" s="371"/>
      <c r="B15" s="245"/>
      <c r="C15" s="372"/>
      <c r="D15" s="373"/>
    </row>
    <row r="16" spans="1:17" x14ac:dyDescent="0.15">
      <c r="A16" s="371"/>
      <c r="B16" s="245"/>
      <c r="C16" s="372"/>
      <c r="D16" s="373"/>
    </row>
    <row r="17" spans="1:4" x14ac:dyDescent="0.15">
      <c r="A17" s="371"/>
      <c r="B17" s="245"/>
      <c r="C17" s="372"/>
      <c r="D17" s="373"/>
    </row>
    <row r="18" spans="1:4" x14ac:dyDescent="0.15">
      <c r="A18" s="371"/>
      <c r="B18" s="245"/>
      <c r="C18" s="372"/>
      <c r="D18" s="373"/>
    </row>
    <row r="19" spans="1:4" x14ac:dyDescent="0.15">
      <c r="A19" s="371"/>
      <c r="B19" s="245"/>
      <c r="C19" s="372"/>
      <c r="D19" s="373"/>
    </row>
    <row r="20" spans="1:4" x14ac:dyDescent="0.15">
      <c r="A20" s="371"/>
      <c r="B20" s="245"/>
      <c r="C20" s="372"/>
      <c r="D20" s="373"/>
    </row>
    <row r="21" spans="1:4" x14ac:dyDescent="0.15">
      <c r="A21" s="371"/>
      <c r="B21" s="245"/>
      <c r="C21" s="372"/>
      <c r="D21" s="373"/>
    </row>
    <row r="22" spans="1:4" x14ac:dyDescent="0.15">
      <c r="A22" s="371"/>
      <c r="B22" s="245"/>
      <c r="C22" s="372"/>
      <c r="D22" s="373"/>
    </row>
    <row r="23" spans="1:4" x14ac:dyDescent="0.15">
      <c r="A23" s="371"/>
      <c r="B23" s="245"/>
      <c r="C23" s="372"/>
      <c r="D23" s="373"/>
    </row>
    <row r="24" spans="1:4" x14ac:dyDescent="0.15">
      <c r="A24" s="371"/>
      <c r="B24" s="245"/>
      <c r="C24" s="372"/>
      <c r="D24" s="373"/>
    </row>
    <row r="25" spans="1:4" x14ac:dyDescent="0.15">
      <c r="A25" s="371"/>
      <c r="B25" s="245"/>
      <c r="C25" s="372"/>
      <c r="D25" s="373"/>
    </row>
    <row r="26" spans="1:4" x14ac:dyDescent="0.15">
      <c r="A26" s="371"/>
      <c r="B26" s="245"/>
      <c r="C26" s="372"/>
      <c r="D26" s="373"/>
    </row>
    <row r="28" spans="1:4" x14ac:dyDescent="0.15">
      <c r="A28" t="s">
        <v>83</v>
      </c>
    </row>
    <row r="29" spans="1:4" ht="26" x14ac:dyDescent="0.15">
      <c r="A29" s="364" t="s">
        <v>510</v>
      </c>
      <c r="B29" s="427" t="s">
        <v>511</v>
      </c>
      <c r="C29" s="427" t="s">
        <v>512</v>
      </c>
    </row>
    <row r="30" spans="1:4" ht="13.5" customHeight="1" x14ac:dyDescent="0.15">
      <c r="A30" s="52" t="s">
        <v>416</v>
      </c>
      <c r="B30" s="49">
        <f t="shared" ref="B30:B46" si="0">N54</f>
        <v>38.817490234375001</v>
      </c>
      <c r="C30" s="49">
        <v>0</v>
      </c>
    </row>
    <row r="31" spans="1:4" ht="13.5" customHeight="1" x14ac:dyDescent="0.15">
      <c r="A31" s="52" t="s">
        <v>417</v>
      </c>
      <c r="B31" s="49">
        <f t="shared" si="0"/>
        <v>105.872431640625</v>
      </c>
      <c r="C31" s="49"/>
    </row>
    <row r="32" spans="1:4" ht="13.5" customHeight="1" x14ac:dyDescent="0.15">
      <c r="A32" s="52" t="s">
        <v>418</v>
      </c>
      <c r="B32" s="49">
        <f t="shared" si="0"/>
        <v>325.03173828125</v>
      </c>
      <c r="C32" s="49"/>
    </row>
    <row r="33" spans="1:4" ht="13.5" customHeight="1" x14ac:dyDescent="0.15">
      <c r="A33" s="52" t="s">
        <v>419</v>
      </c>
      <c r="B33" s="49">
        <f t="shared" si="0"/>
        <v>444.90183593749998</v>
      </c>
      <c r="C33" s="49"/>
    </row>
    <row r="34" spans="1:4" ht="13.5" customHeight="1" x14ac:dyDescent="0.15">
      <c r="A34" s="52" t="s">
        <v>420</v>
      </c>
      <c r="B34" s="49">
        <f t="shared" si="0"/>
        <v>702.68029449462892</v>
      </c>
      <c r="C34" s="49"/>
    </row>
    <row r="35" spans="1:4" ht="13.5" customHeight="1" x14ac:dyDescent="0.15">
      <c r="A35" s="52" t="s">
        <v>421</v>
      </c>
      <c r="B35" s="49">
        <f t="shared" si="0"/>
        <v>791.96839942932127</v>
      </c>
      <c r="C35" s="49"/>
    </row>
    <row r="36" spans="1:4" ht="13.5" customHeight="1" x14ac:dyDescent="0.15">
      <c r="A36" s="52" t="s">
        <v>422</v>
      </c>
      <c r="B36" s="49">
        <f t="shared" si="0"/>
        <v>1173.5003952026366</v>
      </c>
      <c r="C36" s="49"/>
    </row>
    <row r="37" spans="1:4" ht="13.5" customHeight="1" x14ac:dyDescent="0.15">
      <c r="A37" s="52" t="s">
        <v>423</v>
      </c>
      <c r="B37" s="49">
        <f t="shared" si="0"/>
        <v>1544.5308756256104</v>
      </c>
      <c r="C37" s="49"/>
    </row>
    <row r="38" spans="1:4" ht="13.5" customHeight="1" x14ac:dyDescent="0.15">
      <c r="A38" s="52" t="s">
        <v>424</v>
      </c>
      <c r="B38" s="49">
        <f t="shared" si="0"/>
        <v>1964.4750844573973</v>
      </c>
      <c r="C38" s="49"/>
    </row>
    <row r="39" spans="1:4" x14ac:dyDescent="0.15">
      <c r="A39" s="296" t="s">
        <v>425</v>
      </c>
      <c r="B39" s="49">
        <f t="shared" si="0"/>
        <v>2429.2111342678063</v>
      </c>
      <c r="C39" s="49"/>
    </row>
    <row r="40" spans="1:4" x14ac:dyDescent="0.15">
      <c r="A40" s="296" t="s">
        <v>426</v>
      </c>
      <c r="B40" s="49">
        <f t="shared" si="0"/>
        <v>3629.3353515624999</v>
      </c>
      <c r="C40" s="49">
        <v>239.357451171875</v>
      </c>
    </row>
    <row r="41" spans="1:4" x14ac:dyDescent="0.15">
      <c r="A41" s="415" t="s">
        <v>427</v>
      </c>
      <c r="B41" s="121">
        <f t="shared" si="0"/>
        <v>4729.7036230468748</v>
      </c>
      <c r="C41" s="49">
        <v>475.84899414062494</v>
      </c>
    </row>
    <row r="42" spans="1:4" x14ac:dyDescent="0.15">
      <c r="A42" s="415" t="s">
        <v>428</v>
      </c>
      <c r="B42" s="121">
        <f t="shared" si="0"/>
        <v>5407.3130107421875</v>
      </c>
      <c r="C42" s="49">
        <v>833.81921875</v>
      </c>
    </row>
    <row r="43" spans="1:4" x14ac:dyDescent="0.15">
      <c r="A43" s="298" t="s">
        <v>429</v>
      </c>
      <c r="B43" s="121">
        <f t="shared" si="0"/>
        <v>7173.7329003906243</v>
      </c>
      <c r="C43" s="49">
        <v>856.63578125000004</v>
      </c>
    </row>
    <row r="44" spans="1:4" x14ac:dyDescent="0.15">
      <c r="A44" s="298" t="s">
        <v>430</v>
      </c>
      <c r="B44" s="121">
        <f t="shared" si="0"/>
        <v>9280.6739160156285</v>
      </c>
      <c r="C44" s="49">
        <v>891.62641206054695</v>
      </c>
      <c r="D44" s="46"/>
    </row>
    <row r="45" spans="1:4" x14ac:dyDescent="0.15">
      <c r="A45" s="298" t="s">
        <v>327</v>
      </c>
      <c r="B45" s="121">
        <f t="shared" si="0"/>
        <v>10946.921449533571</v>
      </c>
      <c r="C45" s="49">
        <f>O69</f>
        <v>786.36682507619889</v>
      </c>
      <c r="D45" s="46"/>
    </row>
    <row r="46" spans="1:4" x14ac:dyDescent="0.15">
      <c r="A46" s="615" t="s">
        <v>802</v>
      </c>
      <c r="B46" s="121">
        <f t="shared" si="0"/>
        <v>13886.821953452594</v>
      </c>
      <c r="C46" s="49">
        <f>O70</f>
        <v>763.04763924963061</v>
      </c>
      <c r="D46" s="46">
        <f>SUM(B46:C46)/366</f>
        <v>40.026966100279303</v>
      </c>
    </row>
    <row r="47" spans="1:4" x14ac:dyDescent="0.15">
      <c r="A47" s="615" t="s">
        <v>936</v>
      </c>
      <c r="B47" s="121">
        <f>N71</f>
        <v>18508.159149716244</v>
      </c>
      <c r="C47" s="49">
        <f>O71</f>
        <v>889.13361675249939</v>
      </c>
      <c r="D47" s="46">
        <f>SUM(B47:C47)/365</f>
        <v>53.143267853339026</v>
      </c>
    </row>
    <row r="48" spans="1:4" ht="26" x14ac:dyDescent="0.15">
      <c r="A48" s="127" t="s">
        <v>102</v>
      </c>
      <c r="B48" s="121">
        <f>SUM(B30:B47)</f>
        <v>83083.651034031369</v>
      </c>
      <c r="C48" s="121">
        <f>SUM(C30:C47)</f>
        <v>5735.835938451376</v>
      </c>
    </row>
    <row r="49" spans="1:1117" x14ac:dyDescent="0.15">
      <c r="D49">
        <f>D47*1024</f>
        <v>54418.706281819163</v>
      </c>
    </row>
    <row r="50" spans="1:1117" s="12" customFormat="1" x14ac:dyDescent="0.15">
      <c r="A50" s="375"/>
      <c r="B50"/>
      <c r="C50" s="245"/>
      <c r="D50"/>
      <c r="E50"/>
      <c r="F50"/>
      <c r="G50"/>
      <c r="H50"/>
      <c r="I50"/>
      <c r="J50"/>
      <c r="K50"/>
      <c r="L50"/>
      <c r="M50"/>
      <c r="N50"/>
      <c r="O50"/>
      <c r="P50"/>
      <c r="Q50"/>
      <c r="R50"/>
      <c r="S50"/>
      <c r="T50"/>
      <c r="U50"/>
      <c r="V50"/>
      <c r="W50"/>
      <c r="X50"/>
      <c r="Y50"/>
      <c r="Z50"/>
      <c r="AA50"/>
      <c r="AB50"/>
      <c r="AC50"/>
      <c r="AD50"/>
      <c r="AE50"/>
      <c r="AF50"/>
      <c r="AG50"/>
      <c r="AH50"/>
      <c r="AI50"/>
      <c r="AJ50"/>
      <c r="AK50"/>
    </row>
    <row r="51" spans="1:1117" x14ac:dyDescent="0.15">
      <c r="Q51" s="592"/>
      <c r="Z51" s="12"/>
      <c r="AA51" s="12"/>
      <c r="AB51" s="12"/>
      <c r="AC51" s="12"/>
      <c r="AD51" s="12"/>
      <c r="AE51" s="12"/>
      <c r="AF51" s="12"/>
      <c r="AG51" s="12"/>
      <c r="AH51" s="12"/>
      <c r="AI51" s="12"/>
      <c r="AJ51" s="12"/>
      <c r="AK51" s="12"/>
    </row>
    <row r="52" spans="1:1117" x14ac:dyDescent="0.15">
      <c r="A52" t="s">
        <v>68</v>
      </c>
      <c r="C52"/>
      <c r="O52" s="12"/>
      <c r="P52" s="12"/>
      <c r="Q52" s="12"/>
      <c r="R52" s="118"/>
      <c r="S52" s="12"/>
      <c r="T52" s="12"/>
      <c r="U52" s="12"/>
      <c r="V52" s="12"/>
      <c r="W52" s="12"/>
      <c r="X52" s="12"/>
      <c r="Y52" s="12"/>
    </row>
    <row r="53" spans="1:1117" ht="26" x14ac:dyDescent="0.15">
      <c r="A53" s="361" t="s">
        <v>842</v>
      </c>
      <c r="B53" s="28" t="s">
        <v>55</v>
      </c>
      <c r="C53" s="127" t="s">
        <v>56</v>
      </c>
      <c r="D53" s="28" t="s">
        <v>57</v>
      </c>
      <c r="E53" s="127" t="s">
        <v>58</v>
      </c>
      <c r="F53" s="127" t="s">
        <v>59</v>
      </c>
      <c r="G53" s="361" t="s">
        <v>104</v>
      </c>
      <c r="H53" s="361" t="s">
        <v>61</v>
      </c>
      <c r="I53" s="361" t="s">
        <v>62</v>
      </c>
      <c r="J53" s="487" t="s">
        <v>750</v>
      </c>
      <c r="K53" s="361" t="s">
        <v>63</v>
      </c>
      <c r="L53" s="361" t="s">
        <v>101</v>
      </c>
      <c r="M53" s="361" t="s">
        <v>65</v>
      </c>
      <c r="N53" s="134" t="s">
        <v>66</v>
      </c>
      <c r="O53" s="361" t="s">
        <v>335</v>
      </c>
      <c r="S53" s="46"/>
    </row>
    <row r="54" spans="1:1117" x14ac:dyDescent="0.15">
      <c r="A54" s="52" t="s">
        <v>416</v>
      </c>
      <c r="B54" s="41">
        <f t="shared" ref="B54:B70" si="1">(H76+I76+J76+K76)/1024</f>
        <v>6.3172656250000001</v>
      </c>
      <c r="C54" s="41">
        <f t="shared" ref="C54:D69" si="2">B76/1024</f>
        <v>5.2929687499999999E-3</v>
      </c>
      <c r="D54" s="41">
        <f t="shared" si="2"/>
        <v>0</v>
      </c>
      <c r="E54" s="41">
        <f t="shared" ref="E54:E70" si="3">(D76+E76+F76)/1024</f>
        <v>20.989853515625001</v>
      </c>
      <c r="F54" s="41">
        <f t="shared" ref="F54:F70" si="4">G76/1024</f>
        <v>0.631953125</v>
      </c>
      <c r="G54" s="41">
        <f t="shared" ref="G54:G70" si="5">(L76+M76+N76+O76+P76)/1024</f>
        <v>8.6935839843749996</v>
      </c>
      <c r="H54" s="41">
        <f>Q76/1024</f>
        <v>0</v>
      </c>
      <c r="I54" s="41">
        <f>(R76+S76+T76)/1024</f>
        <v>0.23598632812500001</v>
      </c>
      <c r="J54" s="41">
        <f t="shared" ref="J54:J70" si="6">U76/1024</f>
        <v>0</v>
      </c>
      <c r="K54" s="41">
        <f t="shared" ref="K54:K70" si="7">V76/1024</f>
        <v>1.0458984375000001E-2</v>
      </c>
      <c r="L54" s="41">
        <f t="shared" ref="L54:M69" si="8">W76/1024</f>
        <v>1.853076171875</v>
      </c>
      <c r="M54" s="41">
        <f t="shared" si="8"/>
        <v>8.0019531249999998E-2</v>
      </c>
      <c r="N54" s="49">
        <f>SUM(B54:M54)</f>
        <v>38.817490234375001</v>
      </c>
      <c r="O54" s="41"/>
      <c r="S54" s="46"/>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c r="DK54" s="54"/>
      <c r="DL54" s="54"/>
      <c r="DM54" s="54"/>
      <c r="DN54" s="54"/>
      <c r="DO54" s="54"/>
      <c r="DP54" s="54"/>
      <c r="DQ54" s="54"/>
      <c r="DR54" s="54"/>
      <c r="DS54" s="54"/>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c r="GX54" s="54"/>
      <c r="GY54" s="54"/>
      <c r="GZ54" s="54"/>
      <c r="HA54" s="54"/>
      <c r="HB54" s="54"/>
      <c r="HC54" s="54"/>
      <c r="HD54" s="54"/>
      <c r="HE54" s="54"/>
      <c r="HF54" s="54"/>
      <c r="HG54" s="54"/>
      <c r="HH54" s="54"/>
      <c r="HI54" s="54"/>
      <c r="HJ54" s="54"/>
      <c r="HK54" s="54"/>
      <c r="HL54" s="54"/>
      <c r="HM54" s="54"/>
      <c r="HN54" s="54"/>
      <c r="HO54" s="54"/>
      <c r="HP54" s="54"/>
      <c r="HQ54" s="54"/>
      <c r="HR54" s="54"/>
      <c r="HS54" s="54"/>
      <c r="HT54" s="54"/>
      <c r="HU54" s="54"/>
      <c r="HV54" s="54"/>
      <c r="HW54" s="54"/>
      <c r="HX54" s="54"/>
      <c r="HY54" s="54"/>
      <c r="HZ54" s="54"/>
      <c r="IA54" s="54"/>
      <c r="IB54" s="54"/>
      <c r="IC54" s="54"/>
      <c r="ID54" s="54"/>
      <c r="IE54" s="54"/>
      <c r="IF54" s="54"/>
      <c r="IG54" s="54"/>
      <c r="IH54" s="54"/>
      <c r="II54" s="54"/>
      <c r="IJ54" s="54"/>
      <c r="IK54" s="54"/>
      <c r="IL54" s="54"/>
      <c r="IM54" s="54"/>
      <c r="IN54" s="54"/>
      <c r="IO54" s="54"/>
      <c r="IP54" s="54"/>
      <c r="IQ54" s="54"/>
      <c r="IR54" s="54"/>
      <c r="IS54" s="54"/>
      <c r="IT54" s="54"/>
      <c r="IU54" s="54"/>
      <c r="IV54" s="54"/>
      <c r="IW54" s="54"/>
      <c r="IX54" s="54"/>
      <c r="IY54" s="54"/>
      <c r="IZ54" s="54"/>
      <c r="JA54" s="54"/>
      <c r="JB54" s="54"/>
      <c r="JC54" s="54"/>
      <c r="JD54" s="54"/>
      <c r="JE54" s="54"/>
      <c r="JF54" s="54"/>
      <c r="JG54" s="54"/>
      <c r="JH54" s="54"/>
      <c r="JI54" s="54"/>
      <c r="JJ54" s="54"/>
      <c r="JK54" s="54"/>
      <c r="JL54" s="54"/>
      <c r="JM54" s="54"/>
      <c r="JN54" s="54"/>
      <c r="JO54" s="54"/>
      <c r="JP54" s="54"/>
      <c r="JQ54" s="54"/>
      <c r="JR54" s="54"/>
      <c r="JS54" s="54"/>
      <c r="JT54" s="54"/>
      <c r="JU54" s="54"/>
      <c r="JV54" s="54"/>
      <c r="JW54" s="54"/>
      <c r="JX54" s="54"/>
      <c r="JY54" s="54"/>
      <c r="JZ54" s="54"/>
      <c r="KA54" s="54"/>
      <c r="KB54" s="54"/>
      <c r="KC54" s="54"/>
      <c r="KD54" s="54"/>
      <c r="KE54" s="54"/>
      <c r="KF54" s="54"/>
      <c r="KG54" s="54"/>
      <c r="KH54" s="54"/>
      <c r="KI54" s="54"/>
      <c r="KJ54" s="54"/>
      <c r="KK54" s="54"/>
      <c r="KL54" s="54"/>
      <c r="KM54" s="54"/>
      <c r="KN54" s="54"/>
      <c r="KO54" s="54"/>
      <c r="KP54" s="54"/>
      <c r="KQ54" s="54"/>
      <c r="KR54" s="54"/>
      <c r="KS54" s="54"/>
      <c r="KT54" s="54"/>
      <c r="KU54" s="54"/>
      <c r="KV54" s="54"/>
      <c r="KW54" s="54"/>
      <c r="KX54" s="54"/>
      <c r="KY54" s="54"/>
      <c r="KZ54" s="54"/>
      <c r="LA54" s="54"/>
      <c r="LB54" s="54"/>
      <c r="LC54" s="54"/>
      <c r="LD54" s="54"/>
      <c r="LE54" s="54"/>
      <c r="LF54" s="54"/>
      <c r="LG54" s="54"/>
      <c r="LH54" s="54"/>
      <c r="LI54" s="54"/>
      <c r="LJ54" s="54"/>
      <c r="LK54" s="54"/>
      <c r="LL54" s="54"/>
      <c r="LM54" s="54"/>
      <c r="LN54" s="54"/>
      <c r="LO54" s="54"/>
      <c r="LP54" s="54"/>
      <c r="LQ54" s="54"/>
      <c r="LR54" s="54"/>
      <c r="LS54" s="54"/>
      <c r="LT54" s="54"/>
      <c r="LU54" s="54"/>
      <c r="LV54" s="54"/>
      <c r="LW54" s="54"/>
      <c r="LX54" s="54"/>
      <c r="LY54" s="54"/>
      <c r="LZ54" s="54"/>
      <c r="MA54" s="54"/>
      <c r="MB54" s="54"/>
      <c r="MC54" s="54"/>
      <c r="MD54" s="54"/>
      <c r="ME54" s="54"/>
      <c r="MF54" s="54"/>
      <c r="MG54" s="54"/>
      <c r="MH54" s="54"/>
      <c r="MI54" s="54"/>
      <c r="MJ54" s="54"/>
      <c r="MK54" s="54"/>
      <c r="ML54" s="54"/>
      <c r="MM54" s="54"/>
      <c r="MN54" s="54"/>
      <c r="MO54" s="54"/>
      <c r="MP54" s="54"/>
      <c r="MQ54" s="54"/>
      <c r="MR54" s="54"/>
      <c r="MS54" s="54"/>
      <c r="MT54" s="54"/>
      <c r="MU54" s="54"/>
      <c r="MV54" s="54"/>
      <c r="MW54" s="54"/>
      <c r="MX54" s="54"/>
      <c r="MY54" s="54"/>
      <c r="MZ54" s="54"/>
      <c r="NA54" s="54"/>
      <c r="NB54" s="54"/>
      <c r="NC54" s="54"/>
      <c r="ND54" s="54"/>
      <c r="NE54" s="54"/>
      <c r="NF54" s="54"/>
      <c r="NG54" s="54"/>
      <c r="NH54" s="54"/>
      <c r="NI54" s="54"/>
      <c r="NJ54" s="54"/>
      <c r="NK54" s="54"/>
      <c r="NL54" s="54"/>
      <c r="NM54" s="54"/>
      <c r="NN54" s="54"/>
      <c r="NO54" s="54"/>
      <c r="NP54" s="54"/>
      <c r="NQ54" s="54"/>
      <c r="NR54" s="54"/>
      <c r="NS54" s="54"/>
      <c r="NT54" s="54"/>
      <c r="NU54" s="54"/>
      <c r="NV54" s="54"/>
      <c r="NW54" s="54"/>
      <c r="NX54" s="54"/>
      <c r="NY54" s="54"/>
      <c r="NZ54" s="54"/>
      <c r="OA54" s="54"/>
      <c r="OB54" s="54"/>
      <c r="OC54" s="54"/>
      <c r="OD54" s="54"/>
      <c r="OE54" s="54"/>
      <c r="OF54" s="54"/>
      <c r="OG54" s="54"/>
      <c r="OH54" s="54"/>
      <c r="OI54" s="54"/>
      <c r="OJ54" s="54"/>
      <c r="OK54" s="54"/>
      <c r="OL54" s="54"/>
      <c r="OM54" s="54"/>
      <c r="ON54" s="54"/>
      <c r="OO54" s="54"/>
      <c r="OP54" s="54"/>
      <c r="OQ54" s="54"/>
      <c r="OR54" s="54"/>
      <c r="OS54" s="54"/>
      <c r="OT54" s="54"/>
      <c r="OU54" s="54"/>
      <c r="OV54" s="54"/>
      <c r="OW54" s="54"/>
      <c r="OX54" s="54"/>
      <c r="OY54" s="54"/>
      <c r="OZ54" s="54"/>
      <c r="PA54" s="54"/>
      <c r="PB54" s="54"/>
      <c r="PC54" s="54"/>
      <c r="PD54" s="54"/>
      <c r="PE54" s="54"/>
      <c r="PF54" s="54"/>
      <c r="PG54" s="54"/>
      <c r="PH54" s="54"/>
      <c r="PI54" s="54"/>
      <c r="PJ54" s="54"/>
      <c r="PK54" s="54"/>
      <c r="PL54" s="54"/>
      <c r="PM54" s="54"/>
      <c r="PN54" s="54"/>
      <c r="PO54" s="54"/>
      <c r="PP54" s="54"/>
      <c r="PQ54" s="54"/>
      <c r="PR54" s="54"/>
      <c r="PS54" s="54"/>
      <c r="PT54" s="54"/>
      <c r="PU54" s="54"/>
      <c r="PV54" s="54"/>
      <c r="PW54" s="54"/>
      <c r="PX54" s="54"/>
      <c r="PY54" s="54"/>
      <c r="PZ54" s="54"/>
      <c r="QA54" s="54"/>
      <c r="QB54" s="54"/>
      <c r="QC54" s="54"/>
      <c r="QD54" s="54"/>
      <c r="QE54" s="54"/>
      <c r="QF54" s="54"/>
      <c r="QG54" s="54"/>
      <c r="QH54" s="54"/>
      <c r="QI54" s="54"/>
      <c r="QJ54" s="54"/>
      <c r="QK54" s="54"/>
      <c r="QL54" s="54"/>
      <c r="QM54" s="54"/>
      <c r="QN54" s="54"/>
      <c r="QO54" s="54"/>
      <c r="QP54" s="54"/>
      <c r="QQ54" s="54"/>
      <c r="QR54" s="54"/>
      <c r="QS54" s="54"/>
      <c r="QT54" s="54"/>
      <c r="QU54" s="54"/>
      <c r="QV54" s="54"/>
      <c r="QW54" s="54"/>
      <c r="QX54" s="54"/>
      <c r="QY54" s="54"/>
      <c r="QZ54" s="54"/>
      <c r="RA54" s="54"/>
      <c r="RB54" s="54"/>
      <c r="RC54" s="54"/>
      <c r="RD54" s="54"/>
      <c r="RE54" s="54"/>
      <c r="RF54" s="54"/>
      <c r="RG54" s="54"/>
      <c r="RH54" s="54"/>
      <c r="RI54" s="54"/>
      <c r="RJ54" s="54"/>
      <c r="RK54" s="54"/>
      <c r="RL54" s="54"/>
      <c r="RM54" s="54"/>
      <c r="RN54" s="54"/>
      <c r="RO54" s="54"/>
      <c r="RP54" s="54"/>
      <c r="RQ54" s="54"/>
      <c r="RR54" s="54"/>
      <c r="RS54" s="54"/>
      <c r="RT54" s="54"/>
      <c r="RU54" s="54"/>
      <c r="RV54" s="54"/>
      <c r="RW54" s="54"/>
      <c r="RX54" s="54"/>
      <c r="RY54" s="54"/>
      <c r="RZ54" s="54"/>
      <c r="SA54" s="54"/>
      <c r="SB54" s="54"/>
      <c r="SC54" s="54"/>
      <c r="SD54" s="54"/>
      <c r="SE54" s="54"/>
      <c r="SF54" s="54"/>
      <c r="SG54" s="54"/>
      <c r="SH54" s="54"/>
      <c r="SI54" s="54"/>
      <c r="SJ54" s="54"/>
      <c r="SK54" s="54"/>
      <c r="SL54" s="54"/>
      <c r="SM54" s="54"/>
      <c r="SN54" s="54"/>
      <c r="SO54" s="54"/>
      <c r="SP54" s="54"/>
      <c r="SQ54" s="54"/>
      <c r="SR54" s="54"/>
      <c r="SS54" s="54"/>
      <c r="ST54" s="54"/>
      <c r="SU54" s="54"/>
      <c r="SV54" s="54"/>
      <c r="SW54" s="54"/>
      <c r="SX54" s="54"/>
      <c r="SY54" s="54"/>
      <c r="SZ54" s="54"/>
      <c r="TA54" s="54"/>
      <c r="TB54" s="54"/>
      <c r="TC54" s="54"/>
      <c r="TD54" s="54"/>
      <c r="TE54" s="54"/>
      <c r="TF54" s="54"/>
      <c r="TG54" s="54"/>
      <c r="TH54" s="54"/>
      <c r="TI54" s="54"/>
      <c r="TJ54" s="54"/>
      <c r="TK54" s="54"/>
      <c r="TL54" s="54"/>
      <c r="TM54" s="54"/>
      <c r="TN54" s="54"/>
      <c r="TO54" s="54"/>
      <c r="TP54" s="54"/>
      <c r="TQ54" s="54"/>
      <c r="TR54" s="54"/>
      <c r="TS54" s="54"/>
      <c r="TT54" s="54"/>
      <c r="TU54" s="54"/>
      <c r="TV54" s="54"/>
      <c r="TW54" s="54"/>
      <c r="TX54" s="54"/>
      <c r="TY54" s="54"/>
      <c r="TZ54" s="54"/>
      <c r="UA54" s="54"/>
      <c r="UB54" s="54"/>
      <c r="UC54" s="54"/>
      <c r="UD54" s="54"/>
      <c r="UE54" s="54"/>
      <c r="UF54" s="54"/>
      <c r="UG54" s="54"/>
      <c r="UH54" s="54"/>
      <c r="UI54" s="54"/>
      <c r="UJ54" s="54"/>
      <c r="UK54" s="54"/>
      <c r="UL54" s="54"/>
      <c r="UM54" s="54"/>
      <c r="UN54" s="54"/>
      <c r="UO54" s="54"/>
      <c r="UP54" s="54"/>
      <c r="UQ54" s="54"/>
      <c r="UR54" s="54"/>
      <c r="US54" s="54"/>
      <c r="UT54" s="54"/>
      <c r="UU54" s="54"/>
      <c r="UV54" s="54"/>
      <c r="UW54" s="54"/>
      <c r="UX54" s="54"/>
      <c r="UY54" s="54"/>
      <c r="UZ54" s="54"/>
      <c r="VA54" s="54"/>
      <c r="VB54" s="54"/>
      <c r="VC54" s="54"/>
      <c r="VD54" s="54"/>
      <c r="VE54" s="54"/>
      <c r="VF54" s="54"/>
      <c r="VG54" s="54"/>
      <c r="VH54" s="54"/>
      <c r="VI54" s="54"/>
      <c r="VJ54" s="54"/>
      <c r="VK54" s="54"/>
      <c r="VL54" s="54"/>
      <c r="VM54" s="54"/>
      <c r="VN54" s="54"/>
      <c r="VO54" s="54"/>
      <c r="VP54" s="54"/>
      <c r="VQ54" s="54"/>
      <c r="VR54" s="54"/>
      <c r="VS54" s="54"/>
      <c r="VT54" s="54"/>
      <c r="VU54" s="54"/>
      <c r="VV54" s="54"/>
      <c r="VW54" s="54"/>
      <c r="VX54" s="54"/>
      <c r="VY54" s="54"/>
      <c r="VZ54" s="54"/>
      <c r="WA54" s="54"/>
      <c r="WB54" s="54"/>
      <c r="WC54" s="54"/>
      <c r="WD54" s="54"/>
      <c r="WE54" s="54"/>
      <c r="WF54" s="54"/>
      <c r="WG54" s="54"/>
      <c r="WH54" s="54"/>
      <c r="WI54" s="54"/>
      <c r="WJ54" s="54"/>
      <c r="WK54" s="54"/>
      <c r="WL54" s="54"/>
      <c r="WM54" s="54"/>
      <c r="WN54" s="54"/>
      <c r="WO54" s="54"/>
      <c r="WP54" s="54"/>
      <c r="WQ54" s="54"/>
      <c r="WR54" s="54"/>
      <c r="WS54" s="54"/>
      <c r="WT54" s="54"/>
      <c r="WU54" s="54"/>
      <c r="WV54" s="54"/>
      <c r="WW54" s="54"/>
      <c r="WX54" s="54"/>
      <c r="WY54" s="54"/>
      <c r="WZ54" s="54"/>
      <c r="XA54" s="54"/>
      <c r="XB54" s="54"/>
      <c r="XC54" s="54"/>
      <c r="XD54" s="54"/>
      <c r="XE54" s="54"/>
      <c r="XF54" s="54"/>
      <c r="XG54" s="54"/>
      <c r="XH54" s="54"/>
      <c r="XI54" s="54"/>
      <c r="XJ54" s="54"/>
      <c r="XK54" s="54"/>
      <c r="XL54" s="54"/>
      <c r="XM54" s="54"/>
      <c r="XN54" s="54"/>
      <c r="XO54" s="54"/>
      <c r="XP54" s="54"/>
      <c r="XQ54" s="54"/>
      <c r="XR54" s="54"/>
      <c r="XS54" s="54"/>
      <c r="XT54" s="54"/>
      <c r="XU54" s="54"/>
      <c r="XV54" s="54"/>
      <c r="XW54" s="54"/>
      <c r="XX54" s="54"/>
      <c r="XY54" s="54"/>
      <c r="XZ54" s="54"/>
      <c r="YA54" s="54"/>
      <c r="YB54" s="54"/>
      <c r="YC54" s="54"/>
      <c r="YD54" s="54"/>
      <c r="YE54" s="54"/>
      <c r="YF54" s="54"/>
      <c r="YG54" s="54"/>
      <c r="YH54" s="54"/>
      <c r="YI54" s="54"/>
      <c r="YJ54" s="54"/>
      <c r="YK54" s="54"/>
      <c r="YL54" s="54"/>
      <c r="YM54" s="54"/>
      <c r="YN54" s="54"/>
      <c r="YO54" s="54"/>
      <c r="YP54" s="54"/>
      <c r="YQ54" s="54"/>
      <c r="YR54" s="54"/>
      <c r="YS54" s="54"/>
      <c r="YT54" s="54"/>
      <c r="YU54" s="54"/>
      <c r="YV54" s="54"/>
      <c r="YW54" s="54"/>
      <c r="YX54" s="54"/>
      <c r="YY54" s="54"/>
      <c r="YZ54" s="54"/>
      <c r="ZA54" s="54"/>
      <c r="ZB54" s="54"/>
      <c r="ZC54" s="54"/>
      <c r="ZD54" s="54"/>
      <c r="ZE54" s="54"/>
      <c r="ZF54" s="54"/>
      <c r="ZG54" s="54"/>
      <c r="ZH54" s="54"/>
      <c r="ZI54" s="54"/>
      <c r="ZJ54" s="54"/>
      <c r="ZK54" s="54"/>
      <c r="ZL54" s="54"/>
      <c r="ZM54" s="54"/>
      <c r="ZN54" s="54"/>
      <c r="ZO54" s="54"/>
      <c r="ZP54" s="54"/>
      <c r="ZQ54" s="54"/>
      <c r="ZR54" s="54"/>
      <c r="ZS54" s="54"/>
      <c r="ZT54" s="54"/>
      <c r="ZU54" s="54"/>
      <c r="ZV54" s="54"/>
      <c r="ZW54" s="54"/>
      <c r="ZX54" s="54"/>
      <c r="ZY54" s="54"/>
      <c r="ZZ54" s="54"/>
      <c r="AAA54" s="54"/>
      <c r="AAB54" s="54"/>
      <c r="AAC54" s="54"/>
      <c r="AAD54" s="54"/>
      <c r="AAE54" s="54"/>
      <c r="AAF54" s="54"/>
      <c r="AAG54" s="54"/>
      <c r="AAH54" s="54"/>
      <c r="AAI54" s="54"/>
      <c r="AAJ54" s="54"/>
      <c r="AAK54" s="54"/>
      <c r="AAL54" s="54"/>
      <c r="AAM54" s="54"/>
      <c r="AAN54" s="54"/>
      <c r="AAO54" s="54"/>
      <c r="AAP54" s="54"/>
      <c r="AAQ54" s="54"/>
      <c r="AAR54" s="54"/>
      <c r="AAS54" s="54"/>
      <c r="AAT54" s="54"/>
      <c r="AAU54" s="54"/>
      <c r="AAV54" s="54"/>
      <c r="AAW54" s="54"/>
      <c r="AAX54" s="54"/>
      <c r="AAY54" s="54"/>
      <c r="AAZ54" s="54"/>
      <c r="ABA54" s="54"/>
      <c r="ABB54" s="54"/>
      <c r="ABC54" s="54"/>
      <c r="ABD54" s="54"/>
      <c r="ABE54" s="54"/>
      <c r="ABF54" s="54"/>
      <c r="ABG54" s="54"/>
      <c r="ABH54" s="54"/>
      <c r="ABI54" s="54"/>
      <c r="ABJ54" s="54"/>
      <c r="ABK54" s="54"/>
      <c r="ABL54" s="54"/>
      <c r="ABM54" s="54"/>
      <c r="ABN54" s="54"/>
      <c r="ABO54" s="54"/>
      <c r="ABP54" s="54"/>
      <c r="ABQ54" s="54"/>
      <c r="ABR54" s="54"/>
      <c r="ABS54" s="54"/>
      <c r="ABT54" s="54"/>
      <c r="ABU54" s="54"/>
      <c r="ABV54" s="54"/>
      <c r="ABW54" s="54"/>
      <c r="ABX54" s="54"/>
      <c r="ABY54" s="54"/>
      <c r="ABZ54" s="54"/>
      <c r="ACA54" s="54"/>
      <c r="ACB54" s="54"/>
      <c r="ACC54" s="54"/>
      <c r="ACD54" s="54"/>
      <c r="ACE54" s="54"/>
      <c r="ACF54" s="54"/>
      <c r="ACG54" s="54"/>
      <c r="ACH54" s="54"/>
      <c r="ACI54" s="54"/>
      <c r="ACJ54" s="54"/>
      <c r="ACK54" s="54"/>
      <c r="ACL54" s="54"/>
      <c r="ACM54" s="54"/>
      <c r="ACN54" s="54"/>
      <c r="ACO54" s="54"/>
      <c r="ACP54" s="54"/>
      <c r="ACQ54" s="54"/>
      <c r="ACR54" s="54"/>
      <c r="ACS54" s="54"/>
      <c r="ACT54" s="54"/>
      <c r="ACU54" s="54"/>
      <c r="ACV54" s="54"/>
      <c r="ACW54" s="54"/>
      <c r="ACX54" s="54"/>
      <c r="ACY54" s="54"/>
      <c r="ACZ54" s="54"/>
      <c r="ADA54" s="54"/>
      <c r="ADB54" s="54"/>
      <c r="ADC54" s="54"/>
      <c r="ADD54" s="54"/>
      <c r="ADE54" s="54"/>
      <c r="ADF54" s="54"/>
      <c r="ADG54" s="54"/>
      <c r="ADH54" s="54"/>
      <c r="ADI54" s="54"/>
      <c r="ADJ54" s="54"/>
      <c r="ADK54" s="54"/>
      <c r="ADL54" s="54"/>
      <c r="ADM54" s="54"/>
      <c r="ADN54" s="54"/>
      <c r="ADO54" s="54"/>
      <c r="ADP54" s="54"/>
      <c r="ADQ54" s="54"/>
      <c r="ADR54" s="54"/>
      <c r="ADS54" s="54"/>
      <c r="ADT54" s="54"/>
      <c r="ADU54" s="54"/>
      <c r="ADV54" s="54"/>
      <c r="ADW54" s="54"/>
      <c r="ADX54" s="54"/>
      <c r="ADY54" s="54"/>
      <c r="ADZ54" s="54"/>
      <c r="AEA54" s="54"/>
      <c r="AEB54" s="54"/>
      <c r="AEC54" s="54"/>
      <c r="AED54" s="54"/>
      <c r="AEE54" s="54"/>
      <c r="AEF54" s="54"/>
      <c r="AEG54" s="54"/>
      <c r="AEH54" s="54"/>
      <c r="AEI54" s="54"/>
      <c r="AEJ54" s="54"/>
      <c r="AEK54" s="54"/>
      <c r="AEL54" s="54"/>
      <c r="AEM54" s="54"/>
      <c r="AEN54" s="54"/>
      <c r="AEO54" s="54"/>
      <c r="AEP54" s="54"/>
      <c r="AEQ54" s="54"/>
      <c r="AER54" s="54"/>
      <c r="AES54" s="54"/>
      <c r="AET54" s="54"/>
      <c r="AEU54" s="54"/>
      <c r="AEV54" s="54"/>
      <c r="AEW54" s="54"/>
      <c r="AEX54" s="54"/>
      <c r="AEY54" s="54"/>
      <c r="AEZ54" s="54"/>
      <c r="AFA54" s="54"/>
      <c r="AFB54" s="54"/>
      <c r="AFC54" s="54"/>
      <c r="AFD54" s="54"/>
      <c r="AFE54" s="54"/>
      <c r="AFF54" s="54"/>
      <c r="AFG54" s="54"/>
      <c r="AFH54" s="54"/>
      <c r="AFI54" s="54"/>
      <c r="AFJ54" s="54"/>
      <c r="AFK54" s="54"/>
      <c r="AFL54" s="54"/>
      <c r="AFM54" s="54"/>
      <c r="AFN54" s="54"/>
      <c r="AFO54" s="54"/>
      <c r="AFP54" s="54"/>
      <c r="AFQ54" s="54"/>
      <c r="AFR54" s="54"/>
      <c r="AFS54" s="54"/>
      <c r="AFT54" s="54"/>
      <c r="AFU54" s="54"/>
      <c r="AFV54" s="54"/>
      <c r="AFW54" s="54"/>
      <c r="AFX54" s="54"/>
      <c r="AFY54" s="54"/>
      <c r="AFZ54" s="54"/>
      <c r="AGA54" s="54"/>
      <c r="AGB54" s="54"/>
      <c r="AGC54" s="54"/>
      <c r="AGD54" s="54"/>
      <c r="AGE54" s="54"/>
      <c r="AGF54" s="54"/>
      <c r="AGG54" s="54"/>
      <c r="AGH54" s="54"/>
      <c r="AGI54" s="54"/>
      <c r="AGJ54" s="54"/>
      <c r="AGK54" s="54"/>
      <c r="AGL54" s="54"/>
      <c r="AGM54" s="54"/>
      <c r="AGN54" s="54"/>
      <c r="AGO54" s="54"/>
      <c r="AGP54" s="54"/>
      <c r="AGQ54" s="54"/>
      <c r="AGR54" s="54"/>
      <c r="AGS54" s="54"/>
      <c r="AGT54" s="54"/>
      <c r="AGU54" s="54"/>
      <c r="AGV54" s="54"/>
      <c r="AGW54" s="54"/>
      <c r="AGX54" s="54"/>
      <c r="AGY54" s="54"/>
      <c r="AGZ54" s="54"/>
      <c r="AHA54" s="54"/>
      <c r="AHB54" s="54"/>
      <c r="AHC54" s="54"/>
      <c r="AHD54" s="54"/>
      <c r="AHE54" s="54"/>
      <c r="AHF54" s="54"/>
      <c r="AHG54" s="54"/>
      <c r="AHH54" s="54"/>
      <c r="AHI54" s="54"/>
      <c r="AHJ54" s="54"/>
      <c r="AHK54" s="54"/>
      <c r="AHL54" s="54"/>
      <c r="AHM54" s="54"/>
      <c r="AHN54" s="54"/>
      <c r="AHO54" s="54"/>
      <c r="AHP54" s="54"/>
      <c r="AHQ54" s="54"/>
      <c r="AHR54" s="54"/>
      <c r="AHS54" s="54"/>
      <c r="AHT54" s="54"/>
      <c r="AHU54" s="54"/>
      <c r="AHV54" s="54"/>
      <c r="AHW54" s="54"/>
      <c r="AHX54" s="54"/>
      <c r="AHY54" s="54"/>
      <c r="AHZ54" s="54"/>
      <c r="AIA54" s="54"/>
      <c r="AIB54" s="54"/>
      <c r="AIC54" s="54"/>
      <c r="AID54" s="54"/>
      <c r="AIE54" s="54"/>
      <c r="AIF54" s="54"/>
      <c r="AIG54" s="54"/>
      <c r="AIH54" s="54"/>
      <c r="AII54" s="54"/>
      <c r="AIJ54" s="54"/>
      <c r="AIK54" s="54"/>
      <c r="AIL54" s="54"/>
      <c r="AIM54" s="54"/>
      <c r="AIN54" s="54"/>
      <c r="AIO54" s="54"/>
      <c r="AIP54" s="54"/>
      <c r="AIQ54" s="54"/>
      <c r="AIR54" s="54"/>
      <c r="AIS54" s="54"/>
      <c r="AIT54" s="54"/>
      <c r="AIU54" s="54"/>
      <c r="AIV54" s="54"/>
      <c r="AIW54" s="54"/>
      <c r="AIX54" s="54"/>
      <c r="AIY54" s="54"/>
      <c r="AIZ54" s="54"/>
      <c r="AJA54" s="54"/>
      <c r="AJB54" s="54"/>
      <c r="AJC54" s="54"/>
      <c r="AJD54" s="54"/>
      <c r="AJE54" s="54"/>
      <c r="AJF54" s="54"/>
      <c r="AJG54" s="54"/>
      <c r="AJH54" s="54"/>
      <c r="AJI54" s="54"/>
      <c r="AJJ54" s="54"/>
      <c r="AJK54" s="54"/>
      <c r="AJL54" s="54"/>
      <c r="AJM54" s="54"/>
      <c r="AJN54" s="54"/>
      <c r="AJO54" s="54"/>
      <c r="AJP54" s="54"/>
      <c r="AJQ54" s="54"/>
      <c r="AJR54" s="54"/>
      <c r="AJS54" s="54"/>
      <c r="AJT54" s="54"/>
      <c r="AJU54" s="54"/>
      <c r="AJV54" s="54"/>
      <c r="AJW54" s="54"/>
      <c r="AJX54" s="54"/>
      <c r="AJY54" s="54"/>
      <c r="AJZ54" s="54"/>
      <c r="AKA54" s="54"/>
      <c r="AKB54" s="54"/>
      <c r="AKC54" s="54"/>
      <c r="AKD54" s="54"/>
      <c r="AKE54" s="54"/>
      <c r="AKF54" s="54"/>
      <c r="AKG54" s="54"/>
      <c r="AKH54" s="54"/>
      <c r="AKI54" s="54"/>
      <c r="AKJ54" s="54"/>
      <c r="AKK54" s="54"/>
      <c r="AKL54" s="54"/>
      <c r="AKM54" s="54"/>
      <c r="AKN54" s="54"/>
      <c r="AKO54" s="54"/>
      <c r="AKP54" s="54"/>
      <c r="AKQ54" s="54"/>
      <c r="AKR54" s="54"/>
      <c r="AKS54" s="54"/>
      <c r="AKT54" s="54"/>
      <c r="AKU54" s="54"/>
      <c r="AKV54" s="54"/>
      <c r="AKW54" s="54"/>
      <c r="AKX54" s="54"/>
      <c r="AKY54" s="54"/>
      <c r="AKZ54" s="54"/>
      <c r="ALA54" s="54"/>
      <c r="ALB54" s="54"/>
      <c r="ALC54" s="54"/>
      <c r="ALD54" s="54"/>
      <c r="ALE54" s="54"/>
      <c r="ALF54" s="54"/>
      <c r="ALG54" s="54"/>
      <c r="ALH54" s="54"/>
      <c r="ALI54" s="54"/>
      <c r="ALJ54" s="54"/>
      <c r="ALK54" s="54"/>
      <c r="ALL54" s="54"/>
      <c r="ALM54" s="54"/>
      <c r="ALN54" s="54"/>
      <c r="ALO54" s="54"/>
      <c r="ALP54" s="54"/>
      <c r="ALQ54" s="54"/>
      <c r="ALR54" s="54"/>
      <c r="ALS54" s="54"/>
      <c r="ALT54" s="54"/>
      <c r="ALU54" s="54"/>
      <c r="ALV54" s="54"/>
      <c r="ALW54" s="54"/>
      <c r="ALX54" s="54"/>
      <c r="ALY54" s="54"/>
      <c r="ALZ54" s="54"/>
      <c r="AMA54" s="54"/>
      <c r="AMB54" s="54"/>
      <c r="AMC54" s="54"/>
      <c r="AMD54" s="54"/>
      <c r="AME54" s="54"/>
      <c r="AMF54" s="54"/>
      <c r="AMG54" s="54"/>
      <c r="AMH54" s="54"/>
      <c r="AMI54" s="54"/>
      <c r="AMJ54" s="54"/>
      <c r="AMK54" s="54"/>
      <c r="AML54" s="54"/>
      <c r="AMM54" s="54"/>
      <c r="AMN54" s="54"/>
      <c r="AMO54" s="54"/>
      <c r="AMP54" s="54"/>
      <c r="AMQ54" s="54"/>
      <c r="AMR54" s="54"/>
      <c r="AMS54" s="54"/>
      <c r="AMT54" s="54"/>
      <c r="AMU54" s="54"/>
      <c r="AMV54" s="54"/>
      <c r="AMW54" s="54"/>
      <c r="AMX54" s="54"/>
      <c r="AMY54" s="54"/>
      <c r="AMZ54" s="54"/>
      <c r="ANA54" s="54"/>
      <c r="ANB54" s="54"/>
      <c r="ANC54" s="54"/>
      <c r="AND54" s="54"/>
      <c r="ANE54" s="54"/>
      <c r="ANF54" s="54"/>
      <c r="ANG54" s="54"/>
      <c r="ANH54" s="54"/>
      <c r="ANI54" s="54"/>
      <c r="ANJ54" s="54"/>
      <c r="ANK54" s="54"/>
      <c r="ANL54" s="54"/>
      <c r="ANM54" s="54"/>
      <c r="ANN54" s="54"/>
      <c r="ANO54" s="54"/>
      <c r="ANP54" s="54"/>
      <c r="ANQ54" s="54"/>
      <c r="ANR54" s="54"/>
      <c r="ANS54" s="54"/>
      <c r="ANT54" s="54"/>
      <c r="ANU54" s="54"/>
      <c r="ANV54" s="54"/>
      <c r="ANW54" s="54"/>
      <c r="ANX54" s="54"/>
      <c r="ANY54" s="54"/>
      <c r="ANZ54" s="54"/>
      <c r="AOA54" s="54"/>
      <c r="AOB54" s="54"/>
      <c r="AOC54" s="54"/>
      <c r="AOD54" s="54"/>
      <c r="AOE54" s="54"/>
      <c r="AOF54" s="54"/>
      <c r="AOG54" s="54"/>
      <c r="AOH54" s="54"/>
      <c r="AOI54" s="54"/>
      <c r="AOJ54" s="54"/>
      <c r="AOK54" s="54"/>
      <c r="AOL54" s="54"/>
      <c r="AOM54" s="54"/>
      <c r="AON54" s="54"/>
      <c r="AOO54" s="54"/>
      <c r="AOP54" s="54"/>
      <c r="AOQ54" s="54"/>
      <c r="AOR54" s="54"/>
      <c r="AOS54" s="54"/>
      <c r="AOT54" s="54"/>
      <c r="AOU54" s="54"/>
      <c r="AOV54" s="54"/>
      <c r="AOW54" s="54"/>
      <c r="AOX54" s="54"/>
      <c r="AOY54" s="54"/>
      <c r="AOZ54" s="54"/>
      <c r="APA54" s="54"/>
      <c r="APB54" s="54"/>
      <c r="APC54" s="54"/>
      <c r="APD54" s="54"/>
      <c r="APE54" s="54"/>
      <c r="APF54" s="54"/>
      <c r="APG54" s="54"/>
      <c r="APH54" s="54"/>
      <c r="API54" s="54"/>
      <c r="APJ54" s="54"/>
      <c r="APK54" s="54"/>
      <c r="APL54" s="54"/>
      <c r="APM54" s="54"/>
      <c r="APN54" s="54"/>
      <c r="APO54" s="54"/>
      <c r="APP54" s="54"/>
      <c r="APQ54" s="54"/>
      <c r="APR54" s="54"/>
      <c r="APS54" s="54"/>
      <c r="APT54" s="54"/>
      <c r="APU54" s="54"/>
      <c r="APV54" s="54"/>
      <c r="APW54" s="54"/>
      <c r="APX54" s="54"/>
      <c r="APY54" s="54"/>
    </row>
    <row r="55" spans="1:1117" x14ac:dyDescent="0.15">
      <c r="A55" s="52" t="s">
        <v>417</v>
      </c>
      <c r="B55" s="41">
        <f t="shared" si="1"/>
        <v>30.381982421875001</v>
      </c>
      <c r="C55" s="41">
        <f t="shared" si="2"/>
        <v>0.13567382812500001</v>
      </c>
      <c r="D55" s="41">
        <f t="shared" si="2"/>
        <v>0</v>
      </c>
      <c r="E55" s="41">
        <f t="shared" si="3"/>
        <v>45.371953124999997</v>
      </c>
      <c r="F55" s="41">
        <f t="shared" si="4"/>
        <v>1.0003906250000001</v>
      </c>
      <c r="G55" s="41">
        <f t="shared" si="5"/>
        <v>25.714638671874997</v>
      </c>
      <c r="H55" s="41">
        <f t="shared" ref="H55:H70" si="9">Q77/1024</f>
        <v>0</v>
      </c>
      <c r="I55" s="41">
        <f t="shared" ref="I55:I70" si="10">(R77+S77+T77)/1024</f>
        <v>0.40013671875000001</v>
      </c>
      <c r="J55" s="41">
        <f t="shared" si="6"/>
        <v>0</v>
      </c>
      <c r="K55" s="41">
        <f t="shared" si="7"/>
        <v>2.0849609375000001E-2</v>
      </c>
      <c r="L55" s="41">
        <f t="shared" si="8"/>
        <v>2.729267578125</v>
      </c>
      <c r="M55" s="41">
        <f t="shared" si="8"/>
        <v>0.1175390625</v>
      </c>
      <c r="N55" s="49">
        <f t="shared" ref="N55:N67" si="11">SUM(B55:M55)</f>
        <v>105.872431640625</v>
      </c>
      <c r="O55" s="41"/>
      <c r="S55" s="46"/>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c r="DK55" s="54"/>
      <c r="DL55" s="54"/>
      <c r="DM55" s="54"/>
      <c r="DN55" s="54"/>
      <c r="DO55" s="54"/>
      <c r="DP55" s="54"/>
      <c r="DQ55" s="54"/>
      <c r="DR55" s="54"/>
      <c r="DS55" s="54"/>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c r="GX55" s="54"/>
      <c r="GY55" s="54"/>
      <c r="GZ55" s="54"/>
      <c r="HA55" s="54"/>
      <c r="HB55" s="54"/>
      <c r="HC55" s="54"/>
      <c r="HD55" s="54"/>
      <c r="HE55" s="54"/>
      <c r="HF55" s="54"/>
      <c r="HG55" s="54"/>
      <c r="HH55" s="54"/>
      <c r="HI55" s="54"/>
      <c r="HJ55" s="54"/>
      <c r="HK55" s="54"/>
      <c r="HL55" s="54"/>
      <c r="HM55" s="54"/>
      <c r="HN55" s="54"/>
      <c r="HO55" s="54"/>
      <c r="HP55" s="54"/>
      <c r="HQ55" s="54"/>
      <c r="HR55" s="54"/>
      <c r="HS55" s="54"/>
      <c r="HT55" s="54"/>
      <c r="HU55" s="54"/>
      <c r="HV55" s="54"/>
      <c r="HW55" s="54"/>
      <c r="HX55" s="54"/>
      <c r="HY55" s="54"/>
      <c r="HZ55" s="54"/>
      <c r="IA55" s="54"/>
      <c r="IB55" s="54"/>
      <c r="IC55" s="54"/>
      <c r="ID55" s="54"/>
      <c r="IE55" s="54"/>
      <c r="IF55" s="54"/>
      <c r="IG55" s="54"/>
      <c r="IH55" s="54"/>
      <c r="II55" s="54"/>
      <c r="IJ55" s="54"/>
      <c r="IK55" s="54"/>
      <c r="IL55" s="54"/>
      <c r="IM55" s="54"/>
      <c r="IN55" s="54"/>
      <c r="IO55" s="54"/>
      <c r="IP55" s="54"/>
      <c r="IQ55" s="54"/>
      <c r="IR55" s="54"/>
      <c r="IS55" s="54"/>
      <c r="IT55" s="54"/>
      <c r="IU55" s="54"/>
      <c r="IV55" s="54"/>
      <c r="IW55" s="54"/>
      <c r="IX55" s="54"/>
      <c r="IY55" s="54"/>
      <c r="IZ55" s="54"/>
      <c r="JA55" s="54"/>
      <c r="JB55" s="54"/>
      <c r="JC55" s="54"/>
      <c r="JD55" s="54"/>
      <c r="JE55" s="54"/>
      <c r="JF55" s="54"/>
      <c r="JG55" s="54"/>
      <c r="JH55" s="54"/>
      <c r="JI55" s="54"/>
      <c r="JJ55" s="54"/>
      <c r="JK55" s="54"/>
      <c r="JL55" s="54"/>
      <c r="JM55" s="54"/>
      <c r="JN55" s="54"/>
      <c r="JO55" s="54"/>
      <c r="JP55" s="54"/>
      <c r="JQ55" s="54"/>
      <c r="JR55" s="54"/>
      <c r="JS55" s="54"/>
      <c r="JT55" s="54"/>
      <c r="JU55" s="54"/>
      <c r="JV55" s="54"/>
      <c r="JW55" s="54"/>
      <c r="JX55" s="54"/>
      <c r="JY55" s="54"/>
      <c r="JZ55" s="54"/>
      <c r="KA55" s="54"/>
      <c r="KB55" s="54"/>
      <c r="KC55" s="54"/>
      <c r="KD55" s="54"/>
      <c r="KE55" s="54"/>
      <c r="KF55" s="54"/>
      <c r="KG55" s="54"/>
      <c r="KH55" s="54"/>
      <c r="KI55" s="54"/>
      <c r="KJ55" s="54"/>
      <c r="KK55" s="54"/>
      <c r="KL55" s="54"/>
      <c r="KM55" s="54"/>
      <c r="KN55" s="54"/>
      <c r="KO55" s="54"/>
      <c r="KP55" s="54"/>
      <c r="KQ55" s="54"/>
      <c r="KR55" s="54"/>
      <c r="KS55" s="54"/>
      <c r="KT55" s="54"/>
      <c r="KU55" s="54"/>
      <c r="KV55" s="54"/>
      <c r="KW55" s="54"/>
      <c r="KX55" s="54"/>
      <c r="KY55" s="54"/>
      <c r="KZ55" s="54"/>
      <c r="LA55" s="54"/>
      <c r="LB55" s="54"/>
      <c r="LC55" s="54"/>
      <c r="LD55" s="54"/>
      <c r="LE55" s="54"/>
      <c r="LF55" s="54"/>
      <c r="LG55" s="54"/>
      <c r="LH55" s="54"/>
      <c r="LI55" s="54"/>
      <c r="LJ55" s="54"/>
      <c r="LK55" s="54"/>
      <c r="LL55" s="54"/>
      <c r="LM55" s="54"/>
      <c r="LN55" s="54"/>
      <c r="LO55" s="54"/>
      <c r="LP55" s="54"/>
      <c r="LQ55" s="54"/>
      <c r="LR55" s="54"/>
      <c r="LS55" s="54"/>
      <c r="LT55" s="54"/>
      <c r="LU55" s="54"/>
      <c r="LV55" s="54"/>
      <c r="LW55" s="54"/>
      <c r="LX55" s="54"/>
      <c r="LY55" s="54"/>
      <c r="LZ55" s="54"/>
      <c r="MA55" s="54"/>
      <c r="MB55" s="54"/>
      <c r="MC55" s="54"/>
      <c r="MD55" s="54"/>
      <c r="ME55" s="54"/>
      <c r="MF55" s="54"/>
      <c r="MG55" s="54"/>
      <c r="MH55" s="54"/>
      <c r="MI55" s="54"/>
      <c r="MJ55" s="54"/>
      <c r="MK55" s="54"/>
      <c r="ML55" s="54"/>
      <c r="MM55" s="54"/>
      <c r="MN55" s="54"/>
      <c r="MO55" s="54"/>
      <c r="MP55" s="54"/>
      <c r="MQ55" s="54"/>
      <c r="MR55" s="54"/>
      <c r="MS55" s="54"/>
      <c r="MT55" s="54"/>
      <c r="MU55" s="54"/>
      <c r="MV55" s="54"/>
      <c r="MW55" s="54"/>
      <c r="MX55" s="54"/>
      <c r="MY55" s="54"/>
      <c r="MZ55" s="54"/>
      <c r="NA55" s="54"/>
      <c r="NB55" s="54"/>
      <c r="NC55" s="54"/>
      <c r="ND55" s="54"/>
      <c r="NE55" s="54"/>
      <c r="NF55" s="54"/>
      <c r="NG55" s="54"/>
      <c r="NH55" s="54"/>
      <c r="NI55" s="54"/>
      <c r="NJ55" s="54"/>
      <c r="NK55" s="54"/>
      <c r="NL55" s="54"/>
      <c r="NM55" s="54"/>
      <c r="NN55" s="54"/>
      <c r="NO55" s="54"/>
      <c r="NP55" s="54"/>
      <c r="NQ55" s="54"/>
      <c r="NR55" s="54"/>
      <c r="NS55" s="54"/>
      <c r="NT55" s="54"/>
      <c r="NU55" s="54"/>
      <c r="NV55" s="54"/>
      <c r="NW55" s="54"/>
      <c r="NX55" s="54"/>
      <c r="NY55" s="54"/>
      <c r="NZ55" s="54"/>
      <c r="OA55" s="54"/>
      <c r="OB55" s="54"/>
      <c r="OC55" s="54"/>
      <c r="OD55" s="54"/>
      <c r="OE55" s="54"/>
      <c r="OF55" s="54"/>
      <c r="OG55" s="54"/>
      <c r="OH55" s="54"/>
      <c r="OI55" s="54"/>
      <c r="OJ55" s="54"/>
      <c r="OK55" s="54"/>
      <c r="OL55" s="54"/>
      <c r="OM55" s="54"/>
      <c r="ON55" s="54"/>
      <c r="OO55" s="54"/>
      <c r="OP55" s="54"/>
      <c r="OQ55" s="54"/>
      <c r="OR55" s="54"/>
      <c r="OS55" s="54"/>
      <c r="OT55" s="54"/>
      <c r="OU55" s="54"/>
      <c r="OV55" s="54"/>
      <c r="OW55" s="54"/>
      <c r="OX55" s="54"/>
      <c r="OY55" s="54"/>
      <c r="OZ55" s="54"/>
      <c r="PA55" s="54"/>
      <c r="PB55" s="54"/>
      <c r="PC55" s="54"/>
      <c r="PD55" s="54"/>
      <c r="PE55" s="54"/>
      <c r="PF55" s="54"/>
      <c r="PG55" s="54"/>
      <c r="PH55" s="54"/>
      <c r="PI55" s="54"/>
      <c r="PJ55" s="54"/>
      <c r="PK55" s="54"/>
      <c r="PL55" s="54"/>
      <c r="PM55" s="54"/>
      <c r="PN55" s="54"/>
      <c r="PO55" s="54"/>
      <c r="PP55" s="54"/>
      <c r="PQ55" s="54"/>
      <c r="PR55" s="54"/>
      <c r="PS55" s="54"/>
      <c r="PT55" s="54"/>
      <c r="PU55" s="54"/>
      <c r="PV55" s="54"/>
      <c r="PW55" s="54"/>
      <c r="PX55" s="54"/>
      <c r="PY55" s="54"/>
      <c r="PZ55" s="54"/>
      <c r="QA55" s="54"/>
      <c r="QB55" s="54"/>
      <c r="QC55" s="54"/>
      <c r="QD55" s="54"/>
      <c r="QE55" s="54"/>
      <c r="QF55" s="54"/>
      <c r="QG55" s="54"/>
      <c r="QH55" s="54"/>
      <c r="QI55" s="54"/>
      <c r="QJ55" s="54"/>
      <c r="QK55" s="54"/>
      <c r="QL55" s="54"/>
      <c r="QM55" s="54"/>
      <c r="QN55" s="54"/>
      <c r="QO55" s="54"/>
      <c r="QP55" s="54"/>
      <c r="QQ55" s="54"/>
      <c r="QR55" s="54"/>
      <c r="QS55" s="54"/>
      <c r="QT55" s="54"/>
      <c r="QU55" s="54"/>
      <c r="QV55" s="54"/>
      <c r="QW55" s="54"/>
      <c r="QX55" s="54"/>
      <c r="QY55" s="54"/>
      <c r="QZ55" s="54"/>
      <c r="RA55" s="54"/>
      <c r="RB55" s="54"/>
      <c r="RC55" s="54"/>
      <c r="RD55" s="54"/>
      <c r="RE55" s="54"/>
      <c r="RF55" s="54"/>
      <c r="RG55" s="54"/>
      <c r="RH55" s="54"/>
      <c r="RI55" s="54"/>
      <c r="RJ55" s="54"/>
      <c r="RK55" s="54"/>
      <c r="RL55" s="54"/>
      <c r="RM55" s="54"/>
      <c r="RN55" s="54"/>
      <c r="RO55" s="54"/>
      <c r="RP55" s="54"/>
      <c r="RQ55" s="54"/>
      <c r="RR55" s="54"/>
      <c r="RS55" s="54"/>
      <c r="RT55" s="54"/>
      <c r="RU55" s="54"/>
      <c r="RV55" s="54"/>
      <c r="RW55" s="54"/>
      <c r="RX55" s="54"/>
      <c r="RY55" s="54"/>
      <c r="RZ55" s="54"/>
      <c r="SA55" s="54"/>
      <c r="SB55" s="54"/>
      <c r="SC55" s="54"/>
      <c r="SD55" s="54"/>
      <c r="SE55" s="54"/>
      <c r="SF55" s="54"/>
      <c r="SG55" s="54"/>
      <c r="SH55" s="54"/>
      <c r="SI55" s="54"/>
      <c r="SJ55" s="54"/>
      <c r="SK55" s="54"/>
      <c r="SL55" s="54"/>
      <c r="SM55" s="54"/>
      <c r="SN55" s="54"/>
      <c r="SO55" s="54"/>
      <c r="SP55" s="54"/>
      <c r="SQ55" s="54"/>
      <c r="SR55" s="54"/>
      <c r="SS55" s="54"/>
      <c r="ST55" s="54"/>
      <c r="SU55" s="54"/>
      <c r="SV55" s="54"/>
      <c r="SW55" s="54"/>
      <c r="SX55" s="54"/>
      <c r="SY55" s="54"/>
      <c r="SZ55" s="54"/>
      <c r="TA55" s="54"/>
      <c r="TB55" s="54"/>
      <c r="TC55" s="54"/>
      <c r="TD55" s="54"/>
      <c r="TE55" s="54"/>
      <c r="TF55" s="54"/>
      <c r="TG55" s="54"/>
      <c r="TH55" s="54"/>
      <c r="TI55" s="54"/>
      <c r="TJ55" s="54"/>
      <c r="TK55" s="54"/>
      <c r="TL55" s="54"/>
      <c r="TM55" s="54"/>
      <c r="TN55" s="54"/>
      <c r="TO55" s="54"/>
      <c r="TP55" s="54"/>
      <c r="TQ55" s="54"/>
      <c r="TR55" s="54"/>
      <c r="TS55" s="54"/>
      <c r="TT55" s="54"/>
      <c r="TU55" s="54"/>
      <c r="TV55" s="54"/>
      <c r="TW55" s="54"/>
      <c r="TX55" s="54"/>
      <c r="TY55" s="54"/>
      <c r="TZ55" s="54"/>
      <c r="UA55" s="54"/>
      <c r="UB55" s="54"/>
      <c r="UC55" s="54"/>
      <c r="UD55" s="54"/>
      <c r="UE55" s="54"/>
      <c r="UF55" s="54"/>
      <c r="UG55" s="54"/>
      <c r="UH55" s="54"/>
      <c r="UI55" s="54"/>
      <c r="UJ55" s="54"/>
      <c r="UK55" s="54"/>
      <c r="UL55" s="54"/>
      <c r="UM55" s="54"/>
      <c r="UN55" s="54"/>
      <c r="UO55" s="54"/>
      <c r="UP55" s="54"/>
      <c r="UQ55" s="54"/>
      <c r="UR55" s="54"/>
      <c r="US55" s="54"/>
      <c r="UT55" s="54"/>
      <c r="UU55" s="54"/>
      <c r="UV55" s="54"/>
      <c r="UW55" s="54"/>
      <c r="UX55" s="54"/>
      <c r="UY55" s="54"/>
      <c r="UZ55" s="54"/>
      <c r="VA55" s="54"/>
      <c r="VB55" s="54"/>
      <c r="VC55" s="54"/>
      <c r="VD55" s="54"/>
      <c r="VE55" s="54"/>
      <c r="VF55" s="54"/>
      <c r="VG55" s="54"/>
      <c r="VH55" s="54"/>
      <c r="VI55" s="54"/>
      <c r="VJ55" s="54"/>
      <c r="VK55" s="54"/>
      <c r="VL55" s="54"/>
      <c r="VM55" s="54"/>
      <c r="VN55" s="54"/>
      <c r="VO55" s="54"/>
      <c r="VP55" s="54"/>
      <c r="VQ55" s="54"/>
      <c r="VR55" s="54"/>
      <c r="VS55" s="54"/>
      <c r="VT55" s="54"/>
      <c r="VU55" s="54"/>
      <c r="VV55" s="54"/>
      <c r="VW55" s="54"/>
      <c r="VX55" s="54"/>
      <c r="VY55" s="54"/>
      <c r="VZ55" s="54"/>
      <c r="WA55" s="54"/>
      <c r="WB55" s="54"/>
      <c r="WC55" s="54"/>
      <c r="WD55" s="54"/>
      <c r="WE55" s="54"/>
      <c r="WF55" s="54"/>
      <c r="WG55" s="54"/>
      <c r="WH55" s="54"/>
      <c r="WI55" s="54"/>
      <c r="WJ55" s="54"/>
      <c r="WK55" s="54"/>
      <c r="WL55" s="54"/>
      <c r="WM55" s="54"/>
      <c r="WN55" s="54"/>
      <c r="WO55" s="54"/>
      <c r="WP55" s="54"/>
      <c r="WQ55" s="54"/>
      <c r="WR55" s="54"/>
      <c r="WS55" s="54"/>
      <c r="WT55" s="54"/>
      <c r="WU55" s="54"/>
      <c r="WV55" s="54"/>
      <c r="WW55" s="54"/>
      <c r="WX55" s="54"/>
      <c r="WY55" s="54"/>
      <c r="WZ55" s="54"/>
      <c r="XA55" s="54"/>
      <c r="XB55" s="54"/>
      <c r="XC55" s="54"/>
      <c r="XD55" s="54"/>
      <c r="XE55" s="54"/>
      <c r="XF55" s="54"/>
      <c r="XG55" s="54"/>
      <c r="XH55" s="54"/>
      <c r="XI55" s="54"/>
      <c r="XJ55" s="54"/>
      <c r="XK55" s="54"/>
      <c r="XL55" s="54"/>
      <c r="XM55" s="54"/>
      <c r="XN55" s="54"/>
      <c r="XO55" s="54"/>
      <c r="XP55" s="54"/>
      <c r="XQ55" s="54"/>
      <c r="XR55" s="54"/>
      <c r="XS55" s="54"/>
      <c r="XT55" s="54"/>
      <c r="XU55" s="54"/>
      <c r="XV55" s="54"/>
      <c r="XW55" s="54"/>
      <c r="XX55" s="54"/>
      <c r="XY55" s="54"/>
      <c r="XZ55" s="54"/>
      <c r="YA55" s="54"/>
      <c r="YB55" s="54"/>
      <c r="YC55" s="54"/>
      <c r="YD55" s="54"/>
      <c r="YE55" s="54"/>
      <c r="YF55" s="54"/>
      <c r="YG55" s="54"/>
      <c r="YH55" s="54"/>
      <c r="YI55" s="54"/>
      <c r="YJ55" s="54"/>
      <c r="YK55" s="54"/>
      <c r="YL55" s="54"/>
      <c r="YM55" s="54"/>
      <c r="YN55" s="54"/>
      <c r="YO55" s="54"/>
      <c r="YP55" s="54"/>
      <c r="YQ55" s="54"/>
      <c r="YR55" s="54"/>
      <c r="YS55" s="54"/>
      <c r="YT55" s="54"/>
      <c r="YU55" s="54"/>
      <c r="YV55" s="54"/>
      <c r="YW55" s="54"/>
      <c r="YX55" s="54"/>
      <c r="YY55" s="54"/>
      <c r="YZ55" s="54"/>
      <c r="ZA55" s="54"/>
      <c r="ZB55" s="54"/>
      <c r="ZC55" s="54"/>
      <c r="ZD55" s="54"/>
      <c r="ZE55" s="54"/>
      <c r="ZF55" s="54"/>
      <c r="ZG55" s="54"/>
      <c r="ZH55" s="54"/>
      <c r="ZI55" s="54"/>
      <c r="ZJ55" s="54"/>
      <c r="ZK55" s="54"/>
      <c r="ZL55" s="54"/>
      <c r="ZM55" s="54"/>
      <c r="ZN55" s="54"/>
      <c r="ZO55" s="54"/>
      <c r="ZP55" s="54"/>
      <c r="ZQ55" s="54"/>
      <c r="ZR55" s="54"/>
      <c r="ZS55" s="54"/>
      <c r="ZT55" s="54"/>
      <c r="ZU55" s="54"/>
      <c r="ZV55" s="54"/>
      <c r="ZW55" s="54"/>
      <c r="ZX55" s="54"/>
      <c r="ZY55" s="54"/>
      <c r="ZZ55" s="54"/>
      <c r="AAA55" s="54"/>
      <c r="AAB55" s="54"/>
      <c r="AAC55" s="54"/>
      <c r="AAD55" s="54"/>
      <c r="AAE55" s="54"/>
      <c r="AAF55" s="54"/>
      <c r="AAG55" s="54"/>
      <c r="AAH55" s="54"/>
      <c r="AAI55" s="54"/>
      <c r="AAJ55" s="54"/>
      <c r="AAK55" s="54"/>
      <c r="AAL55" s="54"/>
      <c r="AAM55" s="54"/>
      <c r="AAN55" s="54"/>
      <c r="AAO55" s="54"/>
      <c r="AAP55" s="54"/>
      <c r="AAQ55" s="54"/>
      <c r="AAR55" s="54"/>
      <c r="AAS55" s="54"/>
      <c r="AAT55" s="54"/>
      <c r="AAU55" s="54"/>
      <c r="AAV55" s="54"/>
      <c r="AAW55" s="54"/>
      <c r="AAX55" s="54"/>
      <c r="AAY55" s="54"/>
      <c r="AAZ55" s="54"/>
      <c r="ABA55" s="54"/>
      <c r="ABB55" s="54"/>
      <c r="ABC55" s="54"/>
      <c r="ABD55" s="54"/>
      <c r="ABE55" s="54"/>
      <c r="ABF55" s="54"/>
      <c r="ABG55" s="54"/>
      <c r="ABH55" s="54"/>
      <c r="ABI55" s="54"/>
      <c r="ABJ55" s="54"/>
      <c r="ABK55" s="54"/>
      <c r="ABL55" s="54"/>
      <c r="ABM55" s="54"/>
      <c r="ABN55" s="54"/>
      <c r="ABO55" s="54"/>
      <c r="ABP55" s="54"/>
      <c r="ABQ55" s="54"/>
      <c r="ABR55" s="54"/>
      <c r="ABS55" s="54"/>
      <c r="ABT55" s="54"/>
      <c r="ABU55" s="54"/>
      <c r="ABV55" s="54"/>
      <c r="ABW55" s="54"/>
      <c r="ABX55" s="54"/>
      <c r="ABY55" s="54"/>
      <c r="ABZ55" s="54"/>
      <c r="ACA55" s="54"/>
      <c r="ACB55" s="54"/>
      <c r="ACC55" s="54"/>
      <c r="ACD55" s="54"/>
      <c r="ACE55" s="54"/>
      <c r="ACF55" s="54"/>
      <c r="ACG55" s="54"/>
      <c r="ACH55" s="54"/>
      <c r="ACI55" s="54"/>
      <c r="ACJ55" s="54"/>
      <c r="ACK55" s="54"/>
      <c r="ACL55" s="54"/>
      <c r="ACM55" s="54"/>
      <c r="ACN55" s="54"/>
      <c r="ACO55" s="54"/>
      <c r="ACP55" s="54"/>
      <c r="ACQ55" s="54"/>
      <c r="ACR55" s="54"/>
      <c r="ACS55" s="54"/>
      <c r="ACT55" s="54"/>
      <c r="ACU55" s="54"/>
      <c r="ACV55" s="54"/>
      <c r="ACW55" s="54"/>
      <c r="ACX55" s="54"/>
      <c r="ACY55" s="54"/>
      <c r="ACZ55" s="54"/>
      <c r="ADA55" s="54"/>
      <c r="ADB55" s="54"/>
      <c r="ADC55" s="54"/>
      <c r="ADD55" s="54"/>
      <c r="ADE55" s="54"/>
      <c r="ADF55" s="54"/>
      <c r="ADG55" s="54"/>
      <c r="ADH55" s="54"/>
      <c r="ADI55" s="54"/>
      <c r="ADJ55" s="54"/>
      <c r="ADK55" s="54"/>
      <c r="ADL55" s="54"/>
      <c r="ADM55" s="54"/>
      <c r="ADN55" s="54"/>
      <c r="ADO55" s="54"/>
      <c r="ADP55" s="54"/>
      <c r="ADQ55" s="54"/>
      <c r="ADR55" s="54"/>
      <c r="ADS55" s="54"/>
      <c r="ADT55" s="54"/>
      <c r="ADU55" s="54"/>
      <c r="ADV55" s="54"/>
      <c r="ADW55" s="54"/>
      <c r="ADX55" s="54"/>
      <c r="ADY55" s="54"/>
      <c r="ADZ55" s="54"/>
      <c r="AEA55" s="54"/>
      <c r="AEB55" s="54"/>
      <c r="AEC55" s="54"/>
      <c r="AED55" s="54"/>
      <c r="AEE55" s="54"/>
      <c r="AEF55" s="54"/>
      <c r="AEG55" s="54"/>
      <c r="AEH55" s="54"/>
      <c r="AEI55" s="54"/>
      <c r="AEJ55" s="54"/>
      <c r="AEK55" s="54"/>
      <c r="AEL55" s="54"/>
      <c r="AEM55" s="54"/>
      <c r="AEN55" s="54"/>
      <c r="AEO55" s="54"/>
      <c r="AEP55" s="54"/>
      <c r="AEQ55" s="54"/>
      <c r="AER55" s="54"/>
      <c r="AES55" s="54"/>
      <c r="AET55" s="54"/>
      <c r="AEU55" s="54"/>
      <c r="AEV55" s="54"/>
      <c r="AEW55" s="54"/>
      <c r="AEX55" s="54"/>
      <c r="AEY55" s="54"/>
      <c r="AEZ55" s="54"/>
      <c r="AFA55" s="54"/>
      <c r="AFB55" s="54"/>
      <c r="AFC55" s="54"/>
      <c r="AFD55" s="54"/>
      <c r="AFE55" s="54"/>
      <c r="AFF55" s="54"/>
      <c r="AFG55" s="54"/>
      <c r="AFH55" s="54"/>
      <c r="AFI55" s="54"/>
      <c r="AFJ55" s="54"/>
      <c r="AFK55" s="54"/>
      <c r="AFL55" s="54"/>
      <c r="AFM55" s="54"/>
      <c r="AFN55" s="54"/>
      <c r="AFO55" s="54"/>
      <c r="AFP55" s="54"/>
      <c r="AFQ55" s="54"/>
      <c r="AFR55" s="54"/>
      <c r="AFS55" s="54"/>
      <c r="AFT55" s="54"/>
      <c r="AFU55" s="54"/>
      <c r="AFV55" s="54"/>
      <c r="AFW55" s="54"/>
      <c r="AFX55" s="54"/>
      <c r="AFY55" s="54"/>
      <c r="AFZ55" s="54"/>
      <c r="AGA55" s="54"/>
      <c r="AGB55" s="54"/>
      <c r="AGC55" s="54"/>
      <c r="AGD55" s="54"/>
      <c r="AGE55" s="54"/>
      <c r="AGF55" s="54"/>
      <c r="AGG55" s="54"/>
      <c r="AGH55" s="54"/>
      <c r="AGI55" s="54"/>
      <c r="AGJ55" s="54"/>
      <c r="AGK55" s="54"/>
      <c r="AGL55" s="54"/>
      <c r="AGM55" s="54"/>
      <c r="AGN55" s="54"/>
      <c r="AGO55" s="54"/>
      <c r="AGP55" s="54"/>
      <c r="AGQ55" s="54"/>
      <c r="AGR55" s="54"/>
      <c r="AGS55" s="54"/>
      <c r="AGT55" s="54"/>
      <c r="AGU55" s="54"/>
      <c r="AGV55" s="54"/>
      <c r="AGW55" s="54"/>
      <c r="AGX55" s="54"/>
      <c r="AGY55" s="54"/>
      <c r="AGZ55" s="54"/>
      <c r="AHA55" s="54"/>
      <c r="AHB55" s="54"/>
      <c r="AHC55" s="54"/>
      <c r="AHD55" s="54"/>
      <c r="AHE55" s="54"/>
      <c r="AHF55" s="54"/>
      <c r="AHG55" s="54"/>
      <c r="AHH55" s="54"/>
      <c r="AHI55" s="54"/>
      <c r="AHJ55" s="54"/>
      <c r="AHK55" s="54"/>
      <c r="AHL55" s="54"/>
      <c r="AHM55" s="54"/>
      <c r="AHN55" s="54"/>
      <c r="AHO55" s="54"/>
      <c r="AHP55" s="54"/>
      <c r="AHQ55" s="54"/>
      <c r="AHR55" s="54"/>
      <c r="AHS55" s="54"/>
      <c r="AHT55" s="54"/>
      <c r="AHU55" s="54"/>
      <c r="AHV55" s="54"/>
      <c r="AHW55" s="54"/>
      <c r="AHX55" s="54"/>
      <c r="AHY55" s="54"/>
      <c r="AHZ55" s="54"/>
      <c r="AIA55" s="54"/>
      <c r="AIB55" s="54"/>
      <c r="AIC55" s="54"/>
      <c r="AID55" s="54"/>
      <c r="AIE55" s="54"/>
      <c r="AIF55" s="54"/>
      <c r="AIG55" s="54"/>
      <c r="AIH55" s="54"/>
      <c r="AII55" s="54"/>
      <c r="AIJ55" s="54"/>
      <c r="AIK55" s="54"/>
      <c r="AIL55" s="54"/>
      <c r="AIM55" s="54"/>
      <c r="AIN55" s="54"/>
      <c r="AIO55" s="54"/>
      <c r="AIP55" s="54"/>
      <c r="AIQ55" s="54"/>
      <c r="AIR55" s="54"/>
      <c r="AIS55" s="54"/>
      <c r="AIT55" s="54"/>
      <c r="AIU55" s="54"/>
      <c r="AIV55" s="54"/>
      <c r="AIW55" s="54"/>
      <c r="AIX55" s="54"/>
      <c r="AIY55" s="54"/>
      <c r="AIZ55" s="54"/>
      <c r="AJA55" s="54"/>
      <c r="AJB55" s="54"/>
      <c r="AJC55" s="54"/>
      <c r="AJD55" s="54"/>
      <c r="AJE55" s="54"/>
      <c r="AJF55" s="54"/>
      <c r="AJG55" s="54"/>
      <c r="AJH55" s="54"/>
      <c r="AJI55" s="54"/>
      <c r="AJJ55" s="54"/>
      <c r="AJK55" s="54"/>
      <c r="AJL55" s="54"/>
      <c r="AJM55" s="54"/>
      <c r="AJN55" s="54"/>
      <c r="AJO55" s="54"/>
      <c r="AJP55" s="54"/>
      <c r="AJQ55" s="54"/>
      <c r="AJR55" s="54"/>
      <c r="AJS55" s="54"/>
      <c r="AJT55" s="54"/>
      <c r="AJU55" s="54"/>
      <c r="AJV55" s="54"/>
      <c r="AJW55" s="54"/>
      <c r="AJX55" s="54"/>
      <c r="AJY55" s="54"/>
      <c r="AJZ55" s="54"/>
      <c r="AKA55" s="54"/>
      <c r="AKB55" s="54"/>
      <c r="AKC55" s="54"/>
      <c r="AKD55" s="54"/>
      <c r="AKE55" s="54"/>
      <c r="AKF55" s="54"/>
      <c r="AKG55" s="54"/>
      <c r="AKH55" s="54"/>
      <c r="AKI55" s="54"/>
      <c r="AKJ55" s="54"/>
      <c r="AKK55" s="54"/>
      <c r="AKL55" s="54"/>
      <c r="AKM55" s="54"/>
      <c r="AKN55" s="54"/>
      <c r="AKO55" s="54"/>
      <c r="AKP55" s="54"/>
      <c r="AKQ55" s="54"/>
      <c r="AKR55" s="54"/>
      <c r="AKS55" s="54"/>
      <c r="AKT55" s="54"/>
      <c r="AKU55" s="54"/>
      <c r="AKV55" s="54"/>
      <c r="AKW55" s="54"/>
      <c r="AKX55" s="54"/>
      <c r="AKY55" s="54"/>
      <c r="AKZ55" s="54"/>
      <c r="ALA55" s="54"/>
      <c r="ALB55" s="54"/>
      <c r="ALC55" s="54"/>
      <c r="ALD55" s="54"/>
      <c r="ALE55" s="54"/>
      <c r="ALF55" s="54"/>
      <c r="ALG55" s="54"/>
      <c r="ALH55" s="54"/>
      <c r="ALI55" s="54"/>
      <c r="ALJ55" s="54"/>
      <c r="ALK55" s="54"/>
      <c r="ALL55" s="54"/>
      <c r="ALM55" s="54"/>
      <c r="ALN55" s="54"/>
      <c r="ALO55" s="54"/>
      <c r="ALP55" s="54"/>
      <c r="ALQ55" s="54"/>
      <c r="ALR55" s="54"/>
      <c r="ALS55" s="54"/>
      <c r="ALT55" s="54"/>
      <c r="ALU55" s="54"/>
      <c r="ALV55" s="54"/>
      <c r="ALW55" s="54"/>
      <c r="ALX55" s="54"/>
      <c r="ALY55" s="54"/>
      <c r="ALZ55" s="54"/>
      <c r="AMA55" s="54"/>
      <c r="AMB55" s="54"/>
      <c r="AMC55" s="54"/>
      <c r="AMD55" s="54"/>
      <c r="AME55" s="54"/>
      <c r="AMF55" s="54"/>
      <c r="AMG55" s="54"/>
      <c r="AMH55" s="54"/>
      <c r="AMI55" s="54"/>
      <c r="AMJ55" s="54"/>
      <c r="AMK55" s="54"/>
      <c r="AML55" s="54"/>
      <c r="AMM55" s="54"/>
      <c r="AMN55" s="54"/>
      <c r="AMO55" s="54"/>
      <c r="AMP55" s="54"/>
      <c r="AMQ55" s="54"/>
      <c r="AMR55" s="54"/>
      <c r="AMS55" s="54"/>
      <c r="AMT55" s="54"/>
      <c r="AMU55" s="54"/>
      <c r="AMV55" s="54"/>
      <c r="AMW55" s="54"/>
      <c r="AMX55" s="54"/>
      <c r="AMY55" s="54"/>
      <c r="AMZ55" s="54"/>
      <c r="ANA55" s="54"/>
      <c r="ANB55" s="54"/>
      <c r="ANC55" s="54"/>
      <c r="AND55" s="54"/>
      <c r="ANE55" s="54"/>
      <c r="ANF55" s="54"/>
      <c r="ANG55" s="54"/>
      <c r="ANH55" s="54"/>
      <c r="ANI55" s="54"/>
      <c r="ANJ55" s="54"/>
      <c r="ANK55" s="54"/>
      <c r="ANL55" s="54"/>
      <c r="ANM55" s="54"/>
      <c r="ANN55" s="54"/>
      <c r="ANO55" s="54"/>
      <c r="ANP55" s="54"/>
      <c r="ANQ55" s="54"/>
      <c r="ANR55" s="54"/>
      <c r="ANS55" s="54"/>
      <c r="ANT55" s="54"/>
      <c r="ANU55" s="54"/>
      <c r="ANV55" s="54"/>
      <c r="ANW55" s="54"/>
      <c r="ANX55" s="54"/>
      <c r="ANY55" s="54"/>
      <c r="ANZ55" s="54"/>
      <c r="AOA55" s="54"/>
      <c r="AOB55" s="54"/>
      <c r="AOC55" s="54"/>
      <c r="AOD55" s="54"/>
      <c r="AOE55" s="54"/>
      <c r="AOF55" s="54"/>
      <c r="AOG55" s="54"/>
      <c r="AOH55" s="54"/>
      <c r="AOI55" s="54"/>
      <c r="AOJ55" s="54"/>
      <c r="AOK55" s="54"/>
      <c r="AOL55" s="54"/>
      <c r="AOM55" s="54"/>
      <c r="AON55" s="54"/>
      <c r="AOO55" s="54"/>
      <c r="AOP55" s="54"/>
      <c r="AOQ55" s="54"/>
      <c r="AOR55" s="54"/>
      <c r="AOS55" s="54"/>
      <c r="AOT55" s="54"/>
      <c r="AOU55" s="54"/>
      <c r="AOV55" s="54"/>
      <c r="AOW55" s="54"/>
      <c r="AOX55" s="54"/>
      <c r="AOY55" s="54"/>
      <c r="AOZ55" s="54"/>
      <c r="APA55" s="54"/>
      <c r="APB55" s="54"/>
      <c r="APC55" s="54"/>
      <c r="APD55" s="54"/>
      <c r="APE55" s="54"/>
      <c r="APF55" s="54"/>
      <c r="APG55" s="54"/>
      <c r="APH55" s="54"/>
      <c r="API55" s="54"/>
      <c r="APJ55" s="54"/>
      <c r="APK55" s="54"/>
      <c r="APL55" s="54"/>
      <c r="APM55" s="54"/>
      <c r="APN55" s="54"/>
      <c r="APO55" s="54"/>
      <c r="APP55" s="54"/>
      <c r="APQ55" s="54"/>
      <c r="APR55" s="54"/>
      <c r="APS55" s="54"/>
      <c r="APT55" s="54"/>
      <c r="APU55" s="54"/>
      <c r="APV55" s="54"/>
      <c r="APW55" s="54"/>
      <c r="APX55" s="54"/>
      <c r="APY55" s="54"/>
    </row>
    <row r="56" spans="1:1117" x14ac:dyDescent="0.15">
      <c r="A56" s="52" t="s">
        <v>418</v>
      </c>
      <c r="B56" s="41">
        <f t="shared" si="1"/>
        <v>62.533749999999998</v>
      </c>
      <c r="C56" s="41">
        <f t="shared" si="2"/>
        <v>4.8105468749999998E-2</v>
      </c>
      <c r="D56" s="41">
        <f t="shared" si="2"/>
        <v>0</v>
      </c>
      <c r="E56" s="41">
        <f t="shared" si="3"/>
        <v>82.972685546874999</v>
      </c>
      <c r="F56" s="41">
        <f t="shared" si="4"/>
        <v>1.2462792968750001</v>
      </c>
      <c r="G56" s="41">
        <f t="shared" si="5"/>
        <v>171.31546874999998</v>
      </c>
      <c r="H56" s="41">
        <f t="shared" si="9"/>
        <v>0</v>
      </c>
      <c r="I56" s="41">
        <f t="shared" si="10"/>
        <v>1.3582031250000002</v>
      </c>
      <c r="J56" s="41">
        <f t="shared" si="6"/>
        <v>0</v>
      </c>
      <c r="K56" s="41">
        <f t="shared" si="7"/>
        <v>0.46712890624999998</v>
      </c>
      <c r="L56" s="41">
        <f t="shared" si="8"/>
        <v>4.9204785156249997</v>
      </c>
      <c r="M56" s="41">
        <f t="shared" si="8"/>
        <v>0.16963867187500001</v>
      </c>
      <c r="N56" s="49">
        <f t="shared" si="11"/>
        <v>325.03173828125</v>
      </c>
      <c r="O56" s="41"/>
      <c r="S56" s="46"/>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c r="DK56" s="54"/>
      <c r="DL56" s="54"/>
      <c r="DM56" s="54"/>
      <c r="DN56" s="54"/>
      <c r="DO56" s="54"/>
      <c r="DP56" s="54"/>
      <c r="DQ56" s="54"/>
      <c r="DR56" s="54"/>
      <c r="DS56" s="54"/>
      <c r="DT56" s="54"/>
      <c r="DU56" s="54"/>
      <c r="DV56" s="54"/>
      <c r="DW56" s="54"/>
      <c r="DX56" s="54"/>
      <c r="DY56" s="54"/>
      <c r="DZ56" s="54"/>
      <c r="EA56" s="54"/>
      <c r="EB56" s="54"/>
      <c r="EC56" s="54"/>
      <c r="ED56" s="54"/>
      <c r="EE56" s="54"/>
      <c r="EF56" s="54"/>
      <c r="EG56" s="54"/>
      <c r="EH56" s="54"/>
      <c r="EI56" s="54"/>
      <c r="EJ56" s="54"/>
      <c r="EK56" s="54"/>
      <c r="EL56" s="54"/>
      <c r="EM56" s="54"/>
      <c r="EN56" s="54"/>
      <c r="EO56" s="54"/>
      <c r="EP56" s="54"/>
      <c r="EQ56" s="54"/>
      <c r="ER56" s="54"/>
      <c r="ES56" s="54"/>
      <c r="ET56" s="54"/>
      <c r="EU56" s="54"/>
      <c r="EV56" s="54"/>
      <c r="EW56" s="54"/>
      <c r="EX56" s="54"/>
      <c r="EY56" s="54"/>
      <c r="EZ56" s="54"/>
      <c r="FA56" s="54"/>
      <c r="FB56" s="54"/>
      <c r="FC56" s="54"/>
      <c r="FD56" s="54"/>
      <c r="FE56" s="54"/>
      <c r="FF56" s="54"/>
      <c r="FG56" s="54"/>
      <c r="FH56" s="54"/>
      <c r="FI56" s="54"/>
      <c r="FJ56" s="54"/>
      <c r="FK56" s="54"/>
      <c r="FL56" s="54"/>
      <c r="FM56" s="54"/>
      <c r="FN56" s="54"/>
      <c r="FO56" s="54"/>
      <c r="FP56" s="54"/>
      <c r="FQ56" s="54"/>
      <c r="FR56" s="54"/>
      <c r="FS56" s="54"/>
      <c r="FT56" s="54"/>
      <c r="FU56" s="54"/>
      <c r="FV56" s="54"/>
      <c r="FW56" s="54"/>
      <c r="FX56" s="54"/>
      <c r="FY56" s="54"/>
      <c r="FZ56" s="54"/>
      <c r="GA56" s="54"/>
      <c r="GB56" s="54"/>
      <c r="GC56" s="54"/>
      <c r="GD56" s="54"/>
      <c r="GE56" s="54"/>
      <c r="GF56" s="54"/>
      <c r="GG56" s="54"/>
      <c r="GH56" s="54"/>
      <c r="GI56" s="54"/>
      <c r="GJ56" s="54"/>
      <c r="GK56" s="54"/>
      <c r="GL56" s="54"/>
      <c r="GM56" s="54"/>
      <c r="GN56" s="54"/>
      <c r="GO56" s="54"/>
      <c r="GP56" s="54"/>
      <c r="GQ56" s="54"/>
      <c r="GR56" s="54"/>
      <c r="GS56" s="54"/>
      <c r="GT56" s="54"/>
      <c r="GU56" s="54"/>
      <c r="GV56" s="54"/>
      <c r="GW56" s="54"/>
      <c r="GX56" s="54"/>
      <c r="GY56" s="54"/>
      <c r="GZ56" s="54"/>
      <c r="HA56" s="54"/>
      <c r="HB56" s="54"/>
      <c r="HC56" s="54"/>
      <c r="HD56" s="54"/>
      <c r="HE56" s="54"/>
      <c r="HF56" s="54"/>
      <c r="HG56" s="54"/>
      <c r="HH56" s="54"/>
      <c r="HI56" s="54"/>
      <c r="HJ56" s="54"/>
      <c r="HK56" s="54"/>
      <c r="HL56" s="54"/>
      <c r="HM56" s="54"/>
      <c r="HN56" s="54"/>
      <c r="HO56" s="54"/>
      <c r="HP56" s="54"/>
      <c r="HQ56" s="54"/>
      <c r="HR56" s="54"/>
      <c r="HS56" s="54"/>
      <c r="HT56" s="54"/>
      <c r="HU56" s="54"/>
      <c r="HV56" s="54"/>
      <c r="HW56" s="54"/>
      <c r="HX56" s="54"/>
      <c r="HY56" s="54"/>
      <c r="HZ56" s="54"/>
      <c r="IA56" s="54"/>
      <c r="IB56" s="54"/>
      <c r="IC56" s="54"/>
      <c r="ID56" s="54"/>
      <c r="IE56" s="54"/>
      <c r="IF56" s="54"/>
      <c r="IG56" s="54"/>
      <c r="IH56" s="54"/>
      <c r="II56" s="54"/>
      <c r="IJ56" s="54"/>
      <c r="IK56" s="54"/>
      <c r="IL56" s="54"/>
      <c r="IM56" s="54"/>
      <c r="IN56" s="54"/>
      <c r="IO56" s="54"/>
      <c r="IP56" s="54"/>
      <c r="IQ56" s="54"/>
      <c r="IR56" s="54"/>
      <c r="IS56" s="54"/>
      <c r="IT56" s="54"/>
      <c r="IU56" s="54"/>
      <c r="IV56" s="54"/>
      <c r="IW56" s="54"/>
      <c r="IX56" s="54"/>
      <c r="IY56" s="54"/>
      <c r="IZ56" s="54"/>
      <c r="JA56" s="54"/>
      <c r="JB56" s="54"/>
      <c r="JC56" s="54"/>
      <c r="JD56" s="54"/>
      <c r="JE56" s="54"/>
      <c r="JF56" s="54"/>
      <c r="JG56" s="54"/>
      <c r="JH56" s="54"/>
      <c r="JI56" s="54"/>
      <c r="JJ56" s="54"/>
      <c r="JK56" s="54"/>
      <c r="JL56" s="54"/>
      <c r="JM56" s="54"/>
      <c r="JN56" s="54"/>
      <c r="JO56" s="54"/>
      <c r="JP56" s="54"/>
      <c r="JQ56" s="54"/>
      <c r="JR56" s="54"/>
      <c r="JS56" s="54"/>
      <c r="JT56" s="54"/>
      <c r="JU56" s="54"/>
      <c r="JV56" s="54"/>
      <c r="JW56" s="54"/>
      <c r="JX56" s="54"/>
      <c r="JY56" s="54"/>
      <c r="JZ56" s="54"/>
      <c r="KA56" s="54"/>
      <c r="KB56" s="54"/>
      <c r="KC56" s="54"/>
      <c r="KD56" s="54"/>
      <c r="KE56" s="54"/>
      <c r="KF56" s="54"/>
      <c r="KG56" s="54"/>
      <c r="KH56" s="54"/>
      <c r="KI56" s="54"/>
      <c r="KJ56" s="54"/>
      <c r="KK56" s="54"/>
      <c r="KL56" s="54"/>
      <c r="KM56" s="54"/>
      <c r="KN56" s="54"/>
      <c r="KO56" s="54"/>
      <c r="KP56" s="54"/>
      <c r="KQ56" s="54"/>
      <c r="KR56" s="54"/>
      <c r="KS56" s="54"/>
      <c r="KT56" s="54"/>
      <c r="KU56" s="54"/>
      <c r="KV56" s="54"/>
      <c r="KW56" s="54"/>
      <c r="KX56" s="54"/>
      <c r="KY56" s="54"/>
      <c r="KZ56" s="54"/>
      <c r="LA56" s="54"/>
      <c r="LB56" s="54"/>
      <c r="LC56" s="54"/>
      <c r="LD56" s="54"/>
      <c r="LE56" s="54"/>
      <c r="LF56" s="54"/>
      <c r="LG56" s="54"/>
      <c r="LH56" s="54"/>
      <c r="LI56" s="54"/>
      <c r="LJ56" s="54"/>
      <c r="LK56" s="54"/>
      <c r="LL56" s="54"/>
      <c r="LM56" s="54"/>
      <c r="LN56" s="54"/>
      <c r="LO56" s="54"/>
      <c r="LP56" s="54"/>
      <c r="LQ56" s="54"/>
      <c r="LR56" s="54"/>
      <c r="LS56" s="54"/>
      <c r="LT56" s="54"/>
      <c r="LU56" s="54"/>
      <c r="LV56" s="54"/>
      <c r="LW56" s="54"/>
      <c r="LX56" s="54"/>
      <c r="LY56" s="54"/>
      <c r="LZ56" s="54"/>
      <c r="MA56" s="54"/>
      <c r="MB56" s="54"/>
      <c r="MC56" s="54"/>
      <c r="MD56" s="54"/>
      <c r="ME56" s="54"/>
      <c r="MF56" s="54"/>
      <c r="MG56" s="54"/>
      <c r="MH56" s="54"/>
      <c r="MI56" s="54"/>
      <c r="MJ56" s="54"/>
      <c r="MK56" s="54"/>
      <c r="ML56" s="54"/>
      <c r="MM56" s="54"/>
      <c r="MN56" s="54"/>
      <c r="MO56" s="54"/>
      <c r="MP56" s="54"/>
      <c r="MQ56" s="54"/>
      <c r="MR56" s="54"/>
      <c r="MS56" s="54"/>
      <c r="MT56" s="54"/>
      <c r="MU56" s="54"/>
      <c r="MV56" s="54"/>
      <c r="MW56" s="54"/>
      <c r="MX56" s="54"/>
      <c r="MY56" s="54"/>
      <c r="MZ56" s="54"/>
      <c r="NA56" s="54"/>
      <c r="NB56" s="54"/>
      <c r="NC56" s="54"/>
      <c r="ND56" s="54"/>
      <c r="NE56" s="54"/>
      <c r="NF56" s="54"/>
      <c r="NG56" s="54"/>
      <c r="NH56" s="54"/>
      <c r="NI56" s="54"/>
      <c r="NJ56" s="54"/>
      <c r="NK56" s="54"/>
      <c r="NL56" s="54"/>
      <c r="NM56" s="54"/>
      <c r="NN56" s="54"/>
      <c r="NO56" s="54"/>
      <c r="NP56" s="54"/>
      <c r="NQ56" s="54"/>
      <c r="NR56" s="54"/>
      <c r="NS56" s="54"/>
      <c r="NT56" s="54"/>
      <c r="NU56" s="54"/>
      <c r="NV56" s="54"/>
      <c r="NW56" s="54"/>
      <c r="NX56" s="54"/>
      <c r="NY56" s="54"/>
      <c r="NZ56" s="54"/>
      <c r="OA56" s="54"/>
      <c r="OB56" s="54"/>
      <c r="OC56" s="54"/>
      <c r="OD56" s="54"/>
      <c r="OE56" s="54"/>
      <c r="OF56" s="54"/>
      <c r="OG56" s="54"/>
      <c r="OH56" s="54"/>
      <c r="OI56" s="54"/>
      <c r="OJ56" s="54"/>
      <c r="OK56" s="54"/>
      <c r="OL56" s="54"/>
      <c r="OM56" s="54"/>
      <c r="ON56" s="54"/>
      <c r="OO56" s="54"/>
      <c r="OP56" s="54"/>
      <c r="OQ56" s="54"/>
      <c r="OR56" s="54"/>
      <c r="OS56" s="54"/>
      <c r="OT56" s="54"/>
      <c r="OU56" s="54"/>
      <c r="OV56" s="54"/>
      <c r="OW56" s="54"/>
      <c r="OX56" s="54"/>
      <c r="OY56" s="54"/>
      <c r="OZ56" s="54"/>
      <c r="PA56" s="54"/>
      <c r="PB56" s="54"/>
      <c r="PC56" s="54"/>
      <c r="PD56" s="54"/>
      <c r="PE56" s="54"/>
      <c r="PF56" s="54"/>
      <c r="PG56" s="54"/>
      <c r="PH56" s="54"/>
      <c r="PI56" s="54"/>
      <c r="PJ56" s="54"/>
      <c r="PK56" s="54"/>
      <c r="PL56" s="54"/>
      <c r="PM56" s="54"/>
      <c r="PN56" s="54"/>
      <c r="PO56" s="54"/>
      <c r="PP56" s="54"/>
      <c r="PQ56" s="54"/>
      <c r="PR56" s="54"/>
      <c r="PS56" s="54"/>
      <c r="PT56" s="54"/>
      <c r="PU56" s="54"/>
      <c r="PV56" s="54"/>
      <c r="PW56" s="54"/>
      <c r="PX56" s="54"/>
      <c r="PY56" s="54"/>
      <c r="PZ56" s="54"/>
      <c r="QA56" s="54"/>
      <c r="QB56" s="54"/>
      <c r="QC56" s="54"/>
      <c r="QD56" s="54"/>
      <c r="QE56" s="54"/>
      <c r="QF56" s="54"/>
      <c r="QG56" s="54"/>
      <c r="QH56" s="54"/>
      <c r="QI56" s="54"/>
      <c r="QJ56" s="54"/>
      <c r="QK56" s="54"/>
      <c r="QL56" s="54"/>
      <c r="QM56" s="54"/>
      <c r="QN56" s="54"/>
      <c r="QO56" s="54"/>
      <c r="QP56" s="54"/>
      <c r="QQ56" s="54"/>
      <c r="QR56" s="54"/>
      <c r="QS56" s="54"/>
      <c r="QT56" s="54"/>
      <c r="QU56" s="54"/>
      <c r="QV56" s="54"/>
      <c r="QW56" s="54"/>
      <c r="QX56" s="54"/>
      <c r="QY56" s="54"/>
      <c r="QZ56" s="54"/>
      <c r="RA56" s="54"/>
      <c r="RB56" s="54"/>
      <c r="RC56" s="54"/>
      <c r="RD56" s="54"/>
      <c r="RE56" s="54"/>
      <c r="RF56" s="54"/>
      <c r="RG56" s="54"/>
      <c r="RH56" s="54"/>
      <c r="RI56" s="54"/>
      <c r="RJ56" s="54"/>
      <c r="RK56" s="54"/>
      <c r="RL56" s="54"/>
      <c r="RM56" s="54"/>
      <c r="RN56" s="54"/>
      <c r="RO56" s="54"/>
      <c r="RP56" s="54"/>
      <c r="RQ56" s="54"/>
      <c r="RR56" s="54"/>
      <c r="RS56" s="54"/>
      <c r="RT56" s="54"/>
      <c r="RU56" s="54"/>
      <c r="RV56" s="54"/>
      <c r="RW56" s="54"/>
      <c r="RX56" s="54"/>
      <c r="RY56" s="54"/>
      <c r="RZ56" s="54"/>
      <c r="SA56" s="54"/>
      <c r="SB56" s="54"/>
      <c r="SC56" s="54"/>
      <c r="SD56" s="54"/>
      <c r="SE56" s="54"/>
      <c r="SF56" s="54"/>
      <c r="SG56" s="54"/>
      <c r="SH56" s="54"/>
      <c r="SI56" s="54"/>
      <c r="SJ56" s="54"/>
      <c r="SK56" s="54"/>
      <c r="SL56" s="54"/>
      <c r="SM56" s="54"/>
      <c r="SN56" s="54"/>
      <c r="SO56" s="54"/>
      <c r="SP56" s="54"/>
      <c r="SQ56" s="54"/>
      <c r="SR56" s="54"/>
      <c r="SS56" s="54"/>
      <c r="ST56" s="54"/>
      <c r="SU56" s="54"/>
      <c r="SV56" s="54"/>
      <c r="SW56" s="54"/>
      <c r="SX56" s="54"/>
      <c r="SY56" s="54"/>
      <c r="SZ56" s="54"/>
      <c r="TA56" s="54"/>
      <c r="TB56" s="54"/>
      <c r="TC56" s="54"/>
      <c r="TD56" s="54"/>
      <c r="TE56" s="54"/>
      <c r="TF56" s="54"/>
      <c r="TG56" s="54"/>
      <c r="TH56" s="54"/>
      <c r="TI56" s="54"/>
      <c r="TJ56" s="54"/>
      <c r="TK56" s="54"/>
      <c r="TL56" s="54"/>
      <c r="TM56" s="54"/>
      <c r="TN56" s="54"/>
      <c r="TO56" s="54"/>
      <c r="TP56" s="54"/>
      <c r="TQ56" s="54"/>
      <c r="TR56" s="54"/>
      <c r="TS56" s="54"/>
      <c r="TT56" s="54"/>
      <c r="TU56" s="54"/>
      <c r="TV56" s="54"/>
      <c r="TW56" s="54"/>
      <c r="TX56" s="54"/>
      <c r="TY56" s="54"/>
      <c r="TZ56" s="54"/>
      <c r="UA56" s="54"/>
      <c r="UB56" s="54"/>
      <c r="UC56" s="54"/>
      <c r="UD56" s="54"/>
      <c r="UE56" s="54"/>
      <c r="UF56" s="54"/>
      <c r="UG56" s="54"/>
      <c r="UH56" s="54"/>
      <c r="UI56" s="54"/>
      <c r="UJ56" s="54"/>
      <c r="UK56" s="54"/>
      <c r="UL56" s="54"/>
      <c r="UM56" s="54"/>
      <c r="UN56" s="54"/>
      <c r="UO56" s="54"/>
      <c r="UP56" s="54"/>
      <c r="UQ56" s="54"/>
      <c r="UR56" s="54"/>
      <c r="US56" s="54"/>
      <c r="UT56" s="54"/>
      <c r="UU56" s="54"/>
      <c r="UV56" s="54"/>
      <c r="UW56" s="54"/>
      <c r="UX56" s="54"/>
      <c r="UY56" s="54"/>
      <c r="UZ56" s="54"/>
      <c r="VA56" s="54"/>
      <c r="VB56" s="54"/>
      <c r="VC56" s="54"/>
      <c r="VD56" s="54"/>
      <c r="VE56" s="54"/>
      <c r="VF56" s="54"/>
      <c r="VG56" s="54"/>
      <c r="VH56" s="54"/>
      <c r="VI56" s="54"/>
      <c r="VJ56" s="54"/>
      <c r="VK56" s="54"/>
      <c r="VL56" s="54"/>
      <c r="VM56" s="54"/>
      <c r="VN56" s="54"/>
      <c r="VO56" s="54"/>
      <c r="VP56" s="54"/>
      <c r="VQ56" s="54"/>
      <c r="VR56" s="54"/>
      <c r="VS56" s="54"/>
      <c r="VT56" s="54"/>
      <c r="VU56" s="54"/>
      <c r="VV56" s="54"/>
      <c r="VW56" s="54"/>
      <c r="VX56" s="54"/>
      <c r="VY56" s="54"/>
      <c r="VZ56" s="54"/>
      <c r="WA56" s="54"/>
      <c r="WB56" s="54"/>
      <c r="WC56" s="54"/>
      <c r="WD56" s="54"/>
      <c r="WE56" s="54"/>
      <c r="WF56" s="54"/>
      <c r="WG56" s="54"/>
      <c r="WH56" s="54"/>
      <c r="WI56" s="54"/>
      <c r="WJ56" s="54"/>
      <c r="WK56" s="54"/>
      <c r="WL56" s="54"/>
      <c r="WM56" s="54"/>
      <c r="WN56" s="54"/>
      <c r="WO56" s="54"/>
      <c r="WP56" s="54"/>
      <c r="WQ56" s="54"/>
      <c r="WR56" s="54"/>
      <c r="WS56" s="54"/>
      <c r="WT56" s="54"/>
      <c r="WU56" s="54"/>
      <c r="WV56" s="54"/>
      <c r="WW56" s="54"/>
      <c r="WX56" s="54"/>
      <c r="WY56" s="54"/>
      <c r="WZ56" s="54"/>
      <c r="XA56" s="54"/>
      <c r="XB56" s="54"/>
      <c r="XC56" s="54"/>
      <c r="XD56" s="54"/>
      <c r="XE56" s="54"/>
      <c r="XF56" s="54"/>
      <c r="XG56" s="54"/>
      <c r="XH56" s="54"/>
      <c r="XI56" s="54"/>
      <c r="XJ56" s="54"/>
      <c r="XK56" s="54"/>
      <c r="XL56" s="54"/>
      <c r="XM56" s="54"/>
      <c r="XN56" s="54"/>
      <c r="XO56" s="54"/>
      <c r="XP56" s="54"/>
      <c r="XQ56" s="54"/>
      <c r="XR56" s="54"/>
      <c r="XS56" s="54"/>
      <c r="XT56" s="54"/>
      <c r="XU56" s="54"/>
      <c r="XV56" s="54"/>
      <c r="XW56" s="54"/>
      <c r="XX56" s="54"/>
      <c r="XY56" s="54"/>
      <c r="XZ56" s="54"/>
      <c r="YA56" s="54"/>
      <c r="YB56" s="54"/>
      <c r="YC56" s="54"/>
      <c r="YD56" s="54"/>
      <c r="YE56" s="54"/>
      <c r="YF56" s="54"/>
      <c r="YG56" s="54"/>
      <c r="YH56" s="54"/>
      <c r="YI56" s="54"/>
      <c r="YJ56" s="54"/>
      <c r="YK56" s="54"/>
      <c r="YL56" s="54"/>
      <c r="YM56" s="54"/>
      <c r="YN56" s="54"/>
      <c r="YO56" s="54"/>
      <c r="YP56" s="54"/>
      <c r="YQ56" s="54"/>
      <c r="YR56" s="54"/>
      <c r="YS56" s="54"/>
      <c r="YT56" s="54"/>
      <c r="YU56" s="54"/>
      <c r="YV56" s="54"/>
      <c r="YW56" s="54"/>
      <c r="YX56" s="54"/>
      <c r="YY56" s="54"/>
      <c r="YZ56" s="54"/>
      <c r="ZA56" s="54"/>
      <c r="ZB56" s="54"/>
      <c r="ZC56" s="54"/>
      <c r="ZD56" s="54"/>
      <c r="ZE56" s="54"/>
      <c r="ZF56" s="54"/>
      <c r="ZG56" s="54"/>
      <c r="ZH56" s="54"/>
      <c r="ZI56" s="54"/>
      <c r="ZJ56" s="54"/>
      <c r="ZK56" s="54"/>
      <c r="ZL56" s="54"/>
      <c r="ZM56" s="54"/>
      <c r="ZN56" s="54"/>
      <c r="ZO56" s="54"/>
      <c r="ZP56" s="54"/>
      <c r="ZQ56" s="54"/>
      <c r="ZR56" s="54"/>
      <c r="ZS56" s="54"/>
      <c r="ZT56" s="54"/>
      <c r="ZU56" s="54"/>
      <c r="ZV56" s="54"/>
      <c r="ZW56" s="54"/>
      <c r="ZX56" s="54"/>
      <c r="ZY56" s="54"/>
      <c r="ZZ56" s="54"/>
      <c r="AAA56" s="54"/>
      <c r="AAB56" s="54"/>
      <c r="AAC56" s="54"/>
      <c r="AAD56" s="54"/>
      <c r="AAE56" s="54"/>
      <c r="AAF56" s="54"/>
      <c r="AAG56" s="54"/>
      <c r="AAH56" s="54"/>
      <c r="AAI56" s="54"/>
      <c r="AAJ56" s="54"/>
      <c r="AAK56" s="54"/>
      <c r="AAL56" s="54"/>
      <c r="AAM56" s="54"/>
      <c r="AAN56" s="54"/>
      <c r="AAO56" s="54"/>
      <c r="AAP56" s="54"/>
      <c r="AAQ56" s="54"/>
      <c r="AAR56" s="54"/>
      <c r="AAS56" s="54"/>
      <c r="AAT56" s="54"/>
      <c r="AAU56" s="54"/>
      <c r="AAV56" s="54"/>
      <c r="AAW56" s="54"/>
      <c r="AAX56" s="54"/>
      <c r="AAY56" s="54"/>
      <c r="AAZ56" s="54"/>
      <c r="ABA56" s="54"/>
      <c r="ABB56" s="54"/>
      <c r="ABC56" s="54"/>
      <c r="ABD56" s="54"/>
      <c r="ABE56" s="54"/>
      <c r="ABF56" s="54"/>
      <c r="ABG56" s="54"/>
      <c r="ABH56" s="54"/>
      <c r="ABI56" s="54"/>
      <c r="ABJ56" s="54"/>
      <c r="ABK56" s="54"/>
      <c r="ABL56" s="54"/>
      <c r="ABM56" s="54"/>
      <c r="ABN56" s="54"/>
      <c r="ABO56" s="54"/>
      <c r="ABP56" s="54"/>
      <c r="ABQ56" s="54"/>
      <c r="ABR56" s="54"/>
      <c r="ABS56" s="54"/>
      <c r="ABT56" s="54"/>
      <c r="ABU56" s="54"/>
      <c r="ABV56" s="54"/>
      <c r="ABW56" s="54"/>
      <c r="ABX56" s="54"/>
      <c r="ABY56" s="54"/>
      <c r="ABZ56" s="54"/>
      <c r="ACA56" s="54"/>
      <c r="ACB56" s="54"/>
      <c r="ACC56" s="54"/>
      <c r="ACD56" s="54"/>
      <c r="ACE56" s="54"/>
      <c r="ACF56" s="54"/>
      <c r="ACG56" s="54"/>
      <c r="ACH56" s="54"/>
      <c r="ACI56" s="54"/>
      <c r="ACJ56" s="54"/>
      <c r="ACK56" s="54"/>
      <c r="ACL56" s="54"/>
      <c r="ACM56" s="54"/>
      <c r="ACN56" s="54"/>
      <c r="ACO56" s="54"/>
      <c r="ACP56" s="54"/>
      <c r="ACQ56" s="54"/>
      <c r="ACR56" s="54"/>
      <c r="ACS56" s="54"/>
      <c r="ACT56" s="54"/>
      <c r="ACU56" s="54"/>
      <c r="ACV56" s="54"/>
      <c r="ACW56" s="54"/>
      <c r="ACX56" s="54"/>
      <c r="ACY56" s="54"/>
      <c r="ACZ56" s="54"/>
      <c r="ADA56" s="54"/>
      <c r="ADB56" s="54"/>
      <c r="ADC56" s="54"/>
      <c r="ADD56" s="54"/>
      <c r="ADE56" s="54"/>
      <c r="ADF56" s="54"/>
      <c r="ADG56" s="54"/>
      <c r="ADH56" s="54"/>
      <c r="ADI56" s="54"/>
      <c r="ADJ56" s="54"/>
      <c r="ADK56" s="54"/>
      <c r="ADL56" s="54"/>
      <c r="ADM56" s="54"/>
      <c r="ADN56" s="54"/>
      <c r="ADO56" s="54"/>
      <c r="ADP56" s="54"/>
      <c r="ADQ56" s="54"/>
      <c r="ADR56" s="54"/>
      <c r="ADS56" s="54"/>
      <c r="ADT56" s="54"/>
      <c r="ADU56" s="54"/>
      <c r="ADV56" s="54"/>
      <c r="ADW56" s="54"/>
      <c r="ADX56" s="54"/>
      <c r="ADY56" s="54"/>
      <c r="ADZ56" s="54"/>
      <c r="AEA56" s="54"/>
      <c r="AEB56" s="54"/>
      <c r="AEC56" s="54"/>
      <c r="AED56" s="54"/>
      <c r="AEE56" s="54"/>
      <c r="AEF56" s="54"/>
      <c r="AEG56" s="54"/>
      <c r="AEH56" s="54"/>
      <c r="AEI56" s="54"/>
      <c r="AEJ56" s="54"/>
      <c r="AEK56" s="54"/>
      <c r="AEL56" s="54"/>
      <c r="AEM56" s="54"/>
      <c r="AEN56" s="54"/>
      <c r="AEO56" s="54"/>
      <c r="AEP56" s="54"/>
      <c r="AEQ56" s="54"/>
      <c r="AER56" s="54"/>
      <c r="AES56" s="54"/>
      <c r="AET56" s="54"/>
      <c r="AEU56" s="54"/>
      <c r="AEV56" s="54"/>
      <c r="AEW56" s="54"/>
      <c r="AEX56" s="54"/>
      <c r="AEY56" s="54"/>
      <c r="AEZ56" s="54"/>
      <c r="AFA56" s="54"/>
      <c r="AFB56" s="54"/>
      <c r="AFC56" s="54"/>
      <c r="AFD56" s="54"/>
      <c r="AFE56" s="54"/>
      <c r="AFF56" s="54"/>
      <c r="AFG56" s="54"/>
      <c r="AFH56" s="54"/>
      <c r="AFI56" s="54"/>
      <c r="AFJ56" s="54"/>
      <c r="AFK56" s="54"/>
      <c r="AFL56" s="54"/>
      <c r="AFM56" s="54"/>
      <c r="AFN56" s="54"/>
      <c r="AFO56" s="54"/>
      <c r="AFP56" s="54"/>
      <c r="AFQ56" s="54"/>
      <c r="AFR56" s="54"/>
      <c r="AFS56" s="54"/>
      <c r="AFT56" s="54"/>
      <c r="AFU56" s="54"/>
      <c r="AFV56" s="54"/>
      <c r="AFW56" s="54"/>
      <c r="AFX56" s="54"/>
      <c r="AFY56" s="54"/>
      <c r="AFZ56" s="54"/>
      <c r="AGA56" s="54"/>
      <c r="AGB56" s="54"/>
      <c r="AGC56" s="54"/>
      <c r="AGD56" s="54"/>
      <c r="AGE56" s="54"/>
      <c r="AGF56" s="54"/>
      <c r="AGG56" s="54"/>
      <c r="AGH56" s="54"/>
      <c r="AGI56" s="54"/>
      <c r="AGJ56" s="54"/>
      <c r="AGK56" s="54"/>
      <c r="AGL56" s="54"/>
      <c r="AGM56" s="54"/>
      <c r="AGN56" s="54"/>
      <c r="AGO56" s="54"/>
      <c r="AGP56" s="54"/>
      <c r="AGQ56" s="54"/>
      <c r="AGR56" s="54"/>
      <c r="AGS56" s="54"/>
      <c r="AGT56" s="54"/>
      <c r="AGU56" s="54"/>
      <c r="AGV56" s="54"/>
      <c r="AGW56" s="54"/>
      <c r="AGX56" s="54"/>
      <c r="AGY56" s="54"/>
      <c r="AGZ56" s="54"/>
      <c r="AHA56" s="54"/>
      <c r="AHB56" s="54"/>
      <c r="AHC56" s="54"/>
      <c r="AHD56" s="54"/>
      <c r="AHE56" s="54"/>
      <c r="AHF56" s="54"/>
      <c r="AHG56" s="54"/>
      <c r="AHH56" s="54"/>
      <c r="AHI56" s="54"/>
      <c r="AHJ56" s="54"/>
      <c r="AHK56" s="54"/>
      <c r="AHL56" s="54"/>
      <c r="AHM56" s="54"/>
      <c r="AHN56" s="54"/>
      <c r="AHO56" s="54"/>
      <c r="AHP56" s="54"/>
      <c r="AHQ56" s="54"/>
      <c r="AHR56" s="54"/>
      <c r="AHS56" s="54"/>
      <c r="AHT56" s="54"/>
      <c r="AHU56" s="54"/>
      <c r="AHV56" s="54"/>
      <c r="AHW56" s="54"/>
      <c r="AHX56" s="54"/>
      <c r="AHY56" s="54"/>
      <c r="AHZ56" s="54"/>
      <c r="AIA56" s="54"/>
      <c r="AIB56" s="54"/>
      <c r="AIC56" s="54"/>
      <c r="AID56" s="54"/>
      <c r="AIE56" s="54"/>
      <c r="AIF56" s="54"/>
      <c r="AIG56" s="54"/>
      <c r="AIH56" s="54"/>
      <c r="AII56" s="54"/>
      <c r="AIJ56" s="54"/>
      <c r="AIK56" s="54"/>
      <c r="AIL56" s="54"/>
      <c r="AIM56" s="54"/>
      <c r="AIN56" s="54"/>
      <c r="AIO56" s="54"/>
      <c r="AIP56" s="54"/>
      <c r="AIQ56" s="54"/>
      <c r="AIR56" s="54"/>
      <c r="AIS56" s="54"/>
      <c r="AIT56" s="54"/>
      <c r="AIU56" s="54"/>
      <c r="AIV56" s="54"/>
      <c r="AIW56" s="54"/>
      <c r="AIX56" s="54"/>
      <c r="AIY56" s="54"/>
      <c r="AIZ56" s="54"/>
      <c r="AJA56" s="54"/>
      <c r="AJB56" s="54"/>
      <c r="AJC56" s="54"/>
      <c r="AJD56" s="54"/>
      <c r="AJE56" s="54"/>
      <c r="AJF56" s="54"/>
      <c r="AJG56" s="54"/>
      <c r="AJH56" s="54"/>
      <c r="AJI56" s="54"/>
      <c r="AJJ56" s="54"/>
      <c r="AJK56" s="54"/>
      <c r="AJL56" s="54"/>
      <c r="AJM56" s="54"/>
      <c r="AJN56" s="54"/>
      <c r="AJO56" s="54"/>
      <c r="AJP56" s="54"/>
      <c r="AJQ56" s="54"/>
      <c r="AJR56" s="54"/>
      <c r="AJS56" s="54"/>
      <c r="AJT56" s="54"/>
      <c r="AJU56" s="54"/>
      <c r="AJV56" s="54"/>
      <c r="AJW56" s="54"/>
      <c r="AJX56" s="54"/>
      <c r="AJY56" s="54"/>
      <c r="AJZ56" s="54"/>
      <c r="AKA56" s="54"/>
      <c r="AKB56" s="54"/>
      <c r="AKC56" s="54"/>
      <c r="AKD56" s="54"/>
      <c r="AKE56" s="54"/>
      <c r="AKF56" s="54"/>
      <c r="AKG56" s="54"/>
      <c r="AKH56" s="54"/>
      <c r="AKI56" s="54"/>
      <c r="AKJ56" s="54"/>
      <c r="AKK56" s="54"/>
      <c r="AKL56" s="54"/>
      <c r="AKM56" s="54"/>
      <c r="AKN56" s="54"/>
      <c r="AKO56" s="54"/>
      <c r="AKP56" s="54"/>
      <c r="AKQ56" s="54"/>
      <c r="AKR56" s="54"/>
      <c r="AKS56" s="54"/>
      <c r="AKT56" s="54"/>
      <c r="AKU56" s="54"/>
      <c r="AKV56" s="54"/>
      <c r="AKW56" s="54"/>
      <c r="AKX56" s="54"/>
      <c r="AKY56" s="54"/>
      <c r="AKZ56" s="54"/>
      <c r="ALA56" s="54"/>
      <c r="ALB56" s="54"/>
      <c r="ALC56" s="54"/>
      <c r="ALD56" s="54"/>
      <c r="ALE56" s="54"/>
      <c r="ALF56" s="54"/>
      <c r="ALG56" s="54"/>
      <c r="ALH56" s="54"/>
      <c r="ALI56" s="54"/>
      <c r="ALJ56" s="54"/>
      <c r="ALK56" s="54"/>
      <c r="ALL56" s="54"/>
      <c r="ALM56" s="54"/>
      <c r="ALN56" s="54"/>
      <c r="ALO56" s="54"/>
      <c r="ALP56" s="54"/>
      <c r="ALQ56" s="54"/>
      <c r="ALR56" s="54"/>
      <c r="ALS56" s="54"/>
      <c r="ALT56" s="54"/>
      <c r="ALU56" s="54"/>
      <c r="ALV56" s="54"/>
      <c r="ALW56" s="54"/>
      <c r="ALX56" s="54"/>
      <c r="ALY56" s="54"/>
      <c r="ALZ56" s="54"/>
      <c r="AMA56" s="54"/>
      <c r="AMB56" s="54"/>
      <c r="AMC56" s="54"/>
      <c r="AMD56" s="54"/>
      <c r="AME56" s="54"/>
      <c r="AMF56" s="54"/>
      <c r="AMG56" s="54"/>
      <c r="AMH56" s="54"/>
      <c r="AMI56" s="54"/>
      <c r="AMJ56" s="54"/>
      <c r="AMK56" s="54"/>
      <c r="AML56" s="54"/>
      <c r="AMM56" s="54"/>
      <c r="AMN56" s="54"/>
      <c r="AMO56" s="54"/>
      <c r="AMP56" s="54"/>
      <c r="AMQ56" s="54"/>
      <c r="AMR56" s="54"/>
      <c r="AMS56" s="54"/>
      <c r="AMT56" s="54"/>
      <c r="AMU56" s="54"/>
      <c r="AMV56" s="54"/>
      <c r="AMW56" s="54"/>
      <c r="AMX56" s="54"/>
      <c r="AMY56" s="54"/>
      <c r="AMZ56" s="54"/>
      <c r="ANA56" s="54"/>
      <c r="ANB56" s="54"/>
      <c r="ANC56" s="54"/>
      <c r="AND56" s="54"/>
      <c r="ANE56" s="54"/>
      <c r="ANF56" s="54"/>
      <c r="ANG56" s="54"/>
      <c r="ANH56" s="54"/>
      <c r="ANI56" s="54"/>
      <c r="ANJ56" s="54"/>
      <c r="ANK56" s="54"/>
      <c r="ANL56" s="54"/>
      <c r="ANM56" s="54"/>
      <c r="ANN56" s="54"/>
      <c r="ANO56" s="54"/>
      <c r="ANP56" s="54"/>
      <c r="ANQ56" s="54"/>
      <c r="ANR56" s="54"/>
      <c r="ANS56" s="54"/>
      <c r="ANT56" s="54"/>
      <c r="ANU56" s="54"/>
      <c r="ANV56" s="54"/>
      <c r="ANW56" s="54"/>
      <c r="ANX56" s="54"/>
      <c r="ANY56" s="54"/>
      <c r="ANZ56" s="54"/>
      <c r="AOA56" s="54"/>
      <c r="AOB56" s="54"/>
      <c r="AOC56" s="54"/>
      <c r="AOD56" s="54"/>
      <c r="AOE56" s="54"/>
      <c r="AOF56" s="54"/>
      <c r="AOG56" s="54"/>
      <c r="AOH56" s="54"/>
      <c r="AOI56" s="54"/>
      <c r="AOJ56" s="54"/>
      <c r="AOK56" s="54"/>
      <c r="AOL56" s="54"/>
      <c r="AOM56" s="54"/>
      <c r="AON56" s="54"/>
      <c r="AOO56" s="54"/>
      <c r="AOP56" s="54"/>
      <c r="AOQ56" s="54"/>
      <c r="AOR56" s="54"/>
      <c r="AOS56" s="54"/>
      <c r="AOT56" s="54"/>
      <c r="AOU56" s="54"/>
      <c r="AOV56" s="54"/>
      <c r="AOW56" s="54"/>
      <c r="AOX56" s="54"/>
      <c r="AOY56" s="54"/>
      <c r="AOZ56" s="54"/>
      <c r="APA56" s="54"/>
      <c r="APB56" s="54"/>
      <c r="APC56" s="54"/>
      <c r="APD56" s="54"/>
      <c r="APE56" s="54"/>
      <c r="APF56" s="54"/>
      <c r="APG56" s="54"/>
      <c r="APH56" s="54"/>
      <c r="API56" s="54"/>
      <c r="APJ56" s="54"/>
      <c r="APK56" s="54"/>
      <c r="APL56" s="54"/>
      <c r="APM56" s="54"/>
      <c r="APN56" s="54"/>
      <c r="APO56" s="54"/>
      <c r="APP56" s="54"/>
      <c r="APQ56" s="54"/>
      <c r="APR56" s="54"/>
      <c r="APS56" s="54"/>
      <c r="APT56" s="54"/>
      <c r="APU56" s="54"/>
      <c r="APV56" s="54"/>
      <c r="APW56" s="54"/>
      <c r="APX56" s="54"/>
      <c r="APY56" s="54"/>
    </row>
    <row r="57" spans="1:1117" x14ac:dyDescent="0.15">
      <c r="A57" s="52" t="s">
        <v>419</v>
      </c>
      <c r="B57" s="41">
        <f t="shared" si="1"/>
        <v>107.8969921875</v>
      </c>
      <c r="C57" s="41">
        <f t="shared" si="2"/>
        <v>1.35962890625</v>
      </c>
      <c r="D57" s="41">
        <f t="shared" si="2"/>
        <v>0</v>
      </c>
      <c r="E57" s="41">
        <f t="shared" si="3"/>
        <v>185.01539062500001</v>
      </c>
      <c r="F57" s="41">
        <f t="shared" si="4"/>
        <v>6.4866796874999997</v>
      </c>
      <c r="G57" s="41">
        <f t="shared" si="5"/>
        <v>110.43490234375</v>
      </c>
      <c r="H57" s="41">
        <f t="shared" si="9"/>
        <v>0</v>
      </c>
      <c r="I57" s="41">
        <f t="shared" si="10"/>
        <v>4.1982421875</v>
      </c>
      <c r="J57" s="41">
        <f t="shared" si="6"/>
        <v>0</v>
      </c>
      <c r="K57" s="41">
        <f t="shared" si="7"/>
        <v>1.212646484375</v>
      </c>
      <c r="L57" s="41">
        <f t="shared" si="8"/>
        <v>28.077333984374999</v>
      </c>
      <c r="M57" s="41">
        <f t="shared" si="8"/>
        <v>0.22001953125000001</v>
      </c>
      <c r="N57" s="49">
        <f t="shared" si="11"/>
        <v>444.90183593749998</v>
      </c>
      <c r="O57" s="41"/>
      <c r="S57" s="46"/>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c r="DK57" s="54"/>
      <c r="DL57" s="54"/>
      <c r="DM57" s="54"/>
      <c r="DN57" s="54"/>
      <c r="DO57" s="54"/>
      <c r="DP57" s="54"/>
      <c r="DQ57" s="54"/>
      <c r="DR57" s="54"/>
      <c r="DS57" s="54"/>
      <c r="DT57" s="54"/>
      <c r="DU57" s="54"/>
      <c r="DV57" s="54"/>
      <c r="DW57" s="54"/>
      <c r="DX57" s="54"/>
      <c r="DY57" s="54"/>
      <c r="DZ57" s="54"/>
      <c r="EA57" s="54"/>
      <c r="EB57" s="54"/>
      <c r="EC57" s="54"/>
      <c r="ED57" s="54"/>
      <c r="EE57" s="54"/>
      <c r="EF57" s="54"/>
      <c r="EG57" s="54"/>
      <c r="EH57" s="54"/>
      <c r="EI57" s="54"/>
      <c r="EJ57" s="54"/>
      <c r="EK57" s="54"/>
      <c r="EL57" s="54"/>
      <c r="EM57" s="54"/>
      <c r="EN57" s="54"/>
      <c r="EO57" s="54"/>
      <c r="EP57" s="54"/>
      <c r="EQ57" s="54"/>
      <c r="ER57" s="54"/>
      <c r="ES57" s="54"/>
      <c r="ET57" s="54"/>
      <c r="EU57" s="54"/>
      <c r="EV57" s="54"/>
      <c r="EW57" s="54"/>
      <c r="EX57" s="54"/>
      <c r="EY57" s="54"/>
      <c r="EZ57" s="54"/>
      <c r="FA57" s="54"/>
      <c r="FB57" s="54"/>
      <c r="FC57" s="54"/>
      <c r="FD57" s="54"/>
      <c r="FE57" s="54"/>
      <c r="FF57" s="54"/>
      <c r="FG57" s="54"/>
      <c r="FH57" s="54"/>
      <c r="FI57" s="54"/>
      <c r="FJ57" s="54"/>
      <c r="FK57" s="54"/>
      <c r="FL57" s="54"/>
      <c r="FM57" s="54"/>
      <c r="FN57" s="54"/>
      <c r="FO57" s="54"/>
      <c r="FP57" s="54"/>
      <c r="FQ57" s="54"/>
      <c r="FR57" s="54"/>
      <c r="FS57" s="54"/>
      <c r="FT57" s="54"/>
      <c r="FU57" s="54"/>
      <c r="FV57" s="54"/>
      <c r="FW57" s="54"/>
      <c r="FX57" s="54"/>
      <c r="FY57" s="54"/>
      <c r="FZ57" s="54"/>
      <c r="GA57" s="54"/>
      <c r="GB57" s="54"/>
      <c r="GC57" s="54"/>
      <c r="GD57" s="54"/>
      <c r="GE57" s="54"/>
      <c r="GF57" s="54"/>
      <c r="GG57" s="54"/>
      <c r="GH57" s="54"/>
      <c r="GI57" s="54"/>
      <c r="GJ57" s="54"/>
      <c r="GK57" s="54"/>
      <c r="GL57" s="54"/>
      <c r="GM57" s="54"/>
      <c r="GN57" s="54"/>
      <c r="GO57" s="54"/>
      <c r="GP57" s="54"/>
      <c r="GQ57" s="54"/>
      <c r="GR57" s="54"/>
      <c r="GS57" s="54"/>
      <c r="GT57" s="54"/>
      <c r="GU57" s="54"/>
      <c r="GV57" s="54"/>
      <c r="GW57" s="54"/>
      <c r="GX57" s="54"/>
      <c r="GY57" s="54"/>
      <c r="GZ57" s="54"/>
      <c r="HA57" s="54"/>
      <c r="HB57" s="54"/>
      <c r="HC57" s="54"/>
      <c r="HD57" s="54"/>
      <c r="HE57" s="54"/>
      <c r="HF57" s="54"/>
      <c r="HG57" s="54"/>
      <c r="HH57" s="54"/>
      <c r="HI57" s="54"/>
      <c r="HJ57" s="54"/>
      <c r="HK57" s="54"/>
      <c r="HL57" s="54"/>
      <c r="HM57" s="54"/>
      <c r="HN57" s="54"/>
      <c r="HO57" s="54"/>
      <c r="HP57" s="54"/>
      <c r="HQ57" s="54"/>
      <c r="HR57" s="54"/>
      <c r="HS57" s="54"/>
      <c r="HT57" s="54"/>
      <c r="HU57" s="54"/>
      <c r="HV57" s="54"/>
      <c r="HW57" s="54"/>
      <c r="HX57" s="54"/>
      <c r="HY57" s="54"/>
      <c r="HZ57" s="54"/>
      <c r="IA57" s="54"/>
      <c r="IB57" s="54"/>
      <c r="IC57" s="54"/>
      <c r="ID57" s="54"/>
      <c r="IE57" s="54"/>
      <c r="IF57" s="54"/>
      <c r="IG57" s="54"/>
      <c r="IH57" s="54"/>
      <c r="II57" s="54"/>
      <c r="IJ57" s="54"/>
      <c r="IK57" s="54"/>
      <c r="IL57" s="54"/>
      <c r="IM57" s="54"/>
      <c r="IN57" s="54"/>
      <c r="IO57" s="54"/>
      <c r="IP57" s="54"/>
      <c r="IQ57" s="54"/>
      <c r="IR57" s="54"/>
      <c r="IS57" s="54"/>
      <c r="IT57" s="54"/>
      <c r="IU57" s="54"/>
      <c r="IV57" s="54"/>
      <c r="IW57" s="54"/>
      <c r="IX57" s="54"/>
      <c r="IY57" s="54"/>
      <c r="IZ57" s="54"/>
      <c r="JA57" s="54"/>
      <c r="JB57" s="54"/>
      <c r="JC57" s="54"/>
      <c r="JD57" s="54"/>
      <c r="JE57" s="54"/>
      <c r="JF57" s="54"/>
      <c r="JG57" s="54"/>
      <c r="JH57" s="54"/>
      <c r="JI57" s="54"/>
      <c r="JJ57" s="54"/>
      <c r="JK57" s="54"/>
      <c r="JL57" s="54"/>
      <c r="JM57" s="54"/>
      <c r="JN57" s="54"/>
      <c r="JO57" s="54"/>
      <c r="JP57" s="54"/>
      <c r="JQ57" s="54"/>
      <c r="JR57" s="54"/>
      <c r="JS57" s="54"/>
      <c r="JT57" s="54"/>
      <c r="JU57" s="54"/>
      <c r="JV57" s="54"/>
      <c r="JW57" s="54"/>
      <c r="JX57" s="54"/>
      <c r="JY57" s="54"/>
      <c r="JZ57" s="54"/>
      <c r="KA57" s="54"/>
      <c r="KB57" s="54"/>
      <c r="KC57" s="54"/>
      <c r="KD57" s="54"/>
      <c r="KE57" s="54"/>
      <c r="KF57" s="54"/>
      <c r="KG57" s="54"/>
      <c r="KH57" s="54"/>
      <c r="KI57" s="54"/>
      <c r="KJ57" s="54"/>
      <c r="KK57" s="54"/>
      <c r="KL57" s="54"/>
      <c r="KM57" s="54"/>
      <c r="KN57" s="54"/>
      <c r="KO57" s="54"/>
      <c r="KP57" s="54"/>
      <c r="KQ57" s="54"/>
      <c r="KR57" s="54"/>
      <c r="KS57" s="54"/>
      <c r="KT57" s="54"/>
      <c r="KU57" s="54"/>
      <c r="KV57" s="54"/>
      <c r="KW57" s="54"/>
      <c r="KX57" s="54"/>
      <c r="KY57" s="54"/>
      <c r="KZ57" s="54"/>
      <c r="LA57" s="54"/>
      <c r="LB57" s="54"/>
      <c r="LC57" s="54"/>
      <c r="LD57" s="54"/>
      <c r="LE57" s="54"/>
      <c r="LF57" s="54"/>
      <c r="LG57" s="54"/>
      <c r="LH57" s="54"/>
      <c r="LI57" s="54"/>
      <c r="LJ57" s="54"/>
      <c r="LK57" s="54"/>
      <c r="LL57" s="54"/>
      <c r="LM57" s="54"/>
      <c r="LN57" s="54"/>
      <c r="LO57" s="54"/>
      <c r="LP57" s="54"/>
      <c r="LQ57" s="54"/>
      <c r="LR57" s="54"/>
      <c r="LS57" s="54"/>
      <c r="LT57" s="54"/>
      <c r="LU57" s="54"/>
      <c r="LV57" s="54"/>
      <c r="LW57" s="54"/>
      <c r="LX57" s="54"/>
      <c r="LY57" s="54"/>
      <c r="LZ57" s="54"/>
      <c r="MA57" s="54"/>
      <c r="MB57" s="54"/>
      <c r="MC57" s="54"/>
      <c r="MD57" s="54"/>
      <c r="ME57" s="54"/>
      <c r="MF57" s="54"/>
      <c r="MG57" s="54"/>
      <c r="MH57" s="54"/>
      <c r="MI57" s="54"/>
      <c r="MJ57" s="54"/>
      <c r="MK57" s="54"/>
      <c r="ML57" s="54"/>
      <c r="MM57" s="54"/>
      <c r="MN57" s="54"/>
      <c r="MO57" s="54"/>
      <c r="MP57" s="54"/>
      <c r="MQ57" s="54"/>
      <c r="MR57" s="54"/>
      <c r="MS57" s="54"/>
      <c r="MT57" s="54"/>
      <c r="MU57" s="54"/>
      <c r="MV57" s="54"/>
      <c r="MW57" s="54"/>
      <c r="MX57" s="54"/>
      <c r="MY57" s="54"/>
      <c r="MZ57" s="54"/>
      <c r="NA57" s="54"/>
      <c r="NB57" s="54"/>
      <c r="NC57" s="54"/>
      <c r="ND57" s="54"/>
      <c r="NE57" s="54"/>
      <c r="NF57" s="54"/>
      <c r="NG57" s="54"/>
      <c r="NH57" s="54"/>
      <c r="NI57" s="54"/>
      <c r="NJ57" s="54"/>
      <c r="NK57" s="54"/>
      <c r="NL57" s="54"/>
      <c r="NM57" s="54"/>
      <c r="NN57" s="54"/>
      <c r="NO57" s="54"/>
      <c r="NP57" s="54"/>
      <c r="NQ57" s="54"/>
      <c r="NR57" s="54"/>
      <c r="NS57" s="54"/>
      <c r="NT57" s="54"/>
      <c r="NU57" s="54"/>
      <c r="NV57" s="54"/>
      <c r="NW57" s="54"/>
      <c r="NX57" s="54"/>
      <c r="NY57" s="54"/>
      <c r="NZ57" s="54"/>
      <c r="OA57" s="54"/>
      <c r="OB57" s="54"/>
      <c r="OC57" s="54"/>
      <c r="OD57" s="54"/>
      <c r="OE57" s="54"/>
      <c r="OF57" s="54"/>
      <c r="OG57" s="54"/>
      <c r="OH57" s="54"/>
      <c r="OI57" s="54"/>
      <c r="OJ57" s="54"/>
      <c r="OK57" s="54"/>
      <c r="OL57" s="54"/>
      <c r="OM57" s="54"/>
      <c r="ON57" s="54"/>
      <c r="OO57" s="54"/>
      <c r="OP57" s="54"/>
      <c r="OQ57" s="54"/>
      <c r="OR57" s="54"/>
      <c r="OS57" s="54"/>
      <c r="OT57" s="54"/>
      <c r="OU57" s="54"/>
      <c r="OV57" s="54"/>
      <c r="OW57" s="54"/>
      <c r="OX57" s="54"/>
      <c r="OY57" s="54"/>
      <c r="OZ57" s="54"/>
      <c r="PA57" s="54"/>
      <c r="PB57" s="54"/>
      <c r="PC57" s="54"/>
      <c r="PD57" s="54"/>
      <c r="PE57" s="54"/>
      <c r="PF57" s="54"/>
      <c r="PG57" s="54"/>
      <c r="PH57" s="54"/>
      <c r="PI57" s="54"/>
      <c r="PJ57" s="54"/>
      <c r="PK57" s="54"/>
      <c r="PL57" s="54"/>
      <c r="PM57" s="54"/>
      <c r="PN57" s="54"/>
      <c r="PO57" s="54"/>
      <c r="PP57" s="54"/>
      <c r="PQ57" s="54"/>
      <c r="PR57" s="54"/>
      <c r="PS57" s="54"/>
      <c r="PT57" s="54"/>
      <c r="PU57" s="54"/>
      <c r="PV57" s="54"/>
      <c r="PW57" s="54"/>
      <c r="PX57" s="54"/>
      <c r="PY57" s="54"/>
      <c r="PZ57" s="54"/>
      <c r="QA57" s="54"/>
      <c r="QB57" s="54"/>
      <c r="QC57" s="54"/>
      <c r="QD57" s="54"/>
      <c r="QE57" s="54"/>
      <c r="QF57" s="54"/>
      <c r="QG57" s="54"/>
      <c r="QH57" s="54"/>
      <c r="QI57" s="54"/>
      <c r="QJ57" s="54"/>
      <c r="QK57" s="54"/>
      <c r="QL57" s="54"/>
      <c r="QM57" s="54"/>
      <c r="QN57" s="54"/>
      <c r="QO57" s="54"/>
      <c r="QP57" s="54"/>
      <c r="QQ57" s="54"/>
      <c r="QR57" s="54"/>
      <c r="QS57" s="54"/>
      <c r="QT57" s="54"/>
      <c r="QU57" s="54"/>
      <c r="QV57" s="54"/>
      <c r="QW57" s="54"/>
      <c r="QX57" s="54"/>
      <c r="QY57" s="54"/>
      <c r="QZ57" s="54"/>
      <c r="RA57" s="54"/>
      <c r="RB57" s="54"/>
      <c r="RC57" s="54"/>
      <c r="RD57" s="54"/>
      <c r="RE57" s="54"/>
      <c r="RF57" s="54"/>
      <c r="RG57" s="54"/>
      <c r="RH57" s="54"/>
      <c r="RI57" s="54"/>
      <c r="RJ57" s="54"/>
      <c r="RK57" s="54"/>
      <c r="RL57" s="54"/>
      <c r="RM57" s="54"/>
      <c r="RN57" s="54"/>
      <c r="RO57" s="54"/>
      <c r="RP57" s="54"/>
      <c r="RQ57" s="54"/>
      <c r="RR57" s="54"/>
      <c r="RS57" s="54"/>
      <c r="RT57" s="54"/>
      <c r="RU57" s="54"/>
      <c r="RV57" s="54"/>
      <c r="RW57" s="54"/>
      <c r="RX57" s="54"/>
      <c r="RY57" s="54"/>
      <c r="RZ57" s="54"/>
      <c r="SA57" s="54"/>
      <c r="SB57" s="54"/>
      <c r="SC57" s="54"/>
      <c r="SD57" s="54"/>
      <c r="SE57" s="54"/>
      <c r="SF57" s="54"/>
      <c r="SG57" s="54"/>
      <c r="SH57" s="54"/>
      <c r="SI57" s="54"/>
      <c r="SJ57" s="54"/>
      <c r="SK57" s="54"/>
      <c r="SL57" s="54"/>
      <c r="SM57" s="54"/>
      <c r="SN57" s="54"/>
      <c r="SO57" s="54"/>
      <c r="SP57" s="54"/>
      <c r="SQ57" s="54"/>
      <c r="SR57" s="54"/>
      <c r="SS57" s="54"/>
      <c r="ST57" s="54"/>
      <c r="SU57" s="54"/>
      <c r="SV57" s="54"/>
      <c r="SW57" s="54"/>
      <c r="SX57" s="54"/>
      <c r="SY57" s="54"/>
      <c r="SZ57" s="54"/>
      <c r="TA57" s="54"/>
      <c r="TB57" s="54"/>
      <c r="TC57" s="54"/>
      <c r="TD57" s="54"/>
      <c r="TE57" s="54"/>
      <c r="TF57" s="54"/>
      <c r="TG57" s="54"/>
      <c r="TH57" s="54"/>
      <c r="TI57" s="54"/>
      <c r="TJ57" s="54"/>
      <c r="TK57" s="54"/>
      <c r="TL57" s="54"/>
      <c r="TM57" s="54"/>
      <c r="TN57" s="54"/>
      <c r="TO57" s="54"/>
      <c r="TP57" s="54"/>
      <c r="TQ57" s="54"/>
      <c r="TR57" s="54"/>
      <c r="TS57" s="54"/>
      <c r="TT57" s="54"/>
      <c r="TU57" s="54"/>
      <c r="TV57" s="54"/>
      <c r="TW57" s="54"/>
      <c r="TX57" s="54"/>
      <c r="TY57" s="54"/>
      <c r="TZ57" s="54"/>
      <c r="UA57" s="54"/>
      <c r="UB57" s="54"/>
      <c r="UC57" s="54"/>
      <c r="UD57" s="54"/>
      <c r="UE57" s="54"/>
      <c r="UF57" s="54"/>
      <c r="UG57" s="54"/>
      <c r="UH57" s="54"/>
      <c r="UI57" s="54"/>
      <c r="UJ57" s="54"/>
      <c r="UK57" s="54"/>
      <c r="UL57" s="54"/>
      <c r="UM57" s="54"/>
      <c r="UN57" s="54"/>
      <c r="UO57" s="54"/>
      <c r="UP57" s="54"/>
      <c r="UQ57" s="54"/>
      <c r="UR57" s="54"/>
      <c r="US57" s="54"/>
      <c r="UT57" s="54"/>
      <c r="UU57" s="54"/>
      <c r="UV57" s="54"/>
      <c r="UW57" s="54"/>
      <c r="UX57" s="54"/>
      <c r="UY57" s="54"/>
      <c r="UZ57" s="54"/>
      <c r="VA57" s="54"/>
      <c r="VB57" s="54"/>
      <c r="VC57" s="54"/>
      <c r="VD57" s="54"/>
      <c r="VE57" s="54"/>
      <c r="VF57" s="54"/>
      <c r="VG57" s="54"/>
      <c r="VH57" s="54"/>
      <c r="VI57" s="54"/>
      <c r="VJ57" s="54"/>
      <c r="VK57" s="54"/>
      <c r="VL57" s="54"/>
      <c r="VM57" s="54"/>
      <c r="VN57" s="54"/>
      <c r="VO57" s="54"/>
      <c r="VP57" s="54"/>
      <c r="VQ57" s="54"/>
      <c r="VR57" s="54"/>
      <c r="VS57" s="54"/>
      <c r="VT57" s="54"/>
      <c r="VU57" s="54"/>
      <c r="VV57" s="54"/>
      <c r="VW57" s="54"/>
      <c r="VX57" s="54"/>
      <c r="VY57" s="54"/>
      <c r="VZ57" s="54"/>
      <c r="WA57" s="54"/>
      <c r="WB57" s="54"/>
      <c r="WC57" s="54"/>
      <c r="WD57" s="54"/>
      <c r="WE57" s="54"/>
      <c r="WF57" s="54"/>
      <c r="WG57" s="54"/>
      <c r="WH57" s="54"/>
      <c r="WI57" s="54"/>
      <c r="WJ57" s="54"/>
      <c r="WK57" s="54"/>
      <c r="WL57" s="54"/>
      <c r="WM57" s="54"/>
      <c r="WN57" s="54"/>
      <c r="WO57" s="54"/>
      <c r="WP57" s="54"/>
      <c r="WQ57" s="54"/>
      <c r="WR57" s="54"/>
      <c r="WS57" s="54"/>
      <c r="WT57" s="54"/>
      <c r="WU57" s="54"/>
      <c r="WV57" s="54"/>
      <c r="WW57" s="54"/>
      <c r="WX57" s="54"/>
      <c r="WY57" s="54"/>
      <c r="WZ57" s="54"/>
      <c r="XA57" s="54"/>
      <c r="XB57" s="54"/>
      <c r="XC57" s="54"/>
      <c r="XD57" s="54"/>
      <c r="XE57" s="54"/>
      <c r="XF57" s="54"/>
      <c r="XG57" s="54"/>
      <c r="XH57" s="54"/>
      <c r="XI57" s="54"/>
      <c r="XJ57" s="54"/>
      <c r="XK57" s="54"/>
      <c r="XL57" s="54"/>
      <c r="XM57" s="54"/>
      <c r="XN57" s="54"/>
      <c r="XO57" s="54"/>
      <c r="XP57" s="54"/>
      <c r="XQ57" s="54"/>
      <c r="XR57" s="54"/>
      <c r="XS57" s="54"/>
      <c r="XT57" s="54"/>
      <c r="XU57" s="54"/>
      <c r="XV57" s="54"/>
      <c r="XW57" s="54"/>
      <c r="XX57" s="54"/>
      <c r="XY57" s="54"/>
      <c r="XZ57" s="54"/>
      <c r="YA57" s="54"/>
      <c r="YB57" s="54"/>
      <c r="YC57" s="54"/>
      <c r="YD57" s="54"/>
      <c r="YE57" s="54"/>
      <c r="YF57" s="54"/>
      <c r="YG57" s="54"/>
      <c r="YH57" s="54"/>
      <c r="YI57" s="54"/>
      <c r="YJ57" s="54"/>
      <c r="YK57" s="54"/>
      <c r="YL57" s="54"/>
      <c r="YM57" s="54"/>
      <c r="YN57" s="54"/>
      <c r="YO57" s="54"/>
      <c r="YP57" s="54"/>
      <c r="YQ57" s="54"/>
      <c r="YR57" s="54"/>
      <c r="YS57" s="54"/>
      <c r="YT57" s="54"/>
      <c r="YU57" s="54"/>
      <c r="YV57" s="54"/>
      <c r="YW57" s="54"/>
      <c r="YX57" s="54"/>
      <c r="YY57" s="54"/>
      <c r="YZ57" s="54"/>
      <c r="ZA57" s="54"/>
      <c r="ZB57" s="54"/>
      <c r="ZC57" s="54"/>
      <c r="ZD57" s="54"/>
      <c r="ZE57" s="54"/>
      <c r="ZF57" s="54"/>
      <c r="ZG57" s="54"/>
      <c r="ZH57" s="54"/>
      <c r="ZI57" s="54"/>
      <c r="ZJ57" s="54"/>
      <c r="ZK57" s="54"/>
      <c r="ZL57" s="54"/>
      <c r="ZM57" s="54"/>
      <c r="ZN57" s="54"/>
      <c r="ZO57" s="54"/>
      <c r="ZP57" s="54"/>
      <c r="ZQ57" s="54"/>
      <c r="ZR57" s="54"/>
      <c r="ZS57" s="54"/>
      <c r="ZT57" s="54"/>
      <c r="ZU57" s="54"/>
      <c r="ZV57" s="54"/>
      <c r="ZW57" s="54"/>
      <c r="ZX57" s="54"/>
      <c r="ZY57" s="54"/>
      <c r="ZZ57" s="54"/>
      <c r="AAA57" s="54"/>
      <c r="AAB57" s="54"/>
      <c r="AAC57" s="54"/>
      <c r="AAD57" s="54"/>
      <c r="AAE57" s="54"/>
      <c r="AAF57" s="54"/>
      <c r="AAG57" s="54"/>
      <c r="AAH57" s="54"/>
      <c r="AAI57" s="54"/>
      <c r="AAJ57" s="54"/>
      <c r="AAK57" s="54"/>
      <c r="AAL57" s="54"/>
      <c r="AAM57" s="54"/>
      <c r="AAN57" s="54"/>
      <c r="AAO57" s="54"/>
      <c r="AAP57" s="54"/>
      <c r="AAQ57" s="54"/>
      <c r="AAR57" s="54"/>
      <c r="AAS57" s="54"/>
      <c r="AAT57" s="54"/>
      <c r="AAU57" s="54"/>
      <c r="AAV57" s="54"/>
      <c r="AAW57" s="54"/>
      <c r="AAX57" s="54"/>
      <c r="AAY57" s="54"/>
      <c r="AAZ57" s="54"/>
      <c r="ABA57" s="54"/>
      <c r="ABB57" s="54"/>
      <c r="ABC57" s="54"/>
      <c r="ABD57" s="54"/>
      <c r="ABE57" s="54"/>
      <c r="ABF57" s="54"/>
      <c r="ABG57" s="54"/>
      <c r="ABH57" s="54"/>
      <c r="ABI57" s="54"/>
      <c r="ABJ57" s="54"/>
      <c r="ABK57" s="54"/>
      <c r="ABL57" s="54"/>
      <c r="ABM57" s="54"/>
      <c r="ABN57" s="54"/>
      <c r="ABO57" s="54"/>
      <c r="ABP57" s="54"/>
      <c r="ABQ57" s="54"/>
      <c r="ABR57" s="54"/>
      <c r="ABS57" s="54"/>
      <c r="ABT57" s="54"/>
      <c r="ABU57" s="54"/>
      <c r="ABV57" s="54"/>
      <c r="ABW57" s="54"/>
      <c r="ABX57" s="54"/>
      <c r="ABY57" s="54"/>
      <c r="ABZ57" s="54"/>
      <c r="ACA57" s="54"/>
      <c r="ACB57" s="54"/>
      <c r="ACC57" s="54"/>
      <c r="ACD57" s="54"/>
      <c r="ACE57" s="54"/>
      <c r="ACF57" s="54"/>
      <c r="ACG57" s="54"/>
      <c r="ACH57" s="54"/>
      <c r="ACI57" s="54"/>
      <c r="ACJ57" s="54"/>
      <c r="ACK57" s="54"/>
      <c r="ACL57" s="54"/>
      <c r="ACM57" s="54"/>
      <c r="ACN57" s="54"/>
      <c r="ACO57" s="54"/>
      <c r="ACP57" s="54"/>
      <c r="ACQ57" s="54"/>
      <c r="ACR57" s="54"/>
      <c r="ACS57" s="54"/>
      <c r="ACT57" s="54"/>
      <c r="ACU57" s="54"/>
      <c r="ACV57" s="54"/>
      <c r="ACW57" s="54"/>
      <c r="ACX57" s="54"/>
      <c r="ACY57" s="54"/>
      <c r="ACZ57" s="54"/>
      <c r="ADA57" s="54"/>
      <c r="ADB57" s="54"/>
      <c r="ADC57" s="54"/>
      <c r="ADD57" s="54"/>
      <c r="ADE57" s="54"/>
      <c r="ADF57" s="54"/>
      <c r="ADG57" s="54"/>
      <c r="ADH57" s="54"/>
      <c r="ADI57" s="54"/>
      <c r="ADJ57" s="54"/>
      <c r="ADK57" s="54"/>
      <c r="ADL57" s="54"/>
      <c r="ADM57" s="54"/>
      <c r="ADN57" s="54"/>
      <c r="ADO57" s="54"/>
      <c r="ADP57" s="54"/>
      <c r="ADQ57" s="54"/>
      <c r="ADR57" s="54"/>
      <c r="ADS57" s="54"/>
      <c r="ADT57" s="54"/>
      <c r="ADU57" s="54"/>
      <c r="ADV57" s="54"/>
      <c r="ADW57" s="54"/>
      <c r="ADX57" s="54"/>
      <c r="ADY57" s="54"/>
      <c r="ADZ57" s="54"/>
      <c r="AEA57" s="54"/>
      <c r="AEB57" s="54"/>
      <c r="AEC57" s="54"/>
      <c r="AED57" s="54"/>
      <c r="AEE57" s="54"/>
      <c r="AEF57" s="54"/>
      <c r="AEG57" s="54"/>
      <c r="AEH57" s="54"/>
      <c r="AEI57" s="54"/>
      <c r="AEJ57" s="54"/>
      <c r="AEK57" s="54"/>
      <c r="AEL57" s="54"/>
      <c r="AEM57" s="54"/>
      <c r="AEN57" s="54"/>
      <c r="AEO57" s="54"/>
      <c r="AEP57" s="54"/>
      <c r="AEQ57" s="54"/>
      <c r="AER57" s="54"/>
      <c r="AES57" s="54"/>
      <c r="AET57" s="54"/>
      <c r="AEU57" s="54"/>
      <c r="AEV57" s="54"/>
      <c r="AEW57" s="54"/>
      <c r="AEX57" s="54"/>
      <c r="AEY57" s="54"/>
      <c r="AEZ57" s="54"/>
      <c r="AFA57" s="54"/>
      <c r="AFB57" s="54"/>
      <c r="AFC57" s="54"/>
      <c r="AFD57" s="54"/>
      <c r="AFE57" s="54"/>
      <c r="AFF57" s="54"/>
      <c r="AFG57" s="54"/>
      <c r="AFH57" s="54"/>
      <c r="AFI57" s="54"/>
      <c r="AFJ57" s="54"/>
      <c r="AFK57" s="54"/>
      <c r="AFL57" s="54"/>
      <c r="AFM57" s="54"/>
      <c r="AFN57" s="54"/>
      <c r="AFO57" s="54"/>
      <c r="AFP57" s="54"/>
      <c r="AFQ57" s="54"/>
      <c r="AFR57" s="54"/>
      <c r="AFS57" s="54"/>
      <c r="AFT57" s="54"/>
      <c r="AFU57" s="54"/>
      <c r="AFV57" s="54"/>
      <c r="AFW57" s="54"/>
      <c r="AFX57" s="54"/>
      <c r="AFY57" s="54"/>
      <c r="AFZ57" s="54"/>
      <c r="AGA57" s="54"/>
      <c r="AGB57" s="54"/>
      <c r="AGC57" s="54"/>
      <c r="AGD57" s="54"/>
      <c r="AGE57" s="54"/>
      <c r="AGF57" s="54"/>
      <c r="AGG57" s="54"/>
      <c r="AGH57" s="54"/>
      <c r="AGI57" s="54"/>
      <c r="AGJ57" s="54"/>
      <c r="AGK57" s="54"/>
      <c r="AGL57" s="54"/>
      <c r="AGM57" s="54"/>
      <c r="AGN57" s="54"/>
      <c r="AGO57" s="54"/>
      <c r="AGP57" s="54"/>
      <c r="AGQ57" s="54"/>
      <c r="AGR57" s="54"/>
      <c r="AGS57" s="54"/>
      <c r="AGT57" s="54"/>
      <c r="AGU57" s="54"/>
      <c r="AGV57" s="54"/>
      <c r="AGW57" s="54"/>
      <c r="AGX57" s="54"/>
      <c r="AGY57" s="54"/>
      <c r="AGZ57" s="54"/>
      <c r="AHA57" s="54"/>
      <c r="AHB57" s="54"/>
      <c r="AHC57" s="54"/>
      <c r="AHD57" s="54"/>
      <c r="AHE57" s="54"/>
      <c r="AHF57" s="54"/>
      <c r="AHG57" s="54"/>
      <c r="AHH57" s="54"/>
      <c r="AHI57" s="54"/>
      <c r="AHJ57" s="54"/>
      <c r="AHK57" s="54"/>
      <c r="AHL57" s="54"/>
      <c r="AHM57" s="54"/>
      <c r="AHN57" s="54"/>
      <c r="AHO57" s="54"/>
      <c r="AHP57" s="54"/>
      <c r="AHQ57" s="54"/>
      <c r="AHR57" s="54"/>
      <c r="AHS57" s="54"/>
      <c r="AHT57" s="54"/>
      <c r="AHU57" s="54"/>
      <c r="AHV57" s="54"/>
      <c r="AHW57" s="54"/>
      <c r="AHX57" s="54"/>
      <c r="AHY57" s="54"/>
      <c r="AHZ57" s="54"/>
      <c r="AIA57" s="54"/>
      <c r="AIB57" s="54"/>
      <c r="AIC57" s="54"/>
      <c r="AID57" s="54"/>
      <c r="AIE57" s="54"/>
      <c r="AIF57" s="54"/>
      <c r="AIG57" s="54"/>
      <c r="AIH57" s="54"/>
      <c r="AII57" s="54"/>
      <c r="AIJ57" s="54"/>
      <c r="AIK57" s="54"/>
      <c r="AIL57" s="54"/>
      <c r="AIM57" s="54"/>
      <c r="AIN57" s="54"/>
      <c r="AIO57" s="54"/>
      <c r="AIP57" s="54"/>
      <c r="AIQ57" s="54"/>
      <c r="AIR57" s="54"/>
      <c r="AIS57" s="54"/>
      <c r="AIT57" s="54"/>
      <c r="AIU57" s="54"/>
      <c r="AIV57" s="54"/>
      <c r="AIW57" s="54"/>
      <c r="AIX57" s="54"/>
      <c r="AIY57" s="54"/>
      <c r="AIZ57" s="54"/>
      <c r="AJA57" s="54"/>
      <c r="AJB57" s="54"/>
      <c r="AJC57" s="54"/>
      <c r="AJD57" s="54"/>
      <c r="AJE57" s="54"/>
      <c r="AJF57" s="54"/>
      <c r="AJG57" s="54"/>
      <c r="AJH57" s="54"/>
      <c r="AJI57" s="54"/>
      <c r="AJJ57" s="54"/>
      <c r="AJK57" s="54"/>
      <c r="AJL57" s="54"/>
      <c r="AJM57" s="54"/>
      <c r="AJN57" s="54"/>
      <c r="AJO57" s="54"/>
      <c r="AJP57" s="54"/>
      <c r="AJQ57" s="54"/>
      <c r="AJR57" s="54"/>
      <c r="AJS57" s="54"/>
      <c r="AJT57" s="54"/>
      <c r="AJU57" s="54"/>
      <c r="AJV57" s="54"/>
      <c r="AJW57" s="54"/>
      <c r="AJX57" s="54"/>
      <c r="AJY57" s="54"/>
      <c r="AJZ57" s="54"/>
      <c r="AKA57" s="54"/>
      <c r="AKB57" s="54"/>
      <c r="AKC57" s="54"/>
      <c r="AKD57" s="54"/>
      <c r="AKE57" s="54"/>
      <c r="AKF57" s="54"/>
      <c r="AKG57" s="54"/>
      <c r="AKH57" s="54"/>
      <c r="AKI57" s="54"/>
      <c r="AKJ57" s="54"/>
      <c r="AKK57" s="54"/>
      <c r="AKL57" s="54"/>
      <c r="AKM57" s="54"/>
      <c r="AKN57" s="54"/>
      <c r="AKO57" s="54"/>
      <c r="AKP57" s="54"/>
      <c r="AKQ57" s="54"/>
      <c r="AKR57" s="54"/>
      <c r="AKS57" s="54"/>
      <c r="AKT57" s="54"/>
      <c r="AKU57" s="54"/>
      <c r="AKV57" s="54"/>
      <c r="AKW57" s="54"/>
      <c r="AKX57" s="54"/>
      <c r="AKY57" s="54"/>
      <c r="AKZ57" s="54"/>
      <c r="ALA57" s="54"/>
      <c r="ALB57" s="54"/>
      <c r="ALC57" s="54"/>
      <c r="ALD57" s="54"/>
      <c r="ALE57" s="54"/>
      <c r="ALF57" s="54"/>
      <c r="ALG57" s="54"/>
      <c r="ALH57" s="54"/>
      <c r="ALI57" s="54"/>
      <c r="ALJ57" s="54"/>
      <c r="ALK57" s="54"/>
      <c r="ALL57" s="54"/>
      <c r="ALM57" s="54"/>
      <c r="ALN57" s="54"/>
      <c r="ALO57" s="54"/>
      <c r="ALP57" s="54"/>
      <c r="ALQ57" s="54"/>
      <c r="ALR57" s="54"/>
      <c r="ALS57" s="54"/>
      <c r="ALT57" s="54"/>
      <c r="ALU57" s="54"/>
      <c r="ALV57" s="54"/>
      <c r="ALW57" s="54"/>
      <c r="ALX57" s="54"/>
      <c r="ALY57" s="54"/>
      <c r="ALZ57" s="54"/>
      <c r="AMA57" s="54"/>
      <c r="AMB57" s="54"/>
      <c r="AMC57" s="54"/>
      <c r="AMD57" s="54"/>
      <c r="AME57" s="54"/>
      <c r="AMF57" s="54"/>
      <c r="AMG57" s="54"/>
      <c r="AMH57" s="54"/>
      <c r="AMI57" s="54"/>
      <c r="AMJ57" s="54"/>
      <c r="AMK57" s="54"/>
      <c r="AML57" s="54"/>
      <c r="AMM57" s="54"/>
      <c r="AMN57" s="54"/>
      <c r="AMO57" s="54"/>
      <c r="AMP57" s="54"/>
      <c r="AMQ57" s="54"/>
      <c r="AMR57" s="54"/>
      <c r="AMS57" s="54"/>
      <c r="AMT57" s="54"/>
      <c r="AMU57" s="54"/>
      <c r="AMV57" s="54"/>
      <c r="AMW57" s="54"/>
      <c r="AMX57" s="54"/>
      <c r="AMY57" s="54"/>
      <c r="AMZ57" s="54"/>
      <c r="ANA57" s="54"/>
      <c r="ANB57" s="54"/>
      <c r="ANC57" s="54"/>
      <c r="AND57" s="54"/>
      <c r="ANE57" s="54"/>
      <c r="ANF57" s="54"/>
      <c r="ANG57" s="54"/>
      <c r="ANH57" s="54"/>
      <c r="ANI57" s="54"/>
      <c r="ANJ57" s="54"/>
      <c r="ANK57" s="54"/>
      <c r="ANL57" s="54"/>
      <c r="ANM57" s="54"/>
      <c r="ANN57" s="54"/>
      <c r="ANO57" s="54"/>
      <c r="ANP57" s="54"/>
      <c r="ANQ57" s="54"/>
      <c r="ANR57" s="54"/>
      <c r="ANS57" s="54"/>
      <c r="ANT57" s="54"/>
      <c r="ANU57" s="54"/>
      <c r="ANV57" s="54"/>
      <c r="ANW57" s="54"/>
      <c r="ANX57" s="54"/>
      <c r="ANY57" s="54"/>
      <c r="ANZ57" s="54"/>
      <c r="AOA57" s="54"/>
      <c r="AOB57" s="54"/>
      <c r="AOC57" s="54"/>
      <c r="AOD57" s="54"/>
      <c r="AOE57" s="54"/>
      <c r="AOF57" s="54"/>
      <c r="AOG57" s="54"/>
      <c r="AOH57" s="54"/>
      <c r="AOI57" s="54"/>
      <c r="AOJ57" s="54"/>
      <c r="AOK57" s="54"/>
      <c r="AOL57" s="54"/>
      <c r="AOM57" s="54"/>
      <c r="AON57" s="54"/>
      <c r="AOO57" s="54"/>
      <c r="AOP57" s="54"/>
      <c r="AOQ57" s="54"/>
      <c r="AOR57" s="54"/>
      <c r="AOS57" s="54"/>
      <c r="AOT57" s="54"/>
      <c r="AOU57" s="54"/>
      <c r="AOV57" s="54"/>
      <c r="AOW57" s="54"/>
      <c r="AOX57" s="54"/>
      <c r="AOY57" s="54"/>
      <c r="AOZ57" s="54"/>
      <c r="APA57" s="54"/>
      <c r="APB57" s="54"/>
      <c r="APC57" s="54"/>
      <c r="APD57" s="54"/>
      <c r="APE57" s="54"/>
      <c r="APF57" s="54"/>
      <c r="APG57" s="54"/>
      <c r="APH57" s="54"/>
      <c r="API57" s="54"/>
      <c r="APJ57" s="54"/>
      <c r="APK57" s="54"/>
      <c r="APL57" s="54"/>
      <c r="APM57" s="54"/>
      <c r="APN57" s="54"/>
      <c r="APO57" s="54"/>
      <c r="APP57" s="54"/>
      <c r="APQ57" s="54"/>
      <c r="APR57" s="54"/>
      <c r="APS57" s="54"/>
      <c r="APT57" s="54"/>
      <c r="APU57" s="54"/>
      <c r="APV57" s="54"/>
      <c r="APW57" s="54"/>
      <c r="APX57" s="54"/>
      <c r="APY57" s="54"/>
    </row>
    <row r="58" spans="1:1117" x14ac:dyDescent="0.15">
      <c r="A58" s="52" t="s">
        <v>420</v>
      </c>
      <c r="B58" s="41">
        <f t="shared" si="1"/>
        <v>147.00599609375001</v>
      </c>
      <c r="C58" s="41">
        <f t="shared" si="2"/>
        <v>2.350791015625</v>
      </c>
      <c r="D58" s="41">
        <f t="shared" si="2"/>
        <v>0</v>
      </c>
      <c r="E58" s="41">
        <f t="shared" si="3"/>
        <v>278.12639648437499</v>
      </c>
      <c r="F58" s="41">
        <f t="shared" si="4"/>
        <v>7.6999804687499998</v>
      </c>
      <c r="G58" s="41">
        <f t="shared" si="5"/>
        <v>209.817412109375</v>
      </c>
      <c r="H58" s="41">
        <f t="shared" si="9"/>
        <v>0</v>
      </c>
      <c r="I58" s="41">
        <f t="shared" si="10"/>
        <v>15.913281250000001</v>
      </c>
      <c r="J58" s="41">
        <f t="shared" si="6"/>
        <v>2.8958511352539062</v>
      </c>
      <c r="K58" s="41">
        <f t="shared" si="7"/>
        <v>1.2292578125</v>
      </c>
      <c r="L58" s="41">
        <f t="shared" si="8"/>
        <v>37.485546874999997</v>
      </c>
      <c r="M58" s="41">
        <f t="shared" si="8"/>
        <v>0.15578125000000001</v>
      </c>
      <c r="N58" s="49">
        <f t="shared" si="11"/>
        <v>702.68029449462892</v>
      </c>
      <c r="O58" s="41"/>
      <c r="S58" s="46"/>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c r="DK58" s="54"/>
      <c r="DL58" s="54"/>
      <c r="DM58" s="54"/>
      <c r="DN58" s="54"/>
      <c r="DO58" s="54"/>
      <c r="DP58" s="54"/>
      <c r="DQ58" s="54"/>
      <c r="DR58" s="54"/>
      <c r="DS58" s="54"/>
      <c r="DT58" s="54"/>
      <c r="DU58" s="54"/>
      <c r="DV58" s="54"/>
      <c r="DW58" s="54"/>
      <c r="DX58" s="54"/>
      <c r="DY58" s="54"/>
      <c r="DZ58" s="54"/>
      <c r="EA58" s="54"/>
      <c r="EB58" s="54"/>
      <c r="EC58" s="54"/>
      <c r="ED58" s="54"/>
      <c r="EE58" s="54"/>
      <c r="EF58" s="54"/>
      <c r="EG58" s="54"/>
      <c r="EH58" s="54"/>
      <c r="EI58" s="54"/>
      <c r="EJ58" s="54"/>
      <c r="EK58" s="54"/>
      <c r="EL58" s="54"/>
      <c r="EM58" s="54"/>
      <c r="EN58" s="54"/>
      <c r="EO58" s="54"/>
      <c r="EP58" s="54"/>
      <c r="EQ58" s="54"/>
      <c r="ER58" s="54"/>
      <c r="ES58" s="54"/>
      <c r="ET58" s="54"/>
      <c r="EU58" s="54"/>
      <c r="EV58" s="54"/>
      <c r="EW58" s="54"/>
      <c r="EX58" s="54"/>
      <c r="EY58" s="54"/>
      <c r="EZ58" s="54"/>
      <c r="FA58" s="54"/>
      <c r="FB58" s="54"/>
      <c r="FC58" s="54"/>
      <c r="FD58" s="54"/>
      <c r="FE58" s="54"/>
      <c r="FF58" s="54"/>
      <c r="FG58" s="54"/>
      <c r="FH58" s="54"/>
      <c r="FI58" s="54"/>
      <c r="FJ58" s="54"/>
      <c r="FK58" s="54"/>
      <c r="FL58" s="54"/>
      <c r="FM58" s="54"/>
      <c r="FN58" s="54"/>
      <c r="FO58" s="54"/>
      <c r="FP58" s="54"/>
      <c r="FQ58" s="54"/>
      <c r="FR58" s="54"/>
      <c r="FS58" s="54"/>
      <c r="FT58" s="54"/>
      <c r="FU58" s="54"/>
      <c r="FV58" s="54"/>
      <c r="FW58" s="54"/>
      <c r="FX58" s="54"/>
      <c r="FY58" s="54"/>
      <c r="FZ58" s="54"/>
      <c r="GA58" s="54"/>
      <c r="GB58" s="54"/>
      <c r="GC58" s="54"/>
      <c r="GD58" s="54"/>
      <c r="GE58" s="54"/>
      <c r="GF58" s="54"/>
      <c r="GG58" s="54"/>
      <c r="GH58" s="54"/>
      <c r="GI58" s="54"/>
      <c r="GJ58" s="54"/>
      <c r="GK58" s="54"/>
      <c r="GL58" s="54"/>
      <c r="GM58" s="54"/>
      <c r="GN58" s="54"/>
      <c r="GO58" s="54"/>
      <c r="GP58" s="54"/>
      <c r="GQ58" s="54"/>
      <c r="GR58" s="54"/>
      <c r="GS58" s="54"/>
      <c r="GT58" s="54"/>
      <c r="GU58" s="54"/>
      <c r="GV58" s="54"/>
      <c r="GW58" s="54"/>
      <c r="GX58" s="54"/>
      <c r="GY58" s="54"/>
      <c r="GZ58" s="54"/>
      <c r="HA58" s="54"/>
      <c r="HB58" s="54"/>
      <c r="HC58" s="54"/>
      <c r="HD58" s="54"/>
      <c r="HE58" s="54"/>
      <c r="HF58" s="54"/>
      <c r="HG58" s="54"/>
      <c r="HH58" s="54"/>
      <c r="HI58" s="54"/>
      <c r="HJ58" s="54"/>
      <c r="HK58" s="54"/>
      <c r="HL58" s="54"/>
      <c r="HM58" s="54"/>
      <c r="HN58" s="54"/>
      <c r="HO58" s="54"/>
      <c r="HP58" s="54"/>
      <c r="HQ58" s="54"/>
      <c r="HR58" s="54"/>
      <c r="HS58" s="54"/>
      <c r="HT58" s="54"/>
      <c r="HU58" s="54"/>
      <c r="HV58" s="54"/>
      <c r="HW58" s="54"/>
      <c r="HX58" s="54"/>
      <c r="HY58" s="54"/>
      <c r="HZ58" s="54"/>
      <c r="IA58" s="54"/>
      <c r="IB58" s="54"/>
      <c r="IC58" s="54"/>
      <c r="ID58" s="54"/>
      <c r="IE58" s="54"/>
      <c r="IF58" s="54"/>
      <c r="IG58" s="54"/>
      <c r="IH58" s="54"/>
      <c r="II58" s="54"/>
      <c r="IJ58" s="54"/>
      <c r="IK58" s="54"/>
      <c r="IL58" s="54"/>
      <c r="IM58" s="54"/>
      <c r="IN58" s="54"/>
      <c r="IO58" s="54"/>
      <c r="IP58" s="54"/>
      <c r="IQ58" s="54"/>
      <c r="IR58" s="54"/>
      <c r="IS58" s="54"/>
      <c r="IT58" s="54"/>
      <c r="IU58" s="54"/>
      <c r="IV58" s="54"/>
      <c r="IW58" s="54"/>
      <c r="IX58" s="54"/>
      <c r="IY58" s="54"/>
      <c r="IZ58" s="54"/>
      <c r="JA58" s="54"/>
      <c r="JB58" s="54"/>
      <c r="JC58" s="54"/>
      <c r="JD58" s="54"/>
      <c r="JE58" s="54"/>
      <c r="JF58" s="54"/>
      <c r="JG58" s="54"/>
      <c r="JH58" s="54"/>
      <c r="JI58" s="54"/>
      <c r="JJ58" s="54"/>
      <c r="JK58" s="54"/>
      <c r="JL58" s="54"/>
      <c r="JM58" s="54"/>
      <c r="JN58" s="54"/>
      <c r="JO58" s="54"/>
      <c r="JP58" s="54"/>
      <c r="JQ58" s="54"/>
      <c r="JR58" s="54"/>
      <c r="JS58" s="54"/>
      <c r="JT58" s="54"/>
      <c r="JU58" s="54"/>
      <c r="JV58" s="54"/>
      <c r="JW58" s="54"/>
      <c r="JX58" s="54"/>
      <c r="JY58" s="54"/>
      <c r="JZ58" s="54"/>
      <c r="KA58" s="54"/>
      <c r="KB58" s="54"/>
      <c r="KC58" s="54"/>
      <c r="KD58" s="54"/>
      <c r="KE58" s="54"/>
      <c r="KF58" s="54"/>
      <c r="KG58" s="54"/>
      <c r="KH58" s="54"/>
      <c r="KI58" s="54"/>
      <c r="KJ58" s="54"/>
      <c r="KK58" s="54"/>
      <c r="KL58" s="54"/>
      <c r="KM58" s="54"/>
      <c r="KN58" s="54"/>
      <c r="KO58" s="54"/>
      <c r="KP58" s="54"/>
      <c r="KQ58" s="54"/>
      <c r="KR58" s="54"/>
      <c r="KS58" s="54"/>
      <c r="KT58" s="54"/>
      <c r="KU58" s="54"/>
      <c r="KV58" s="54"/>
      <c r="KW58" s="54"/>
      <c r="KX58" s="54"/>
      <c r="KY58" s="54"/>
      <c r="KZ58" s="54"/>
      <c r="LA58" s="54"/>
      <c r="LB58" s="54"/>
      <c r="LC58" s="54"/>
      <c r="LD58" s="54"/>
      <c r="LE58" s="54"/>
      <c r="LF58" s="54"/>
      <c r="LG58" s="54"/>
      <c r="LH58" s="54"/>
      <c r="LI58" s="54"/>
      <c r="LJ58" s="54"/>
      <c r="LK58" s="54"/>
      <c r="LL58" s="54"/>
      <c r="LM58" s="54"/>
      <c r="LN58" s="54"/>
      <c r="LO58" s="54"/>
      <c r="LP58" s="54"/>
      <c r="LQ58" s="54"/>
      <c r="LR58" s="54"/>
      <c r="LS58" s="54"/>
      <c r="LT58" s="54"/>
      <c r="LU58" s="54"/>
      <c r="LV58" s="54"/>
      <c r="LW58" s="54"/>
      <c r="LX58" s="54"/>
      <c r="LY58" s="54"/>
      <c r="LZ58" s="54"/>
      <c r="MA58" s="54"/>
      <c r="MB58" s="54"/>
      <c r="MC58" s="54"/>
      <c r="MD58" s="54"/>
      <c r="ME58" s="54"/>
      <c r="MF58" s="54"/>
      <c r="MG58" s="54"/>
      <c r="MH58" s="54"/>
      <c r="MI58" s="54"/>
      <c r="MJ58" s="54"/>
      <c r="MK58" s="54"/>
      <c r="ML58" s="54"/>
      <c r="MM58" s="54"/>
      <c r="MN58" s="54"/>
      <c r="MO58" s="54"/>
      <c r="MP58" s="54"/>
      <c r="MQ58" s="54"/>
      <c r="MR58" s="54"/>
      <c r="MS58" s="54"/>
      <c r="MT58" s="54"/>
      <c r="MU58" s="54"/>
      <c r="MV58" s="54"/>
      <c r="MW58" s="54"/>
      <c r="MX58" s="54"/>
      <c r="MY58" s="54"/>
      <c r="MZ58" s="54"/>
      <c r="NA58" s="54"/>
      <c r="NB58" s="54"/>
      <c r="NC58" s="54"/>
      <c r="ND58" s="54"/>
      <c r="NE58" s="54"/>
      <c r="NF58" s="54"/>
      <c r="NG58" s="54"/>
      <c r="NH58" s="54"/>
      <c r="NI58" s="54"/>
      <c r="NJ58" s="54"/>
      <c r="NK58" s="54"/>
      <c r="NL58" s="54"/>
      <c r="NM58" s="54"/>
      <c r="NN58" s="54"/>
      <c r="NO58" s="54"/>
      <c r="NP58" s="54"/>
      <c r="NQ58" s="54"/>
      <c r="NR58" s="54"/>
      <c r="NS58" s="54"/>
      <c r="NT58" s="54"/>
      <c r="NU58" s="54"/>
      <c r="NV58" s="54"/>
      <c r="NW58" s="54"/>
      <c r="NX58" s="54"/>
      <c r="NY58" s="54"/>
      <c r="NZ58" s="54"/>
      <c r="OA58" s="54"/>
      <c r="OB58" s="54"/>
      <c r="OC58" s="54"/>
      <c r="OD58" s="54"/>
      <c r="OE58" s="54"/>
      <c r="OF58" s="54"/>
      <c r="OG58" s="54"/>
      <c r="OH58" s="54"/>
      <c r="OI58" s="54"/>
      <c r="OJ58" s="54"/>
      <c r="OK58" s="54"/>
      <c r="OL58" s="54"/>
      <c r="OM58" s="54"/>
      <c r="ON58" s="54"/>
      <c r="OO58" s="54"/>
      <c r="OP58" s="54"/>
      <c r="OQ58" s="54"/>
      <c r="OR58" s="54"/>
      <c r="OS58" s="54"/>
      <c r="OT58" s="54"/>
      <c r="OU58" s="54"/>
      <c r="OV58" s="54"/>
      <c r="OW58" s="54"/>
      <c r="OX58" s="54"/>
      <c r="OY58" s="54"/>
      <c r="OZ58" s="54"/>
      <c r="PA58" s="54"/>
      <c r="PB58" s="54"/>
      <c r="PC58" s="54"/>
      <c r="PD58" s="54"/>
      <c r="PE58" s="54"/>
      <c r="PF58" s="54"/>
      <c r="PG58" s="54"/>
      <c r="PH58" s="54"/>
      <c r="PI58" s="54"/>
      <c r="PJ58" s="54"/>
      <c r="PK58" s="54"/>
      <c r="PL58" s="54"/>
      <c r="PM58" s="54"/>
      <c r="PN58" s="54"/>
      <c r="PO58" s="54"/>
      <c r="PP58" s="54"/>
      <c r="PQ58" s="54"/>
      <c r="PR58" s="54"/>
      <c r="PS58" s="54"/>
      <c r="PT58" s="54"/>
      <c r="PU58" s="54"/>
      <c r="PV58" s="54"/>
      <c r="PW58" s="54"/>
      <c r="PX58" s="54"/>
      <c r="PY58" s="54"/>
      <c r="PZ58" s="54"/>
      <c r="QA58" s="54"/>
      <c r="QB58" s="54"/>
      <c r="QC58" s="54"/>
      <c r="QD58" s="54"/>
      <c r="QE58" s="54"/>
      <c r="QF58" s="54"/>
      <c r="QG58" s="54"/>
      <c r="QH58" s="54"/>
      <c r="QI58" s="54"/>
      <c r="QJ58" s="54"/>
      <c r="QK58" s="54"/>
      <c r="QL58" s="54"/>
      <c r="QM58" s="54"/>
      <c r="QN58" s="54"/>
      <c r="QO58" s="54"/>
      <c r="QP58" s="54"/>
      <c r="QQ58" s="54"/>
      <c r="QR58" s="54"/>
      <c r="QS58" s="54"/>
      <c r="QT58" s="54"/>
      <c r="QU58" s="54"/>
      <c r="QV58" s="54"/>
      <c r="QW58" s="54"/>
      <c r="QX58" s="54"/>
      <c r="QY58" s="54"/>
      <c r="QZ58" s="54"/>
      <c r="RA58" s="54"/>
      <c r="RB58" s="54"/>
      <c r="RC58" s="54"/>
      <c r="RD58" s="54"/>
      <c r="RE58" s="54"/>
      <c r="RF58" s="54"/>
      <c r="RG58" s="54"/>
      <c r="RH58" s="54"/>
      <c r="RI58" s="54"/>
      <c r="RJ58" s="54"/>
      <c r="RK58" s="54"/>
      <c r="RL58" s="54"/>
      <c r="RM58" s="54"/>
      <c r="RN58" s="54"/>
      <c r="RO58" s="54"/>
      <c r="RP58" s="54"/>
      <c r="RQ58" s="54"/>
      <c r="RR58" s="54"/>
      <c r="RS58" s="54"/>
      <c r="RT58" s="54"/>
      <c r="RU58" s="54"/>
      <c r="RV58" s="54"/>
      <c r="RW58" s="54"/>
      <c r="RX58" s="54"/>
      <c r="RY58" s="54"/>
      <c r="RZ58" s="54"/>
      <c r="SA58" s="54"/>
      <c r="SB58" s="54"/>
      <c r="SC58" s="54"/>
      <c r="SD58" s="54"/>
      <c r="SE58" s="54"/>
      <c r="SF58" s="54"/>
      <c r="SG58" s="54"/>
      <c r="SH58" s="54"/>
      <c r="SI58" s="54"/>
      <c r="SJ58" s="54"/>
      <c r="SK58" s="54"/>
      <c r="SL58" s="54"/>
      <c r="SM58" s="54"/>
      <c r="SN58" s="54"/>
      <c r="SO58" s="54"/>
      <c r="SP58" s="54"/>
      <c r="SQ58" s="54"/>
      <c r="SR58" s="54"/>
      <c r="SS58" s="54"/>
      <c r="ST58" s="54"/>
      <c r="SU58" s="54"/>
      <c r="SV58" s="54"/>
      <c r="SW58" s="54"/>
      <c r="SX58" s="54"/>
      <c r="SY58" s="54"/>
      <c r="SZ58" s="54"/>
      <c r="TA58" s="54"/>
      <c r="TB58" s="54"/>
      <c r="TC58" s="54"/>
      <c r="TD58" s="54"/>
      <c r="TE58" s="54"/>
      <c r="TF58" s="54"/>
      <c r="TG58" s="54"/>
      <c r="TH58" s="54"/>
      <c r="TI58" s="54"/>
      <c r="TJ58" s="54"/>
      <c r="TK58" s="54"/>
      <c r="TL58" s="54"/>
      <c r="TM58" s="54"/>
      <c r="TN58" s="54"/>
      <c r="TO58" s="54"/>
      <c r="TP58" s="54"/>
      <c r="TQ58" s="54"/>
      <c r="TR58" s="54"/>
      <c r="TS58" s="54"/>
      <c r="TT58" s="54"/>
      <c r="TU58" s="54"/>
      <c r="TV58" s="54"/>
      <c r="TW58" s="54"/>
      <c r="TX58" s="54"/>
      <c r="TY58" s="54"/>
      <c r="TZ58" s="54"/>
      <c r="UA58" s="54"/>
      <c r="UB58" s="54"/>
      <c r="UC58" s="54"/>
      <c r="UD58" s="54"/>
      <c r="UE58" s="54"/>
      <c r="UF58" s="54"/>
      <c r="UG58" s="54"/>
      <c r="UH58" s="54"/>
      <c r="UI58" s="54"/>
      <c r="UJ58" s="54"/>
      <c r="UK58" s="54"/>
      <c r="UL58" s="54"/>
      <c r="UM58" s="54"/>
      <c r="UN58" s="54"/>
      <c r="UO58" s="54"/>
      <c r="UP58" s="54"/>
      <c r="UQ58" s="54"/>
      <c r="UR58" s="54"/>
      <c r="US58" s="54"/>
      <c r="UT58" s="54"/>
      <c r="UU58" s="54"/>
      <c r="UV58" s="54"/>
      <c r="UW58" s="54"/>
      <c r="UX58" s="54"/>
      <c r="UY58" s="54"/>
      <c r="UZ58" s="54"/>
      <c r="VA58" s="54"/>
      <c r="VB58" s="54"/>
      <c r="VC58" s="54"/>
      <c r="VD58" s="54"/>
      <c r="VE58" s="54"/>
      <c r="VF58" s="54"/>
      <c r="VG58" s="54"/>
      <c r="VH58" s="54"/>
      <c r="VI58" s="54"/>
      <c r="VJ58" s="54"/>
      <c r="VK58" s="54"/>
      <c r="VL58" s="54"/>
      <c r="VM58" s="54"/>
      <c r="VN58" s="54"/>
      <c r="VO58" s="54"/>
      <c r="VP58" s="54"/>
      <c r="VQ58" s="54"/>
      <c r="VR58" s="54"/>
      <c r="VS58" s="54"/>
      <c r="VT58" s="54"/>
      <c r="VU58" s="54"/>
      <c r="VV58" s="54"/>
      <c r="VW58" s="54"/>
      <c r="VX58" s="54"/>
      <c r="VY58" s="54"/>
      <c r="VZ58" s="54"/>
      <c r="WA58" s="54"/>
      <c r="WB58" s="54"/>
      <c r="WC58" s="54"/>
      <c r="WD58" s="54"/>
      <c r="WE58" s="54"/>
      <c r="WF58" s="54"/>
      <c r="WG58" s="54"/>
      <c r="WH58" s="54"/>
      <c r="WI58" s="54"/>
      <c r="WJ58" s="54"/>
      <c r="WK58" s="54"/>
      <c r="WL58" s="54"/>
      <c r="WM58" s="54"/>
      <c r="WN58" s="54"/>
      <c r="WO58" s="54"/>
      <c r="WP58" s="54"/>
      <c r="WQ58" s="54"/>
      <c r="WR58" s="54"/>
      <c r="WS58" s="54"/>
      <c r="WT58" s="54"/>
      <c r="WU58" s="54"/>
      <c r="WV58" s="54"/>
      <c r="WW58" s="54"/>
      <c r="WX58" s="54"/>
      <c r="WY58" s="54"/>
      <c r="WZ58" s="54"/>
      <c r="XA58" s="54"/>
      <c r="XB58" s="54"/>
      <c r="XC58" s="54"/>
      <c r="XD58" s="54"/>
      <c r="XE58" s="54"/>
      <c r="XF58" s="54"/>
      <c r="XG58" s="54"/>
      <c r="XH58" s="54"/>
      <c r="XI58" s="54"/>
      <c r="XJ58" s="54"/>
      <c r="XK58" s="54"/>
      <c r="XL58" s="54"/>
      <c r="XM58" s="54"/>
      <c r="XN58" s="54"/>
      <c r="XO58" s="54"/>
      <c r="XP58" s="54"/>
      <c r="XQ58" s="54"/>
      <c r="XR58" s="54"/>
      <c r="XS58" s="54"/>
      <c r="XT58" s="54"/>
      <c r="XU58" s="54"/>
      <c r="XV58" s="54"/>
      <c r="XW58" s="54"/>
      <c r="XX58" s="54"/>
      <c r="XY58" s="54"/>
      <c r="XZ58" s="54"/>
      <c r="YA58" s="54"/>
      <c r="YB58" s="54"/>
      <c r="YC58" s="54"/>
      <c r="YD58" s="54"/>
      <c r="YE58" s="54"/>
      <c r="YF58" s="54"/>
      <c r="YG58" s="54"/>
      <c r="YH58" s="54"/>
      <c r="YI58" s="54"/>
      <c r="YJ58" s="54"/>
      <c r="YK58" s="54"/>
      <c r="YL58" s="54"/>
      <c r="YM58" s="54"/>
      <c r="YN58" s="54"/>
      <c r="YO58" s="54"/>
      <c r="YP58" s="54"/>
      <c r="YQ58" s="54"/>
      <c r="YR58" s="54"/>
      <c r="YS58" s="54"/>
      <c r="YT58" s="54"/>
      <c r="YU58" s="54"/>
      <c r="YV58" s="54"/>
      <c r="YW58" s="54"/>
      <c r="YX58" s="54"/>
      <c r="YY58" s="54"/>
      <c r="YZ58" s="54"/>
      <c r="ZA58" s="54"/>
      <c r="ZB58" s="54"/>
      <c r="ZC58" s="54"/>
      <c r="ZD58" s="54"/>
      <c r="ZE58" s="54"/>
      <c r="ZF58" s="54"/>
      <c r="ZG58" s="54"/>
      <c r="ZH58" s="54"/>
      <c r="ZI58" s="54"/>
      <c r="ZJ58" s="54"/>
      <c r="ZK58" s="54"/>
      <c r="ZL58" s="54"/>
      <c r="ZM58" s="54"/>
      <c r="ZN58" s="54"/>
      <c r="ZO58" s="54"/>
      <c r="ZP58" s="54"/>
      <c r="ZQ58" s="54"/>
      <c r="ZR58" s="54"/>
      <c r="ZS58" s="54"/>
      <c r="ZT58" s="54"/>
      <c r="ZU58" s="54"/>
      <c r="ZV58" s="54"/>
      <c r="ZW58" s="54"/>
      <c r="ZX58" s="54"/>
      <c r="ZY58" s="54"/>
      <c r="ZZ58" s="54"/>
      <c r="AAA58" s="54"/>
      <c r="AAB58" s="54"/>
      <c r="AAC58" s="54"/>
      <c r="AAD58" s="54"/>
      <c r="AAE58" s="54"/>
      <c r="AAF58" s="54"/>
      <c r="AAG58" s="54"/>
      <c r="AAH58" s="54"/>
      <c r="AAI58" s="54"/>
      <c r="AAJ58" s="54"/>
      <c r="AAK58" s="54"/>
      <c r="AAL58" s="54"/>
      <c r="AAM58" s="54"/>
      <c r="AAN58" s="54"/>
      <c r="AAO58" s="54"/>
      <c r="AAP58" s="54"/>
      <c r="AAQ58" s="54"/>
      <c r="AAR58" s="54"/>
      <c r="AAS58" s="54"/>
      <c r="AAT58" s="54"/>
      <c r="AAU58" s="54"/>
      <c r="AAV58" s="54"/>
      <c r="AAW58" s="54"/>
      <c r="AAX58" s="54"/>
      <c r="AAY58" s="54"/>
      <c r="AAZ58" s="54"/>
      <c r="ABA58" s="54"/>
      <c r="ABB58" s="54"/>
      <c r="ABC58" s="54"/>
      <c r="ABD58" s="54"/>
      <c r="ABE58" s="54"/>
      <c r="ABF58" s="54"/>
      <c r="ABG58" s="54"/>
      <c r="ABH58" s="54"/>
      <c r="ABI58" s="54"/>
      <c r="ABJ58" s="54"/>
      <c r="ABK58" s="54"/>
      <c r="ABL58" s="54"/>
      <c r="ABM58" s="54"/>
      <c r="ABN58" s="54"/>
      <c r="ABO58" s="54"/>
      <c r="ABP58" s="54"/>
      <c r="ABQ58" s="54"/>
      <c r="ABR58" s="54"/>
      <c r="ABS58" s="54"/>
      <c r="ABT58" s="54"/>
      <c r="ABU58" s="54"/>
      <c r="ABV58" s="54"/>
      <c r="ABW58" s="54"/>
      <c r="ABX58" s="54"/>
      <c r="ABY58" s="54"/>
      <c r="ABZ58" s="54"/>
      <c r="ACA58" s="54"/>
      <c r="ACB58" s="54"/>
      <c r="ACC58" s="54"/>
      <c r="ACD58" s="54"/>
      <c r="ACE58" s="54"/>
      <c r="ACF58" s="54"/>
      <c r="ACG58" s="54"/>
      <c r="ACH58" s="54"/>
      <c r="ACI58" s="54"/>
      <c r="ACJ58" s="54"/>
      <c r="ACK58" s="54"/>
      <c r="ACL58" s="54"/>
      <c r="ACM58" s="54"/>
      <c r="ACN58" s="54"/>
      <c r="ACO58" s="54"/>
      <c r="ACP58" s="54"/>
      <c r="ACQ58" s="54"/>
      <c r="ACR58" s="54"/>
      <c r="ACS58" s="54"/>
      <c r="ACT58" s="54"/>
      <c r="ACU58" s="54"/>
      <c r="ACV58" s="54"/>
      <c r="ACW58" s="54"/>
      <c r="ACX58" s="54"/>
      <c r="ACY58" s="54"/>
      <c r="ACZ58" s="54"/>
      <c r="ADA58" s="54"/>
      <c r="ADB58" s="54"/>
      <c r="ADC58" s="54"/>
      <c r="ADD58" s="54"/>
      <c r="ADE58" s="54"/>
      <c r="ADF58" s="54"/>
      <c r="ADG58" s="54"/>
      <c r="ADH58" s="54"/>
      <c r="ADI58" s="54"/>
      <c r="ADJ58" s="54"/>
      <c r="ADK58" s="54"/>
      <c r="ADL58" s="54"/>
      <c r="ADM58" s="54"/>
      <c r="ADN58" s="54"/>
      <c r="ADO58" s="54"/>
      <c r="ADP58" s="54"/>
      <c r="ADQ58" s="54"/>
      <c r="ADR58" s="54"/>
      <c r="ADS58" s="54"/>
      <c r="ADT58" s="54"/>
      <c r="ADU58" s="54"/>
      <c r="ADV58" s="54"/>
      <c r="ADW58" s="54"/>
      <c r="ADX58" s="54"/>
      <c r="ADY58" s="54"/>
      <c r="ADZ58" s="54"/>
      <c r="AEA58" s="54"/>
      <c r="AEB58" s="54"/>
      <c r="AEC58" s="54"/>
      <c r="AED58" s="54"/>
      <c r="AEE58" s="54"/>
      <c r="AEF58" s="54"/>
      <c r="AEG58" s="54"/>
      <c r="AEH58" s="54"/>
      <c r="AEI58" s="54"/>
      <c r="AEJ58" s="54"/>
      <c r="AEK58" s="54"/>
      <c r="AEL58" s="54"/>
      <c r="AEM58" s="54"/>
      <c r="AEN58" s="54"/>
      <c r="AEO58" s="54"/>
      <c r="AEP58" s="54"/>
      <c r="AEQ58" s="54"/>
      <c r="AER58" s="54"/>
      <c r="AES58" s="54"/>
      <c r="AET58" s="54"/>
      <c r="AEU58" s="54"/>
      <c r="AEV58" s="54"/>
      <c r="AEW58" s="54"/>
      <c r="AEX58" s="54"/>
      <c r="AEY58" s="54"/>
      <c r="AEZ58" s="54"/>
      <c r="AFA58" s="54"/>
      <c r="AFB58" s="54"/>
      <c r="AFC58" s="54"/>
      <c r="AFD58" s="54"/>
      <c r="AFE58" s="54"/>
      <c r="AFF58" s="54"/>
      <c r="AFG58" s="54"/>
      <c r="AFH58" s="54"/>
      <c r="AFI58" s="54"/>
      <c r="AFJ58" s="54"/>
      <c r="AFK58" s="54"/>
      <c r="AFL58" s="54"/>
      <c r="AFM58" s="54"/>
      <c r="AFN58" s="54"/>
      <c r="AFO58" s="54"/>
      <c r="AFP58" s="54"/>
      <c r="AFQ58" s="54"/>
      <c r="AFR58" s="54"/>
      <c r="AFS58" s="54"/>
      <c r="AFT58" s="54"/>
      <c r="AFU58" s="54"/>
      <c r="AFV58" s="54"/>
      <c r="AFW58" s="54"/>
      <c r="AFX58" s="54"/>
      <c r="AFY58" s="54"/>
      <c r="AFZ58" s="54"/>
      <c r="AGA58" s="54"/>
      <c r="AGB58" s="54"/>
      <c r="AGC58" s="54"/>
      <c r="AGD58" s="54"/>
      <c r="AGE58" s="54"/>
      <c r="AGF58" s="54"/>
      <c r="AGG58" s="54"/>
      <c r="AGH58" s="54"/>
      <c r="AGI58" s="54"/>
      <c r="AGJ58" s="54"/>
      <c r="AGK58" s="54"/>
      <c r="AGL58" s="54"/>
      <c r="AGM58" s="54"/>
      <c r="AGN58" s="54"/>
      <c r="AGO58" s="54"/>
      <c r="AGP58" s="54"/>
      <c r="AGQ58" s="54"/>
      <c r="AGR58" s="54"/>
      <c r="AGS58" s="54"/>
      <c r="AGT58" s="54"/>
      <c r="AGU58" s="54"/>
      <c r="AGV58" s="54"/>
      <c r="AGW58" s="54"/>
      <c r="AGX58" s="54"/>
      <c r="AGY58" s="54"/>
      <c r="AGZ58" s="54"/>
      <c r="AHA58" s="54"/>
      <c r="AHB58" s="54"/>
      <c r="AHC58" s="54"/>
      <c r="AHD58" s="54"/>
      <c r="AHE58" s="54"/>
      <c r="AHF58" s="54"/>
      <c r="AHG58" s="54"/>
      <c r="AHH58" s="54"/>
      <c r="AHI58" s="54"/>
      <c r="AHJ58" s="54"/>
      <c r="AHK58" s="54"/>
      <c r="AHL58" s="54"/>
      <c r="AHM58" s="54"/>
      <c r="AHN58" s="54"/>
      <c r="AHO58" s="54"/>
      <c r="AHP58" s="54"/>
      <c r="AHQ58" s="54"/>
      <c r="AHR58" s="54"/>
      <c r="AHS58" s="54"/>
      <c r="AHT58" s="54"/>
      <c r="AHU58" s="54"/>
      <c r="AHV58" s="54"/>
      <c r="AHW58" s="54"/>
      <c r="AHX58" s="54"/>
      <c r="AHY58" s="54"/>
      <c r="AHZ58" s="54"/>
      <c r="AIA58" s="54"/>
      <c r="AIB58" s="54"/>
      <c r="AIC58" s="54"/>
      <c r="AID58" s="54"/>
      <c r="AIE58" s="54"/>
      <c r="AIF58" s="54"/>
      <c r="AIG58" s="54"/>
      <c r="AIH58" s="54"/>
      <c r="AII58" s="54"/>
      <c r="AIJ58" s="54"/>
      <c r="AIK58" s="54"/>
      <c r="AIL58" s="54"/>
      <c r="AIM58" s="54"/>
      <c r="AIN58" s="54"/>
      <c r="AIO58" s="54"/>
      <c r="AIP58" s="54"/>
      <c r="AIQ58" s="54"/>
      <c r="AIR58" s="54"/>
      <c r="AIS58" s="54"/>
      <c r="AIT58" s="54"/>
      <c r="AIU58" s="54"/>
      <c r="AIV58" s="54"/>
      <c r="AIW58" s="54"/>
      <c r="AIX58" s="54"/>
      <c r="AIY58" s="54"/>
      <c r="AIZ58" s="54"/>
      <c r="AJA58" s="54"/>
      <c r="AJB58" s="54"/>
      <c r="AJC58" s="54"/>
      <c r="AJD58" s="54"/>
      <c r="AJE58" s="54"/>
      <c r="AJF58" s="54"/>
      <c r="AJG58" s="54"/>
      <c r="AJH58" s="54"/>
      <c r="AJI58" s="54"/>
      <c r="AJJ58" s="54"/>
      <c r="AJK58" s="54"/>
      <c r="AJL58" s="54"/>
      <c r="AJM58" s="54"/>
      <c r="AJN58" s="54"/>
      <c r="AJO58" s="54"/>
      <c r="AJP58" s="54"/>
      <c r="AJQ58" s="54"/>
      <c r="AJR58" s="54"/>
      <c r="AJS58" s="54"/>
      <c r="AJT58" s="54"/>
      <c r="AJU58" s="54"/>
      <c r="AJV58" s="54"/>
      <c r="AJW58" s="54"/>
      <c r="AJX58" s="54"/>
      <c r="AJY58" s="54"/>
      <c r="AJZ58" s="54"/>
      <c r="AKA58" s="54"/>
      <c r="AKB58" s="54"/>
      <c r="AKC58" s="54"/>
      <c r="AKD58" s="54"/>
      <c r="AKE58" s="54"/>
      <c r="AKF58" s="54"/>
      <c r="AKG58" s="54"/>
      <c r="AKH58" s="54"/>
      <c r="AKI58" s="54"/>
      <c r="AKJ58" s="54"/>
      <c r="AKK58" s="54"/>
      <c r="AKL58" s="54"/>
      <c r="AKM58" s="54"/>
      <c r="AKN58" s="54"/>
      <c r="AKO58" s="54"/>
      <c r="AKP58" s="54"/>
      <c r="AKQ58" s="54"/>
      <c r="AKR58" s="54"/>
      <c r="AKS58" s="54"/>
      <c r="AKT58" s="54"/>
      <c r="AKU58" s="54"/>
      <c r="AKV58" s="54"/>
      <c r="AKW58" s="54"/>
      <c r="AKX58" s="54"/>
      <c r="AKY58" s="54"/>
      <c r="AKZ58" s="54"/>
      <c r="ALA58" s="54"/>
      <c r="ALB58" s="54"/>
      <c r="ALC58" s="54"/>
      <c r="ALD58" s="54"/>
      <c r="ALE58" s="54"/>
      <c r="ALF58" s="54"/>
      <c r="ALG58" s="54"/>
      <c r="ALH58" s="54"/>
      <c r="ALI58" s="54"/>
      <c r="ALJ58" s="54"/>
      <c r="ALK58" s="54"/>
      <c r="ALL58" s="54"/>
      <c r="ALM58" s="54"/>
      <c r="ALN58" s="54"/>
      <c r="ALO58" s="54"/>
      <c r="ALP58" s="54"/>
      <c r="ALQ58" s="54"/>
      <c r="ALR58" s="54"/>
      <c r="ALS58" s="54"/>
      <c r="ALT58" s="54"/>
      <c r="ALU58" s="54"/>
      <c r="ALV58" s="54"/>
      <c r="ALW58" s="54"/>
      <c r="ALX58" s="54"/>
      <c r="ALY58" s="54"/>
      <c r="ALZ58" s="54"/>
      <c r="AMA58" s="54"/>
      <c r="AMB58" s="54"/>
      <c r="AMC58" s="54"/>
      <c r="AMD58" s="54"/>
      <c r="AME58" s="54"/>
      <c r="AMF58" s="54"/>
      <c r="AMG58" s="54"/>
      <c r="AMH58" s="54"/>
      <c r="AMI58" s="54"/>
      <c r="AMJ58" s="54"/>
      <c r="AMK58" s="54"/>
      <c r="AML58" s="54"/>
      <c r="AMM58" s="54"/>
      <c r="AMN58" s="54"/>
      <c r="AMO58" s="54"/>
      <c r="AMP58" s="54"/>
      <c r="AMQ58" s="54"/>
      <c r="AMR58" s="54"/>
      <c r="AMS58" s="54"/>
      <c r="AMT58" s="54"/>
      <c r="AMU58" s="54"/>
      <c r="AMV58" s="54"/>
      <c r="AMW58" s="54"/>
      <c r="AMX58" s="54"/>
      <c r="AMY58" s="54"/>
      <c r="AMZ58" s="54"/>
      <c r="ANA58" s="54"/>
      <c r="ANB58" s="54"/>
      <c r="ANC58" s="54"/>
      <c r="AND58" s="54"/>
      <c r="ANE58" s="54"/>
      <c r="ANF58" s="54"/>
      <c r="ANG58" s="54"/>
      <c r="ANH58" s="54"/>
      <c r="ANI58" s="54"/>
      <c r="ANJ58" s="54"/>
      <c r="ANK58" s="54"/>
      <c r="ANL58" s="54"/>
      <c r="ANM58" s="54"/>
      <c r="ANN58" s="54"/>
      <c r="ANO58" s="54"/>
      <c r="ANP58" s="54"/>
      <c r="ANQ58" s="54"/>
      <c r="ANR58" s="54"/>
      <c r="ANS58" s="54"/>
      <c r="ANT58" s="54"/>
      <c r="ANU58" s="54"/>
      <c r="ANV58" s="54"/>
      <c r="ANW58" s="54"/>
      <c r="ANX58" s="54"/>
      <c r="ANY58" s="54"/>
      <c r="ANZ58" s="54"/>
      <c r="AOA58" s="54"/>
      <c r="AOB58" s="54"/>
      <c r="AOC58" s="54"/>
      <c r="AOD58" s="54"/>
      <c r="AOE58" s="54"/>
      <c r="AOF58" s="54"/>
      <c r="AOG58" s="54"/>
      <c r="AOH58" s="54"/>
      <c r="AOI58" s="54"/>
      <c r="AOJ58" s="54"/>
      <c r="AOK58" s="54"/>
      <c r="AOL58" s="54"/>
      <c r="AOM58" s="54"/>
      <c r="AON58" s="54"/>
      <c r="AOO58" s="54"/>
      <c r="AOP58" s="54"/>
      <c r="AOQ58" s="54"/>
      <c r="AOR58" s="54"/>
      <c r="AOS58" s="54"/>
      <c r="AOT58" s="54"/>
      <c r="AOU58" s="54"/>
      <c r="AOV58" s="54"/>
      <c r="AOW58" s="54"/>
      <c r="AOX58" s="54"/>
      <c r="AOY58" s="54"/>
      <c r="AOZ58" s="54"/>
      <c r="APA58" s="54"/>
      <c r="APB58" s="54"/>
      <c r="APC58" s="54"/>
      <c r="APD58" s="54"/>
      <c r="APE58" s="54"/>
      <c r="APF58" s="54"/>
      <c r="APG58" s="54"/>
      <c r="APH58" s="54"/>
      <c r="API58" s="54"/>
      <c r="APJ58" s="54"/>
      <c r="APK58" s="54"/>
      <c r="APL58" s="54"/>
      <c r="APM58" s="54"/>
      <c r="APN58" s="54"/>
      <c r="APO58" s="54"/>
      <c r="APP58" s="54"/>
      <c r="APQ58" s="54"/>
      <c r="APR58" s="54"/>
      <c r="APS58" s="54"/>
      <c r="APT58" s="54"/>
      <c r="APU58" s="54"/>
      <c r="APV58" s="54"/>
      <c r="APW58" s="54"/>
      <c r="APX58" s="54"/>
      <c r="APY58" s="54"/>
    </row>
    <row r="59" spans="1:1117" s="12" customFormat="1" x14ac:dyDescent="0.15">
      <c r="A59" s="52" t="s">
        <v>421</v>
      </c>
      <c r="B59" s="41">
        <f t="shared" si="1"/>
        <v>127.368349609375</v>
      </c>
      <c r="C59" s="41">
        <f t="shared" si="2"/>
        <v>2.3142578125000002</v>
      </c>
      <c r="D59" s="41">
        <f t="shared" si="2"/>
        <v>0</v>
      </c>
      <c r="E59" s="41">
        <f t="shared" si="3"/>
        <v>361.22099609374999</v>
      </c>
      <c r="F59" s="41">
        <f t="shared" si="4"/>
        <v>7.5567480468749997</v>
      </c>
      <c r="G59" s="41">
        <f t="shared" si="5"/>
        <v>224.27232421874999</v>
      </c>
      <c r="H59" s="41">
        <f t="shared" si="9"/>
        <v>0</v>
      </c>
      <c r="I59" s="41">
        <f t="shared" si="10"/>
        <v>27.105429687499999</v>
      </c>
      <c r="J59" s="41">
        <f t="shared" si="6"/>
        <v>8.6921787261962891</v>
      </c>
      <c r="K59" s="41">
        <f t="shared" si="7"/>
        <v>1.89794921875</v>
      </c>
      <c r="L59" s="41">
        <f t="shared" si="8"/>
        <v>31.372324218749998</v>
      </c>
      <c r="M59" s="41">
        <f t="shared" si="8"/>
        <v>0.167841796875</v>
      </c>
      <c r="N59" s="49">
        <f t="shared" si="11"/>
        <v>791.96839942932127</v>
      </c>
      <c r="O59" s="41"/>
      <c r="P59"/>
      <c r="Q59"/>
      <c r="R59"/>
      <c r="S59" s="46"/>
      <c r="T59"/>
      <c r="U59"/>
      <c r="V59"/>
      <c r="W59"/>
      <c r="X59"/>
      <c r="Y59"/>
      <c r="Z59"/>
      <c r="AA59"/>
      <c r="AB59"/>
      <c r="AC59"/>
      <c r="AD59"/>
      <c r="AE59"/>
      <c r="AF59"/>
      <c r="AG59"/>
      <c r="AH59"/>
      <c r="AI59"/>
      <c r="AJ59" s="54"/>
      <c r="AK59" s="54"/>
      <c r="AL59" s="109"/>
      <c r="AM59" s="109"/>
      <c r="AN59" s="109"/>
      <c r="AO59" s="109"/>
      <c r="AP59" s="109"/>
      <c r="AQ59" s="109"/>
      <c r="AR59" s="109"/>
      <c r="AS59" s="109"/>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c r="CC59" s="109"/>
      <c r="CD59" s="109"/>
      <c r="CE59" s="109"/>
      <c r="CF59" s="109"/>
      <c r="CG59" s="109"/>
      <c r="CH59" s="109"/>
      <c r="CI59" s="109"/>
      <c r="CJ59" s="109"/>
      <c r="CK59" s="109"/>
      <c r="CL59" s="109"/>
      <c r="CM59" s="109"/>
      <c r="CN59" s="109"/>
      <c r="CO59" s="109"/>
      <c r="CP59" s="109"/>
      <c r="CQ59" s="109"/>
      <c r="CR59" s="109"/>
      <c r="CS59" s="109"/>
      <c r="CT59" s="109"/>
      <c r="CU59" s="109"/>
      <c r="CV59" s="109"/>
      <c r="CW59" s="109"/>
      <c r="CX59" s="109"/>
      <c r="CY59" s="109"/>
      <c r="CZ59" s="109"/>
      <c r="DA59" s="109"/>
      <c r="DB59" s="109"/>
      <c r="DC59" s="109"/>
      <c r="DD59" s="109"/>
      <c r="DE59" s="109"/>
      <c r="DF59" s="109"/>
      <c r="DG59" s="109"/>
      <c r="DH59" s="109"/>
      <c r="DI59" s="109"/>
      <c r="DJ59" s="109"/>
      <c r="DK59" s="109"/>
      <c r="DL59" s="109"/>
      <c r="DM59" s="109"/>
      <c r="DN59" s="109"/>
      <c r="DO59" s="109"/>
      <c r="DP59" s="109"/>
      <c r="DQ59" s="109"/>
      <c r="DR59" s="109"/>
      <c r="DS59" s="109"/>
      <c r="DT59" s="109"/>
      <c r="DU59" s="109"/>
      <c r="DV59" s="109"/>
      <c r="DW59" s="109"/>
      <c r="DX59" s="109"/>
      <c r="DY59" s="109"/>
      <c r="DZ59" s="109"/>
      <c r="EA59" s="109"/>
      <c r="EB59" s="109"/>
      <c r="EC59" s="109"/>
      <c r="ED59" s="109"/>
      <c r="EE59" s="109"/>
      <c r="EF59" s="109"/>
      <c r="EG59" s="109"/>
      <c r="EH59" s="109"/>
      <c r="EI59" s="109"/>
      <c r="EJ59" s="109"/>
      <c r="EK59" s="109"/>
      <c r="EL59" s="109"/>
      <c r="EM59" s="109"/>
      <c r="EN59" s="109"/>
      <c r="EO59" s="109"/>
      <c r="EP59" s="109"/>
      <c r="EQ59" s="109"/>
      <c r="ER59" s="109"/>
      <c r="ES59" s="109"/>
      <c r="ET59" s="109"/>
      <c r="EU59" s="109"/>
      <c r="EV59" s="109"/>
      <c r="EW59" s="109"/>
      <c r="EX59" s="109"/>
      <c r="EY59" s="109"/>
      <c r="EZ59" s="109"/>
      <c r="FA59" s="109"/>
      <c r="FB59" s="109"/>
      <c r="FC59" s="109"/>
      <c r="FD59" s="109"/>
      <c r="FE59" s="109"/>
      <c r="FF59" s="109"/>
      <c r="FG59" s="109"/>
      <c r="FH59" s="109"/>
      <c r="FI59" s="109"/>
      <c r="FJ59" s="109"/>
      <c r="FK59" s="109"/>
      <c r="FL59" s="109"/>
      <c r="FM59" s="109"/>
      <c r="FN59" s="109"/>
      <c r="FO59" s="109"/>
      <c r="FP59" s="109"/>
      <c r="FQ59" s="109"/>
      <c r="FR59" s="109"/>
      <c r="FS59" s="109"/>
      <c r="FT59" s="109"/>
      <c r="FU59" s="109"/>
      <c r="FV59" s="109"/>
      <c r="FW59" s="109"/>
      <c r="FX59" s="109"/>
      <c r="FY59" s="109"/>
      <c r="FZ59" s="109"/>
      <c r="GA59" s="109"/>
      <c r="GB59" s="109"/>
      <c r="GC59" s="109"/>
      <c r="GD59" s="109"/>
      <c r="GE59" s="109"/>
      <c r="GF59" s="109"/>
      <c r="GG59" s="109"/>
      <c r="GH59" s="109"/>
      <c r="GI59" s="109"/>
      <c r="GJ59" s="109"/>
      <c r="GK59" s="109"/>
      <c r="GL59" s="109"/>
      <c r="GM59" s="109"/>
      <c r="GN59" s="109"/>
      <c r="GO59" s="109"/>
      <c r="GP59" s="109"/>
      <c r="GQ59" s="109"/>
      <c r="GR59" s="109"/>
      <c r="GS59" s="109"/>
      <c r="GT59" s="109"/>
      <c r="GU59" s="109"/>
      <c r="GV59" s="109"/>
      <c r="GW59" s="109"/>
      <c r="GX59" s="109"/>
      <c r="GY59" s="109"/>
      <c r="GZ59" s="109"/>
      <c r="HA59" s="109"/>
      <c r="HB59" s="109"/>
      <c r="HC59" s="109"/>
      <c r="HD59" s="109"/>
      <c r="HE59" s="109"/>
      <c r="HF59" s="109"/>
      <c r="HG59" s="109"/>
      <c r="HH59" s="109"/>
      <c r="HI59" s="109"/>
      <c r="HJ59" s="109"/>
      <c r="HK59" s="109"/>
      <c r="HL59" s="109"/>
      <c r="HM59" s="109"/>
      <c r="HN59" s="109"/>
      <c r="HO59" s="109"/>
      <c r="HP59" s="109"/>
      <c r="HQ59" s="109"/>
      <c r="HR59" s="109"/>
      <c r="HS59" s="109"/>
      <c r="HT59" s="109"/>
      <c r="HU59" s="109"/>
      <c r="HV59" s="109"/>
      <c r="HW59" s="109"/>
      <c r="HX59" s="109"/>
      <c r="HY59" s="109"/>
      <c r="HZ59" s="109"/>
      <c r="IA59" s="109"/>
      <c r="IB59" s="109"/>
      <c r="IC59" s="109"/>
      <c r="ID59" s="109"/>
      <c r="IE59" s="109"/>
      <c r="IF59" s="109"/>
      <c r="IG59" s="109"/>
      <c r="IH59" s="109"/>
      <c r="II59" s="109"/>
      <c r="IJ59" s="109"/>
      <c r="IK59" s="109"/>
      <c r="IL59" s="109"/>
      <c r="IM59" s="109"/>
      <c r="IN59" s="109"/>
      <c r="IO59" s="109"/>
      <c r="IP59" s="109"/>
      <c r="IQ59" s="109"/>
      <c r="IR59" s="109"/>
      <c r="IS59" s="109"/>
      <c r="IT59" s="109"/>
      <c r="IU59" s="109"/>
      <c r="IV59" s="109"/>
      <c r="IW59" s="109"/>
      <c r="IX59" s="109"/>
      <c r="IY59" s="109"/>
      <c r="IZ59" s="109"/>
      <c r="JA59" s="109"/>
      <c r="JB59" s="109"/>
      <c r="JC59" s="109"/>
      <c r="JD59" s="109"/>
      <c r="JE59" s="109"/>
      <c r="JF59" s="109"/>
      <c r="JG59" s="109"/>
      <c r="JH59" s="109"/>
      <c r="JI59" s="109"/>
      <c r="JJ59" s="109"/>
      <c r="JK59" s="109"/>
      <c r="JL59" s="109"/>
      <c r="JM59" s="109"/>
      <c r="JN59" s="109"/>
      <c r="JO59" s="109"/>
      <c r="JP59" s="109"/>
      <c r="JQ59" s="109"/>
      <c r="JR59" s="109"/>
      <c r="JS59" s="109"/>
      <c r="JT59" s="109"/>
      <c r="JU59" s="109"/>
      <c r="JV59" s="109"/>
      <c r="JW59" s="109"/>
      <c r="JX59" s="109"/>
      <c r="JY59" s="109"/>
      <c r="JZ59" s="109"/>
      <c r="KA59" s="109"/>
      <c r="KB59" s="109"/>
      <c r="KC59" s="109"/>
      <c r="KD59" s="109"/>
      <c r="KE59" s="109"/>
      <c r="KF59" s="109"/>
      <c r="KG59" s="109"/>
      <c r="KH59" s="109"/>
      <c r="KI59" s="109"/>
      <c r="KJ59" s="109"/>
      <c r="KK59" s="109"/>
      <c r="KL59" s="109"/>
      <c r="KM59" s="109"/>
      <c r="KN59" s="109"/>
      <c r="KO59" s="109"/>
      <c r="KP59" s="109"/>
      <c r="KQ59" s="109"/>
      <c r="KR59" s="109"/>
      <c r="KS59" s="109"/>
      <c r="KT59" s="109"/>
      <c r="KU59" s="109"/>
      <c r="KV59" s="109"/>
      <c r="KW59" s="109"/>
      <c r="KX59" s="109"/>
      <c r="KY59" s="109"/>
      <c r="KZ59" s="109"/>
      <c r="LA59" s="109"/>
      <c r="LB59" s="109"/>
      <c r="LC59" s="109"/>
      <c r="LD59" s="109"/>
      <c r="LE59" s="109"/>
      <c r="LF59" s="109"/>
      <c r="LG59" s="109"/>
      <c r="LH59" s="109"/>
      <c r="LI59" s="109"/>
      <c r="LJ59" s="109"/>
      <c r="LK59" s="109"/>
      <c r="LL59" s="109"/>
      <c r="LM59" s="109"/>
      <c r="LN59" s="109"/>
      <c r="LO59" s="109"/>
      <c r="LP59" s="109"/>
      <c r="LQ59" s="109"/>
      <c r="LR59" s="109"/>
      <c r="LS59" s="109"/>
      <c r="LT59" s="109"/>
      <c r="LU59" s="109"/>
      <c r="LV59" s="109"/>
      <c r="LW59" s="109"/>
      <c r="LX59" s="109"/>
      <c r="LY59" s="109"/>
      <c r="LZ59" s="109"/>
      <c r="MA59" s="109"/>
      <c r="MB59" s="109"/>
      <c r="MC59" s="109"/>
      <c r="MD59" s="109"/>
      <c r="ME59" s="109"/>
      <c r="MF59" s="109"/>
      <c r="MG59" s="109"/>
      <c r="MH59" s="109"/>
      <c r="MI59" s="109"/>
      <c r="MJ59" s="109"/>
      <c r="MK59" s="109"/>
      <c r="ML59" s="109"/>
      <c r="MM59" s="109"/>
      <c r="MN59" s="109"/>
      <c r="MO59" s="109"/>
      <c r="MP59" s="109"/>
      <c r="MQ59" s="109"/>
      <c r="MR59" s="109"/>
      <c r="MS59" s="109"/>
      <c r="MT59" s="109"/>
      <c r="MU59" s="109"/>
      <c r="MV59" s="109"/>
      <c r="MW59" s="109"/>
      <c r="MX59" s="109"/>
      <c r="MY59" s="109"/>
      <c r="MZ59" s="109"/>
      <c r="NA59" s="109"/>
      <c r="NB59" s="109"/>
      <c r="NC59" s="109"/>
      <c r="ND59" s="109"/>
      <c r="NE59" s="109"/>
      <c r="NF59" s="109"/>
      <c r="NG59" s="109"/>
      <c r="NH59" s="109"/>
      <c r="NI59" s="109"/>
      <c r="NJ59" s="109"/>
      <c r="NK59" s="109"/>
      <c r="NL59" s="109"/>
      <c r="NM59" s="109"/>
      <c r="NN59" s="109"/>
      <c r="NO59" s="109"/>
      <c r="NP59" s="109"/>
      <c r="NQ59" s="109"/>
      <c r="NR59" s="109"/>
      <c r="NS59" s="109"/>
      <c r="NT59" s="109"/>
      <c r="NU59" s="109"/>
      <c r="NV59" s="109"/>
      <c r="NW59" s="109"/>
      <c r="NX59" s="109"/>
      <c r="NY59" s="109"/>
      <c r="NZ59" s="109"/>
      <c r="OA59" s="109"/>
      <c r="OB59" s="109"/>
      <c r="OC59" s="109"/>
      <c r="OD59" s="109"/>
      <c r="OE59" s="109"/>
      <c r="OF59" s="109"/>
      <c r="OG59" s="109"/>
      <c r="OH59" s="109"/>
      <c r="OI59" s="109"/>
      <c r="OJ59" s="109"/>
      <c r="OK59" s="109"/>
      <c r="OL59" s="109"/>
      <c r="OM59" s="109"/>
      <c r="ON59" s="109"/>
      <c r="OO59" s="109"/>
      <c r="OP59" s="109"/>
      <c r="OQ59" s="109"/>
      <c r="OR59" s="109"/>
      <c r="OS59" s="109"/>
      <c r="OT59" s="109"/>
      <c r="OU59" s="109"/>
      <c r="OV59" s="109"/>
      <c r="OW59" s="109"/>
      <c r="OX59" s="109"/>
      <c r="OY59" s="109"/>
      <c r="OZ59" s="109"/>
      <c r="PA59" s="109"/>
      <c r="PB59" s="109"/>
      <c r="PC59" s="109"/>
      <c r="PD59" s="109"/>
      <c r="PE59" s="109"/>
      <c r="PF59" s="109"/>
      <c r="PG59" s="109"/>
      <c r="PH59" s="109"/>
      <c r="PI59" s="109"/>
      <c r="PJ59" s="109"/>
      <c r="PK59" s="109"/>
      <c r="PL59" s="109"/>
      <c r="PM59" s="109"/>
      <c r="PN59" s="109"/>
      <c r="PO59" s="109"/>
      <c r="PP59" s="109"/>
      <c r="PQ59" s="109"/>
      <c r="PR59" s="109"/>
      <c r="PS59" s="109"/>
      <c r="PT59" s="109"/>
      <c r="PU59" s="109"/>
      <c r="PV59" s="109"/>
      <c r="PW59" s="109"/>
      <c r="PX59" s="109"/>
      <c r="PY59" s="109"/>
      <c r="PZ59" s="109"/>
      <c r="QA59" s="109"/>
      <c r="QB59" s="109"/>
      <c r="QC59" s="109"/>
      <c r="QD59" s="109"/>
      <c r="QE59" s="109"/>
      <c r="QF59" s="109"/>
      <c r="QG59" s="109"/>
      <c r="QH59" s="109"/>
      <c r="QI59" s="109"/>
      <c r="QJ59" s="109"/>
      <c r="QK59" s="109"/>
      <c r="QL59" s="109"/>
      <c r="QM59" s="109"/>
      <c r="QN59" s="109"/>
      <c r="QO59" s="109"/>
      <c r="QP59" s="109"/>
      <c r="QQ59" s="109"/>
      <c r="QR59" s="109"/>
      <c r="QS59" s="109"/>
      <c r="QT59" s="109"/>
      <c r="QU59" s="109"/>
      <c r="QV59" s="109"/>
      <c r="QW59" s="109"/>
      <c r="QX59" s="109"/>
      <c r="QY59" s="109"/>
      <c r="QZ59" s="109"/>
      <c r="RA59" s="109"/>
      <c r="RB59" s="109"/>
      <c r="RC59" s="109"/>
      <c r="RD59" s="109"/>
      <c r="RE59" s="109"/>
      <c r="RF59" s="109"/>
      <c r="RG59" s="109"/>
      <c r="RH59" s="109"/>
      <c r="RI59" s="109"/>
      <c r="RJ59" s="109"/>
      <c r="RK59" s="109"/>
      <c r="RL59" s="109"/>
      <c r="RM59" s="109"/>
      <c r="RN59" s="109"/>
      <c r="RO59" s="109"/>
      <c r="RP59" s="109"/>
      <c r="RQ59" s="109"/>
      <c r="RR59" s="109"/>
      <c r="RS59" s="109"/>
      <c r="RT59" s="109"/>
      <c r="RU59" s="109"/>
      <c r="RV59" s="109"/>
      <c r="RW59" s="109"/>
      <c r="RX59" s="109"/>
      <c r="RY59" s="109"/>
      <c r="RZ59" s="109"/>
      <c r="SA59" s="109"/>
      <c r="SB59" s="109"/>
      <c r="SC59" s="109"/>
      <c r="SD59" s="109"/>
      <c r="SE59" s="109"/>
      <c r="SF59" s="109"/>
      <c r="SG59" s="109"/>
      <c r="SH59" s="109"/>
      <c r="SI59" s="109"/>
      <c r="SJ59" s="109"/>
      <c r="SK59" s="109"/>
      <c r="SL59" s="109"/>
      <c r="SM59" s="109"/>
      <c r="SN59" s="109"/>
      <c r="SO59" s="109"/>
      <c r="SP59" s="109"/>
      <c r="SQ59" s="109"/>
      <c r="SR59" s="109"/>
      <c r="SS59" s="109"/>
      <c r="ST59" s="109"/>
      <c r="SU59" s="109"/>
      <c r="SV59" s="109"/>
      <c r="SW59" s="109"/>
      <c r="SX59" s="109"/>
      <c r="SY59" s="109"/>
      <c r="SZ59" s="109"/>
      <c r="TA59" s="109"/>
      <c r="TB59" s="109"/>
      <c r="TC59" s="109"/>
      <c r="TD59" s="109"/>
      <c r="TE59" s="109"/>
      <c r="TF59" s="109"/>
      <c r="TG59" s="109"/>
      <c r="TH59" s="109"/>
      <c r="TI59" s="109"/>
      <c r="TJ59" s="109"/>
      <c r="TK59" s="109"/>
      <c r="TL59" s="109"/>
      <c r="TM59" s="109"/>
      <c r="TN59" s="109"/>
      <c r="TO59" s="109"/>
      <c r="TP59" s="109"/>
      <c r="TQ59" s="109"/>
      <c r="TR59" s="109"/>
      <c r="TS59" s="109"/>
      <c r="TT59" s="109"/>
      <c r="TU59" s="109"/>
      <c r="TV59" s="109"/>
      <c r="TW59" s="109"/>
      <c r="TX59" s="109"/>
      <c r="TY59" s="109"/>
      <c r="TZ59" s="109"/>
      <c r="UA59" s="109"/>
      <c r="UB59" s="109"/>
      <c r="UC59" s="109"/>
      <c r="UD59" s="109"/>
      <c r="UE59" s="109"/>
      <c r="UF59" s="109"/>
      <c r="UG59" s="109"/>
      <c r="UH59" s="109"/>
      <c r="UI59" s="109"/>
      <c r="UJ59" s="109"/>
      <c r="UK59" s="109"/>
      <c r="UL59" s="109"/>
      <c r="UM59" s="109"/>
      <c r="UN59" s="109"/>
      <c r="UO59" s="109"/>
      <c r="UP59" s="109"/>
      <c r="UQ59" s="109"/>
      <c r="UR59" s="109"/>
      <c r="US59" s="109"/>
      <c r="UT59" s="109"/>
      <c r="UU59" s="109"/>
      <c r="UV59" s="109"/>
      <c r="UW59" s="109"/>
      <c r="UX59" s="109"/>
      <c r="UY59" s="109"/>
      <c r="UZ59" s="109"/>
      <c r="VA59" s="109"/>
      <c r="VB59" s="109"/>
      <c r="VC59" s="109"/>
      <c r="VD59" s="109"/>
      <c r="VE59" s="109"/>
      <c r="VF59" s="109"/>
      <c r="VG59" s="109"/>
      <c r="VH59" s="109"/>
      <c r="VI59" s="109"/>
      <c r="VJ59" s="109"/>
      <c r="VK59" s="109"/>
      <c r="VL59" s="109"/>
      <c r="VM59" s="109"/>
      <c r="VN59" s="109"/>
      <c r="VO59" s="109"/>
      <c r="VP59" s="109"/>
      <c r="VQ59" s="109"/>
      <c r="VR59" s="109"/>
      <c r="VS59" s="109"/>
      <c r="VT59" s="109"/>
      <c r="VU59" s="109"/>
      <c r="VV59" s="109"/>
      <c r="VW59" s="109"/>
      <c r="VX59" s="109"/>
      <c r="VY59" s="109"/>
      <c r="VZ59" s="109"/>
      <c r="WA59" s="109"/>
      <c r="WB59" s="109"/>
      <c r="WC59" s="109"/>
      <c r="WD59" s="109"/>
      <c r="WE59" s="109"/>
      <c r="WF59" s="109"/>
      <c r="WG59" s="109"/>
      <c r="WH59" s="109"/>
      <c r="WI59" s="109"/>
      <c r="WJ59" s="109"/>
      <c r="WK59" s="109"/>
      <c r="WL59" s="109"/>
      <c r="WM59" s="109"/>
      <c r="WN59" s="109"/>
      <c r="WO59" s="109"/>
      <c r="WP59" s="109"/>
      <c r="WQ59" s="109"/>
      <c r="WR59" s="109"/>
      <c r="WS59" s="109"/>
      <c r="WT59" s="109"/>
      <c r="WU59" s="109"/>
      <c r="WV59" s="109"/>
      <c r="WW59" s="109"/>
      <c r="WX59" s="109"/>
      <c r="WY59" s="109"/>
      <c r="WZ59" s="109"/>
      <c r="XA59" s="109"/>
      <c r="XB59" s="109"/>
      <c r="XC59" s="109"/>
      <c r="XD59" s="109"/>
      <c r="XE59" s="109"/>
      <c r="XF59" s="109"/>
      <c r="XG59" s="109"/>
      <c r="XH59" s="109"/>
      <c r="XI59" s="109"/>
      <c r="XJ59" s="109"/>
      <c r="XK59" s="109"/>
      <c r="XL59" s="109"/>
      <c r="XM59" s="109"/>
      <c r="XN59" s="109"/>
      <c r="XO59" s="109"/>
      <c r="XP59" s="109"/>
      <c r="XQ59" s="109"/>
      <c r="XR59" s="109"/>
      <c r="XS59" s="109"/>
      <c r="XT59" s="109"/>
      <c r="XU59" s="109"/>
      <c r="XV59" s="109"/>
      <c r="XW59" s="109"/>
      <c r="XX59" s="109"/>
      <c r="XY59" s="109"/>
      <c r="XZ59" s="109"/>
      <c r="YA59" s="109"/>
      <c r="YB59" s="109"/>
      <c r="YC59" s="109"/>
      <c r="YD59" s="109"/>
      <c r="YE59" s="109"/>
      <c r="YF59" s="109"/>
      <c r="YG59" s="109"/>
      <c r="YH59" s="109"/>
      <c r="YI59" s="109"/>
      <c r="YJ59" s="109"/>
      <c r="YK59" s="109"/>
      <c r="YL59" s="109"/>
      <c r="YM59" s="109"/>
      <c r="YN59" s="109"/>
      <c r="YO59" s="109"/>
      <c r="YP59" s="109"/>
      <c r="YQ59" s="109"/>
      <c r="YR59" s="109"/>
      <c r="YS59" s="109"/>
      <c r="YT59" s="109"/>
      <c r="YU59" s="109"/>
      <c r="YV59" s="109"/>
      <c r="YW59" s="109"/>
      <c r="YX59" s="109"/>
      <c r="YY59" s="109"/>
      <c r="YZ59" s="109"/>
      <c r="ZA59" s="109"/>
      <c r="ZB59" s="109"/>
      <c r="ZC59" s="109"/>
      <c r="ZD59" s="109"/>
      <c r="ZE59" s="109"/>
      <c r="ZF59" s="109"/>
      <c r="ZG59" s="109"/>
      <c r="ZH59" s="109"/>
      <c r="ZI59" s="109"/>
      <c r="ZJ59" s="109"/>
      <c r="ZK59" s="109"/>
      <c r="ZL59" s="109"/>
      <c r="ZM59" s="109"/>
      <c r="ZN59" s="109"/>
      <c r="ZO59" s="109"/>
      <c r="ZP59" s="109"/>
      <c r="ZQ59" s="109"/>
      <c r="ZR59" s="109"/>
      <c r="ZS59" s="109"/>
      <c r="ZT59" s="109"/>
      <c r="ZU59" s="109"/>
      <c r="ZV59" s="109"/>
      <c r="ZW59" s="109"/>
      <c r="ZX59" s="109"/>
      <c r="ZY59" s="109"/>
      <c r="ZZ59" s="109"/>
      <c r="AAA59" s="109"/>
      <c r="AAB59" s="109"/>
      <c r="AAC59" s="109"/>
      <c r="AAD59" s="109"/>
      <c r="AAE59" s="109"/>
      <c r="AAF59" s="109"/>
      <c r="AAG59" s="109"/>
      <c r="AAH59" s="109"/>
      <c r="AAI59" s="109"/>
      <c r="AAJ59" s="109"/>
      <c r="AAK59" s="109"/>
      <c r="AAL59" s="109"/>
      <c r="AAM59" s="109"/>
      <c r="AAN59" s="109"/>
      <c r="AAO59" s="109"/>
      <c r="AAP59" s="109"/>
      <c r="AAQ59" s="109"/>
      <c r="AAR59" s="109"/>
      <c r="AAS59" s="109"/>
      <c r="AAT59" s="109"/>
      <c r="AAU59" s="109"/>
      <c r="AAV59" s="109"/>
      <c r="AAW59" s="109"/>
      <c r="AAX59" s="109"/>
      <c r="AAY59" s="109"/>
      <c r="AAZ59" s="109"/>
      <c r="ABA59" s="109"/>
      <c r="ABB59" s="109"/>
      <c r="ABC59" s="109"/>
      <c r="ABD59" s="109"/>
      <c r="ABE59" s="109"/>
      <c r="ABF59" s="109"/>
      <c r="ABG59" s="109"/>
      <c r="ABH59" s="109"/>
      <c r="ABI59" s="109"/>
      <c r="ABJ59" s="109"/>
      <c r="ABK59" s="109"/>
      <c r="ABL59" s="109"/>
      <c r="ABM59" s="109"/>
      <c r="ABN59" s="109"/>
      <c r="ABO59" s="109"/>
      <c r="ABP59" s="109"/>
      <c r="ABQ59" s="109"/>
      <c r="ABR59" s="109"/>
      <c r="ABS59" s="109"/>
      <c r="ABT59" s="109"/>
      <c r="ABU59" s="109"/>
      <c r="ABV59" s="109"/>
      <c r="ABW59" s="109"/>
      <c r="ABX59" s="109"/>
      <c r="ABY59" s="109"/>
      <c r="ABZ59" s="109"/>
      <c r="ACA59" s="109"/>
      <c r="ACB59" s="109"/>
      <c r="ACC59" s="109"/>
      <c r="ACD59" s="109"/>
      <c r="ACE59" s="109"/>
      <c r="ACF59" s="109"/>
      <c r="ACG59" s="109"/>
      <c r="ACH59" s="109"/>
      <c r="ACI59" s="109"/>
      <c r="ACJ59" s="109"/>
      <c r="ACK59" s="109"/>
      <c r="ACL59" s="109"/>
      <c r="ACM59" s="109"/>
      <c r="ACN59" s="109"/>
      <c r="ACO59" s="109"/>
      <c r="ACP59" s="109"/>
      <c r="ACQ59" s="109"/>
      <c r="ACR59" s="109"/>
      <c r="ACS59" s="109"/>
      <c r="ACT59" s="109"/>
      <c r="ACU59" s="109"/>
      <c r="ACV59" s="109"/>
      <c r="ACW59" s="109"/>
      <c r="ACX59" s="109"/>
      <c r="ACY59" s="109"/>
      <c r="ACZ59" s="109"/>
      <c r="ADA59" s="109"/>
      <c r="ADB59" s="109"/>
      <c r="ADC59" s="109"/>
      <c r="ADD59" s="109"/>
      <c r="ADE59" s="109"/>
      <c r="ADF59" s="109"/>
      <c r="ADG59" s="109"/>
      <c r="ADH59" s="109"/>
      <c r="ADI59" s="109"/>
      <c r="ADJ59" s="109"/>
      <c r="ADK59" s="109"/>
      <c r="ADL59" s="109"/>
      <c r="ADM59" s="109"/>
      <c r="ADN59" s="109"/>
      <c r="ADO59" s="109"/>
      <c r="ADP59" s="109"/>
      <c r="ADQ59" s="109"/>
      <c r="ADR59" s="109"/>
      <c r="ADS59" s="109"/>
      <c r="ADT59" s="109"/>
      <c r="ADU59" s="109"/>
      <c r="ADV59" s="109"/>
      <c r="ADW59" s="109"/>
      <c r="ADX59" s="109"/>
      <c r="ADY59" s="109"/>
      <c r="ADZ59" s="109"/>
      <c r="AEA59" s="109"/>
      <c r="AEB59" s="109"/>
      <c r="AEC59" s="109"/>
      <c r="AED59" s="109"/>
      <c r="AEE59" s="109"/>
      <c r="AEF59" s="109"/>
      <c r="AEG59" s="109"/>
      <c r="AEH59" s="109"/>
      <c r="AEI59" s="109"/>
      <c r="AEJ59" s="109"/>
      <c r="AEK59" s="109"/>
      <c r="AEL59" s="109"/>
      <c r="AEM59" s="109"/>
      <c r="AEN59" s="109"/>
      <c r="AEO59" s="109"/>
      <c r="AEP59" s="109"/>
      <c r="AEQ59" s="109"/>
      <c r="AER59" s="109"/>
      <c r="AES59" s="109"/>
      <c r="AET59" s="109"/>
      <c r="AEU59" s="109"/>
      <c r="AEV59" s="109"/>
      <c r="AEW59" s="109"/>
      <c r="AEX59" s="109"/>
      <c r="AEY59" s="109"/>
      <c r="AEZ59" s="109"/>
      <c r="AFA59" s="109"/>
      <c r="AFB59" s="109"/>
      <c r="AFC59" s="109"/>
      <c r="AFD59" s="109"/>
      <c r="AFE59" s="109"/>
      <c r="AFF59" s="109"/>
      <c r="AFG59" s="109"/>
      <c r="AFH59" s="109"/>
      <c r="AFI59" s="109"/>
      <c r="AFJ59" s="109"/>
      <c r="AFK59" s="109"/>
      <c r="AFL59" s="109"/>
      <c r="AFM59" s="109"/>
      <c r="AFN59" s="109"/>
      <c r="AFO59" s="109"/>
      <c r="AFP59" s="109"/>
      <c r="AFQ59" s="109"/>
      <c r="AFR59" s="109"/>
      <c r="AFS59" s="109"/>
      <c r="AFT59" s="109"/>
      <c r="AFU59" s="109"/>
      <c r="AFV59" s="109"/>
      <c r="AFW59" s="109"/>
      <c r="AFX59" s="109"/>
      <c r="AFY59" s="109"/>
      <c r="AFZ59" s="109"/>
      <c r="AGA59" s="109"/>
      <c r="AGB59" s="109"/>
      <c r="AGC59" s="109"/>
      <c r="AGD59" s="109"/>
      <c r="AGE59" s="109"/>
      <c r="AGF59" s="109"/>
      <c r="AGG59" s="109"/>
      <c r="AGH59" s="109"/>
      <c r="AGI59" s="109"/>
      <c r="AGJ59" s="109"/>
      <c r="AGK59" s="109"/>
      <c r="AGL59" s="109"/>
      <c r="AGM59" s="109"/>
      <c r="AGN59" s="109"/>
      <c r="AGO59" s="109"/>
      <c r="AGP59" s="109"/>
      <c r="AGQ59" s="109"/>
      <c r="AGR59" s="109"/>
      <c r="AGS59" s="109"/>
      <c r="AGT59" s="109"/>
      <c r="AGU59" s="109"/>
      <c r="AGV59" s="109"/>
      <c r="AGW59" s="109"/>
      <c r="AGX59" s="109"/>
      <c r="AGY59" s="109"/>
      <c r="AGZ59" s="109"/>
      <c r="AHA59" s="109"/>
      <c r="AHB59" s="109"/>
      <c r="AHC59" s="109"/>
      <c r="AHD59" s="109"/>
      <c r="AHE59" s="109"/>
      <c r="AHF59" s="109"/>
      <c r="AHG59" s="109"/>
      <c r="AHH59" s="109"/>
      <c r="AHI59" s="109"/>
      <c r="AHJ59" s="109"/>
      <c r="AHK59" s="109"/>
      <c r="AHL59" s="109"/>
      <c r="AHM59" s="109"/>
      <c r="AHN59" s="109"/>
      <c r="AHO59" s="109"/>
      <c r="AHP59" s="109"/>
      <c r="AHQ59" s="109"/>
      <c r="AHR59" s="109"/>
      <c r="AHS59" s="109"/>
      <c r="AHT59" s="109"/>
      <c r="AHU59" s="109"/>
      <c r="AHV59" s="109"/>
      <c r="AHW59" s="109"/>
      <c r="AHX59" s="109"/>
      <c r="AHY59" s="109"/>
      <c r="AHZ59" s="109"/>
      <c r="AIA59" s="109"/>
      <c r="AIB59" s="109"/>
      <c r="AIC59" s="109"/>
      <c r="AID59" s="109"/>
      <c r="AIE59" s="109"/>
      <c r="AIF59" s="109"/>
      <c r="AIG59" s="109"/>
      <c r="AIH59" s="109"/>
      <c r="AII59" s="109"/>
      <c r="AIJ59" s="109"/>
      <c r="AIK59" s="109"/>
      <c r="AIL59" s="109"/>
      <c r="AIM59" s="109"/>
      <c r="AIN59" s="109"/>
      <c r="AIO59" s="109"/>
      <c r="AIP59" s="109"/>
      <c r="AIQ59" s="109"/>
      <c r="AIR59" s="109"/>
      <c r="AIS59" s="109"/>
      <c r="AIT59" s="109"/>
      <c r="AIU59" s="109"/>
      <c r="AIV59" s="109"/>
      <c r="AIW59" s="109"/>
      <c r="AIX59" s="109"/>
      <c r="AIY59" s="109"/>
      <c r="AIZ59" s="109"/>
      <c r="AJA59" s="109"/>
      <c r="AJB59" s="109"/>
      <c r="AJC59" s="109"/>
      <c r="AJD59" s="109"/>
      <c r="AJE59" s="109"/>
      <c r="AJF59" s="109"/>
      <c r="AJG59" s="109"/>
      <c r="AJH59" s="109"/>
      <c r="AJI59" s="109"/>
      <c r="AJJ59" s="109"/>
      <c r="AJK59" s="109"/>
      <c r="AJL59" s="109"/>
      <c r="AJM59" s="109"/>
      <c r="AJN59" s="109"/>
      <c r="AJO59" s="109"/>
      <c r="AJP59" s="109"/>
      <c r="AJQ59" s="109"/>
      <c r="AJR59" s="109"/>
      <c r="AJS59" s="109"/>
      <c r="AJT59" s="109"/>
      <c r="AJU59" s="109"/>
      <c r="AJV59" s="109"/>
      <c r="AJW59" s="109"/>
      <c r="AJX59" s="109"/>
      <c r="AJY59" s="109"/>
      <c r="AJZ59" s="109"/>
      <c r="AKA59" s="109"/>
      <c r="AKB59" s="109"/>
      <c r="AKC59" s="109"/>
      <c r="AKD59" s="109"/>
      <c r="AKE59" s="109"/>
      <c r="AKF59" s="109"/>
      <c r="AKG59" s="109"/>
      <c r="AKH59" s="109"/>
      <c r="AKI59" s="109"/>
      <c r="AKJ59" s="109"/>
      <c r="AKK59" s="109"/>
      <c r="AKL59" s="109"/>
      <c r="AKM59" s="109"/>
      <c r="AKN59" s="109"/>
      <c r="AKO59" s="109"/>
      <c r="AKP59" s="109"/>
      <c r="AKQ59" s="109"/>
      <c r="AKR59" s="109"/>
      <c r="AKS59" s="109"/>
      <c r="AKT59" s="109"/>
      <c r="AKU59" s="109"/>
      <c r="AKV59" s="109"/>
      <c r="AKW59" s="109"/>
      <c r="AKX59" s="109"/>
      <c r="AKY59" s="109"/>
      <c r="AKZ59" s="109"/>
      <c r="ALA59" s="109"/>
      <c r="ALB59" s="109"/>
      <c r="ALC59" s="109"/>
      <c r="ALD59" s="109"/>
      <c r="ALE59" s="109"/>
      <c r="ALF59" s="109"/>
      <c r="ALG59" s="109"/>
      <c r="ALH59" s="109"/>
      <c r="ALI59" s="109"/>
      <c r="ALJ59" s="109"/>
      <c r="ALK59" s="109"/>
      <c r="ALL59" s="109"/>
      <c r="ALM59" s="109"/>
      <c r="ALN59" s="109"/>
      <c r="ALO59" s="109"/>
      <c r="ALP59" s="109"/>
      <c r="ALQ59" s="109"/>
      <c r="ALR59" s="109"/>
      <c r="ALS59" s="109"/>
      <c r="ALT59" s="109"/>
      <c r="ALU59" s="109"/>
      <c r="ALV59" s="109"/>
      <c r="ALW59" s="109"/>
      <c r="ALX59" s="109"/>
      <c r="ALY59" s="109"/>
      <c r="ALZ59" s="109"/>
      <c r="AMA59" s="109"/>
      <c r="AMB59" s="109"/>
      <c r="AMC59" s="109"/>
      <c r="AMD59" s="109"/>
      <c r="AME59" s="109"/>
      <c r="AMF59" s="109"/>
      <c r="AMG59" s="109"/>
      <c r="AMH59" s="109"/>
      <c r="AMI59" s="109"/>
      <c r="AMJ59" s="109"/>
      <c r="AMK59" s="109"/>
      <c r="AML59" s="109"/>
      <c r="AMM59" s="109"/>
      <c r="AMN59" s="109"/>
      <c r="AMO59" s="109"/>
      <c r="AMP59" s="109"/>
      <c r="AMQ59" s="109"/>
      <c r="AMR59" s="109"/>
      <c r="AMS59" s="109"/>
      <c r="AMT59" s="109"/>
      <c r="AMU59" s="109"/>
      <c r="AMV59" s="109"/>
      <c r="AMW59" s="109"/>
      <c r="AMX59" s="109"/>
      <c r="AMY59" s="109"/>
      <c r="AMZ59" s="109"/>
      <c r="ANA59" s="109"/>
      <c r="ANB59" s="109"/>
      <c r="ANC59" s="109"/>
      <c r="AND59" s="109"/>
      <c r="ANE59" s="109"/>
      <c r="ANF59" s="109"/>
      <c r="ANG59" s="109"/>
      <c r="ANH59" s="109"/>
      <c r="ANI59" s="109"/>
      <c r="ANJ59" s="109"/>
      <c r="ANK59" s="109"/>
      <c r="ANL59" s="109"/>
      <c r="ANM59" s="109"/>
      <c r="ANN59" s="109"/>
      <c r="ANO59" s="109"/>
      <c r="ANP59" s="109"/>
      <c r="ANQ59" s="109"/>
      <c r="ANR59" s="109"/>
      <c r="ANS59" s="109"/>
      <c r="ANT59" s="109"/>
      <c r="ANU59" s="109"/>
      <c r="ANV59" s="109"/>
      <c r="ANW59" s="109"/>
      <c r="ANX59" s="109"/>
      <c r="ANY59" s="109"/>
      <c r="ANZ59" s="109"/>
      <c r="AOA59" s="109"/>
      <c r="AOB59" s="109"/>
      <c r="AOC59" s="109"/>
      <c r="AOD59" s="109"/>
      <c r="AOE59" s="109"/>
      <c r="AOF59" s="109"/>
      <c r="AOG59" s="109"/>
      <c r="AOH59" s="109"/>
      <c r="AOI59" s="109"/>
      <c r="AOJ59" s="109"/>
      <c r="AOK59" s="109"/>
      <c r="AOL59" s="109"/>
      <c r="AOM59" s="109"/>
      <c r="AON59" s="109"/>
      <c r="AOO59" s="109"/>
      <c r="AOP59" s="109"/>
      <c r="AOQ59" s="109"/>
      <c r="AOR59" s="109"/>
      <c r="AOS59" s="109"/>
      <c r="AOT59" s="109"/>
      <c r="AOU59" s="109"/>
      <c r="AOV59" s="109"/>
      <c r="AOW59" s="109"/>
      <c r="AOX59" s="109"/>
      <c r="AOY59" s="109"/>
      <c r="AOZ59" s="109"/>
      <c r="APA59" s="109"/>
      <c r="APB59" s="109"/>
      <c r="APC59" s="109"/>
      <c r="APD59" s="109"/>
      <c r="APE59" s="109"/>
      <c r="APF59" s="109"/>
      <c r="APG59" s="109"/>
      <c r="APH59" s="109"/>
      <c r="API59" s="109"/>
      <c r="APJ59" s="109"/>
      <c r="APK59" s="109"/>
      <c r="APL59" s="109"/>
      <c r="APM59" s="109"/>
      <c r="APN59" s="109"/>
      <c r="APO59" s="109"/>
      <c r="APP59" s="109"/>
      <c r="APQ59" s="109"/>
      <c r="APR59" s="109"/>
      <c r="APS59" s="109"/>
      <c r="APT59" s="109"/>
      <c r="APU59" s="109"/>
      <c r="APV59" s="109"/>
      <c r="APW59" s="109"/>
      <c r="APX59" s="109"/>
      <c r="APY59" s="109"/>
    </row>
    <row r="60" spans="1:1117" x14ac:dyDescent="0.15">
      <c r="A60" s="52" t="s">
        <v>422</v>
      </c>
      <c r="B60" s="41">
        <f t="shared" si="1"/>
        <v>204.69980468750001</v>
      </c>
      <c r="C60" s="41">
        <f t="shared" si="2"/>
        <v>1.8812011718749999</v>
      </c>
      <c r="D60" s="41">
        <f t="shared" si="2"/>
        <v>0</v>
      </c>
      <c r="E60" s="41">
        <f t="shared" si="3"/>
        <v>493.29072265624995</v>
      </c>
      <c r="F60" s="41">
        <f t="shared" si="4"/>
        <v>9.1041308593749992</v>
      </c>
      <c r="G60" s="41">
        <f t="shared" si="5"/>
        <v>328.99618164062503</v>
      </c>
      <c r="H60" s="41">
        <f t="shared" si="9"/>
        <v>18.479091796875</v>
      </c>
      <c r="I60" s="41">
        <f t="shared" si="10"/>
        <v>55.692490234375001</v>
      </c>
      <c r="J60" s="41">
        <f t="shared" si="6"/>
        <v>23.707084655761719</v>
      </c>
      <c r="K60" s="41">
        <f t="shared" si="7"/>
        <v>0.94814453124999998</v>
      </c>
      <c r="L60" s="41">
        <f t="shared" si="8"/>
        <v>36.545048828124997</v>
      </c>
      <c r="M60" s="41">
        <f t="shared" si="8"/>
        <v>0.156494140625</v>
      </c>
      <c r="N60" s="49">
        <f t="shared" si="11"/>
        <v>1173.5003952026366</v>
      </c>
      <c r="O60" s="41"/>
      <c r="S60" s="46"/>
      <c r="Z60" s="12"/>
      <c r="AA60" s="12"/>
      <c r="AB60" s="12"/>
      <c r="AC60" s="12"/>
      <c r="AD60" s="12"/>
      <c r="AE60" s="12"/>
      <c r="AF60" s="12"/>
      <c r="AG60" s="12"/>
      <c r="AH60" s="12"/>
      <c r="AI60" s="12"/>
      <c r="AJ60" s="109"/>
      <c r="AK60" s="109"/>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c r="DK60" s="54"/>
      <c r="DL60" s="54"/>
      <c r="DM60" s="54"/>
      <c r="DN60" s="54"/>
      <c r="DO60" s="54"/>
      <c r="DP60" s="54"/>
      <c r="DQ60" s="54"/>
      <c r="DR60" s="54"/>
      <c r="DS60" s="54"/>
      <c r="DT60" s="54"/>
      <c r="DU60" s="54"/>
      <c r="DV60" s="54"/>
      <c r="DW60" s="54"/>
      <c r="DX60" s="54"/>
      <c r="DY60" s="54"/>
      <c r="DZ60" s="54"/>
      <c r="EA60" s="54"/>
      <c r="EB60" s="54"/>
      <c r="EC60" s="54"/>
      <c r="ED60" s="54"/>
      <c r="EE60" s="54"/>
      <c r="EF60" s="54"/>
      <c r="EG60" s="54"/>
      <c r="EH60" s="54"/>
      <c r="EI60" s="54"/>
      <c r="EJ60" s="54"/>
      <c r="EK60" s="54"/>
      <c r="EL60" s="54"/>
      <c r="EM60" s="54"/>
      <c r="EN60" s="54"/>
      <c r="EO60" s="54"/>
      <c r="EP60" s="54"/>
      <c r="EQ60" s="54"/>
      <c r="ER60" s="54"/>
      <c r="ES60" s="54"/>
      <c r="ET60" s="54"/>
      <c r="EU60" s="54"/>
      <c r="EV60" s="54"/>
      <c r="EW60" s="54"/>
      <c r="EX60" s="54"/>
      <c r="EY60" s="54"/>
      <c r="EZ60" s="54"/>
      <c r="FA60" s="54"/>
      <c r="FB60" s="54"/>
      <c r="FC60" s="54"/>
      <c r="FD60" s="54"/>
      <c r="FE60" s="54"/>
      <c r="FF60" s="54"/>
      <c r="FG60" s="54"/>
      <c r="FH60" s="54"/>
      <c r="FI60" s="54"/>
      <c r="FJ60" s="54"/>
      <c r="FK60" s="54"/>
      <c r="FL60" s="54"/>
      <c r="FM60" s="54"/>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c r="GX60" s="54"/>
      <c r="GY60" s="54"/>
      <c r="GZ60" s="54"/>
      <c r="HA60" s="54"/>
      <c r="HB60" s="54"/>
      <c r="HC60" s="54"/>
      <c r="HD60" s="54"/>
      <c r="HE60" s="54"/>
      <c r="HF60" s="54"/>
      <c r="HG60" s="54"/>
      <c r="HH60" s="54"/>
      <c r="HI60" s="54"/>
      <c r="HJ60" s="54"/>
      <c r="HK60" s="54"/>
      <c r="HL60" s="54"/>
      <c r="HM60" s="54"/>
      <c r="HN60" s="54"/>
      <c r="HO60" s="54"/>
      <c r="HP60" s="54"/>
      <c r="HQ60" s="54"/>
      <c r="HR60" s="54"/>
      <c r="HS60" s="54"/>
      <c r="HT60" s="54"/>
      <c r="HU60" s="54"/>
      <c r="HV60" s="54"/>
      <c r="HW60" s="54"/>
      <c r="HX60" s="54"/>
      <c r="HY60" s="54"/>
      <c r="HZ60" s="54"/>
      <c r="IA60" s="54"/>
      <c r="IB60" s="54"/>
      <c r="IC60" s="54"/>
      <c r="ID60" s="54"/>
      <c r="IE60" s="54"/>
      <c r="IF60" s="54"/>
      <c r="IG60" s="54"/>
      <c r="IH60" s="54"/>
      <c r="II60" s="54"/>
      <c r="IJ60" s="54"/>
      <c r="IK60" s="54"/>
      <c r="IL60" s="54"/>
      <c r="IM60" s="54"/>
      <c r="IN60" s="54"/>
      <c r="IO60" s="54"/>
      <c r="IP60" s="54"/>
      <c r="IQ60" s="54"/>
      <c r="IR60" s="54"/>
      <c r="IS60" s="54"/>
      <c r="IT60" s="54"/>
      <c r="IU60" s="54"/>
      <c r="IV60" s="54"/>
      <c r="IW60" s="54"/>
      <c r="IX60" s="54"/>
      <c r="IY60" s="54"/>
      <c r="IZ60" s="54"/>
      <c r="JA60" s="54"/>
      <c r="JB60" s="54"/>
      <c r="JC60" s="54"/>
      <c r="JD60" s="54"/>
      <c r="JE60" s="54"/>
      <c r="JF60" s="54"/>
      <c r="JG60" s="54"/>
      <c r="JH60" s="54"/>
      <c r="JI60" s="54"/>
      <c r="JJ60" s="54"/>
      <c r="JK60" s="54"/>
      <c r="JL60" s="54"/>
      <c r="JM60" s="54"/>
      <c r="JN60" s="54"/>
      <c r="JO60" s="54"/>
      <c r="JP60" s="54"/>
      <c r="JQ60" s="54"/>
      <c r="JR60" s="54"/>
      <c r="JS60" s="54"/>
      <c r="JT60" s="54"/>
      <c r="JU60" s="54"/>
      <c r="JV60" s="54"/>
      <c r="JW60" s="54"/>
      <c r="JX60" s="54"/>
      <c r="JY60" s="54"/>
      <c r="JZ60" s="54"/>
      <c r="KA60" s="54"/>
      <c r="KB60" s="54"/>
      <c r="KC60" s="54"/>
      <c r="KD60" s="54"/>
      <c r="KE60" s="54"/>
      <c r="KF60" s="54"/>
      <c r="KG60" s="54"/>
      <c r="KH60" s="54"/>
      <c r="KI60" s="54"/>
      <c r="KJ60" s="54"/>
      <c r="KK60" s="54"/>
      <c r="KL60" s="54"/>
      <c r="KM60" s="54"/>
      <c r="KN60" s="54"/>
      <c r="KO60" s="54"/>
      <c r="KP60" s="54"/>
      <c r="KQ60" s="54"/>
      <c r="KR60" s="54"/>
      <c r="KS60" s="54"/>
      <c r="KT60" s="54"/>
      <c r="KU60" s="54"/>
      <c r="KV60" s="54"/>
      <c r="KW60" s="54"/>
      <c r="KX60" s="54"/>
      <c r="KY60" s="54"/>
      <c r="KZ60" s="54"/>
      <c r="LA60" s="54"/>
      <c r="LB60" s="54"/>
      <c r="LC60" s="54"/>
      <c r="LD60" s="54"/>
      <c r="LE60" s="54"/>
      <c r="LF60" s="54"/>
      <c r="LG60" s="54"/>
      <c r="LH60" s="54"/>
      <c r="LI60" s="54"/>
      <c r="LJ60" s="54"/>
      <c r="LK60" s="54"/>
      <c r="LL60" s="54"/>
      <c r="LM60" s="54"/>
      <c r="LN60" s="54"/>
      <c r="LO60" s="54"/>
      <c r="LP60" s="54"/>
      <c r="LQ60" s="54"/>
      <c r="LR60" s="54"/>
      <c r="LS60" s="54"/>
      <c r="LT60" s="54"/>
      <c r="LU60" s="54"/>
      <c r="LV60" s="54"/>
      <c r="LW60" s="54"/>
      <c r="LX60" s="54"/>
      <c r="LY60" s="54"/>
      <c r="LZ60" s="54"/>
      <c r="MA60" s="54"/>
      <c r="MB60" s="54"/>
      <c r="MC60" s="54"/>
      <c r="MD60" s="54"/>
      <c r="ME60" s="54"/>
      <c r="MF60" s="54"/>
      <c r="MG60" s="54"/>
      <c r="MH60" s="54"/>
      <c r="MI60" s="54"/>
      <c r="MJ60" s="54"/>
      <c r="MK60" s="54"/>
      <c r="ML60" s="54"/>
      <c r="MM60" s="54"/>
      <c r="MN60" s="54"/>
      <c r="MO60" s="54"/>
      <c r="MP60" s="54"/>
      <c r="MQ60" s="54"/>
      <c r="MR60" s="54"/>
      <c r="MS60" s="54"/>
      <c r="MT60" s="54"/>
      <c r="MU60" s="54"/>
      <c r="MV60" s="54"/>
      <c r="MW60" s="54"/>
      <c r="MX60" s="54"/>
      <c r="MY60" s="54"/>
      <c r="MZ60" s="54"/>
      <c r="NA60" s="54"/>
      <c r="NB60" s="54"/>
      <c r="NC60" s="54"/>
      <c r="ND60" s="54"/>
      <c r="NE60" s="54"/>
      <c r="NF60" s="54"/>
      <c r="NG60" s="54"/>
      <c r="NH60" s="54"/>
      <c r="NI60" s="54"/>
      <c r="NJ60" s="54"/>
      <c r="NK60" s="54"/>
      <c r="NL60" s="54"/>
      <c r="NM60" s="54"/>
      <c r="NN60" s="54"/>
      <c r="NO60" s="54"/>
      <c r="NP60" s="54"/>
      <c r="NQ60" s="54"/>
      <c r="NR60" s="54"/>
      <c r="NS60" s="54"/>
      <c r="NT60" s="54"/>
      <c r="NU60" s="54"/>
      <c r="NV60" s="54"/>
      <c r="NW60" s="54"/>
      <c r="NX60" s="54"/>
      <c r="NY60" s="54"/>
      <c r="NZ60" s="54"/>
      <c r="OA60" s="54"/>
      <c r="OB60" s="54"/>
      <c r="OC60" s="54"/>
      <c r="OD60" s="54"/>
      <c r="OE60" s="54"/>
      <c r="OF60" s="54"/>
      <c r="OG60" s="54"/>
      <c r="OH60" s="54"/>
      <c r="OI60" s="54"/>
      <c r="OJ60" s="54"/>
      <c r="OK60" s="54"/>
      <c r="OL60" s="54"/>
      <c r="OM60" s="54"/>
      <c r="ON60" s="54"/>
      <c r="OO60" s="54"/>
      <c r="OP60" s="54"/>
      <c r="OQ60" s="54"/>
      <c r="OR60" s="54"/>
      <c r="OS60" s="54"/>
      <c r="OT60" s="54"/>
      <c r="OU60" s="54"/>
      <c r="OV60" s="54"/>
      <c r="OW60" s="54"/>
      <c r="OX60" s="54"/>
      <c r="OY60" s="54"/>
      <c r="OZ60" s="54"/>
      <c r="PA60" s="54"/>
      <c r="PB60" s="54"/>
      <c r="PC60" s="54"/>
      <c r="PD60" s="54"/>
      <c r="PE60" s="54"/>
      <c r="PF60" s="54"/>
      <c r="PG60" s="54"/>
      <c r="PH60" s="54"/>
      <c r="PI60" s="54"/>
      <c r="PJ60" s="54"/>
      <c r="PK60" s="54"/>
      <c r="PL60" s="54"/>
      <c r="PM60" s="54"/>
      <c r="PN60" s="54"/>
      <c r="PO60" s="54"/>
      <c r="PP60" s="54"/>
      <c r="PQ60" s="54"/>
      <c r="PR60" s="54"/>
      <c r="PS60" s="54"/>
      <c r="PT60" s="54"/>
      <c r="PU60" s="54"/>
      <c r="PV60" s="54"/>
      <c r="PW60" s="54"/>
      <c r="PX60" s="54"/>
      <c r="PY60" s="54"/>
      <c r="PZ60" s="54"/>
      <c r="QA60" s="54"/>
      <c r="QB60" s="54"/>
      <c r="QC60" s="54"/>
      <c r="QD60" s="54"/>
      <c r="QE60" s="54"/>
      <c r="QF60" s="54"/>
      <c r="QG60" s="54"/>
      <c r="QH60" s="54"/>
      <c r="QI60" s="54"/>
      <c r="QJ60" s="54"/>
      <c r="QK60" s="54"/>
      <c r="QL60" s="54"/>
      <c r="QM60" s="54"/>
      <c r="QN60" s="54"/>
      <c r="QO60" s="54"/>
      <c r="QP60" s="54"/>
      <c r="QQ60" s="54"/>
      <c r="QR60" s="54"/>
      <c r="QS60" s="54"/>
      <c r="QT60" s="54"/>
      <c r="QU60" s="54"/>
      <c r="QV60" s="54"/>
      <c r="QW60" s="54"/>
      <c r="QX60" s="54"/>
      <c r="QY60" s="54"/>
      <c r="QZ60" s="54"/>
      <c r="RA60" s="54"/>
      <c r="RB60" s="54"/>
      <c r="RC60" s="54"/>
      <c r="RD60" s="54"/>
      <c r="RE60" s="54"/>
      <c r="RF60" s="54"/>
      <c r="RG60" s="54"/>
      <c r="RH60" s="54"/>
      <c r="RI60" s="54"/>
      <c r="RJ60" s="54"/>
      <c r="RK60" s="54"/>
      <c r="RL60" s="54"/>
      <c r="RM60" s="54"/>
      <c r="RN60" s="54"/>
      <c r="RO60" s="54"/>
      <c r="RP60" s="54"/>
      <c r="RQ60" s="54"/>
      <c r="RR60" s="54"/>
      <c r="RS60" s="54"/>
      <c r="RT60" s="54"/>
      <c r="RU60" s="54"/>
      <c r="RV60" s="54"/>
      <c r="RW60" s="54"/>
      <c r="RX60" s="54"/>
      <c r="RY60" s="54"/>
      <c r="RZ60" s="54"/>
      <c r="SA60" s="54"/>
      <c r="SB60" s="54"/>
      <c r="SC60" s="54"/>
      <c r="SD60" s="54"/>
      <c r="SE60" s="54"/>
      <c r="SF60" s="54"/>
      <c r="SG60" s="54"/>
      <c r="SH60" s="54"/>
      <c r="SI60" s="54"/>
      <c r="SJ60" s="54"/>
      <c r="SK60" s="54"/>
      <c r="SL60" s="54"/>
      <c r="SM60" s="54"/>
      <c r="SN60" s="54"/>
      <c r="SO60" s="54"/>
      <c r="SP60" s="54"/>
      <c r="SQ60" s="54"/>
      <c r="SR60" s="54"/>
      <c r="SS60" s="54"/>
      <c r="ST60" s="54"/>
      <c r="SU60" s="54"/>
      <c r="SV60" s="54"/>
      <c r="SW60" s="54"/>
      <c r="SX60" s="54"/>
      <c r="SY60" s="54"/>
      <c r="SZ60" s="54"/>
      <c r="TA60" s="54"/>
      <c r="TB60" s="54"/>
      <c r="TC60" s="54"/>
      <c r="TD60" s="54"/>
      <c r="TE60" s="54"/>
      <c r="TF60" s="54"/>
      <c r="TG60" s="54"/>
      <c r="TH60" s="54"/>
      <c r="TI60" s="54"/>
      <c r="TJ60" s="54"/>
      <c r="TK60" s="54"/>
      <c r="TL60" s="54"/>
      <c r="TM60" s="54"/>
      <c r="TN60" s="54"/>
      <c r="TO60" s="54"/>
      <c r="TP60" s="54"/>
      <c r="TQ60" s="54"/>
      <c r="TR60" s="54"/>
      <c r="TS60" s="54"/>
      <c r="TT60" s="54"/>
      <c r="TU60" s="54"/>
      <c r="TV60" s="54"/>
      <c r="TW60" s="54"/>
      <c r="TX60" s="54"/>
      <c r="TY60" s="54"/>
      <c r="TZ60" s="54"/>
      <c r="UA60" s="54"/>
      <c r="UB60" s="54"/>
      <c r="UC60" s="54"/>
      <c r="UD60" s="54"/>
      <c r="UE60" s="54"/>
      <c r="UF60" s="54"/>
      <c r="UG60" s="54"/>
      <c r="UH60" s="54"/>
      <c r="UI60" s="54"/>
      <c r="UJ60" s="54"/>
      <c r="UK60" s="54"/>
      <c r="UL60" s="54"/>
      <c r="UM60" s="54"/>
      <c r="UN60" s="54"/>
      <c r="UO60" s="54"/>
      <c r="UP60" s="54"/>
      <c r="UQ60" s="54"/>
      <c r="UR60" s="54"/>
      <c r="US60" s="54"/>
      <c r="UT60" s="54"/>
      <c r="UU60" s="54"/>
      <c r="UV60" s="54"/>
      <c r="UW60" s="54"/>
      <c r="UX60" s="54"/>
      <c r="UY60" s="54"/>
      <c r="UZ60" s="54"/>
      <c r="VA60" s="54"/>
      <c r="VB60" s="54"/>
      <c r="VC60" s="54"/>
      <c r="VD60" s="54"/>
      <c r="VE60" s="54"/>
      <c r="VF60" s="54"/>
      <c r="VG60" s="54"/>
      <c r="VH60" s="54"/>
      <c r="VI60" s="54"/>
      <c r="VJ60" s="54"/>
      <c r="VK60" s="54"/>
      <c r="VL60" s="54"/>
      <c r="VM60" s="54"/>
      <c r="VN60" s="54"/>
      <c r="VO60" s="54"/>
      <c r="VP60" s="54"/>
      <c r="VQ60" s="54"/>
      <c r="VR60" s="54"/>
      <c r="VS60" s="54"/>
      <c r="VT60" s="54"/>
      <c r="VU60" s="54"/>
      <c r="VV60" s="54"/>
      <c r="VW60" s="54"/>
      <c r="VX60" s="54"/>
      <c r="VY60" s="54"/>
      <c r="VZ60" s="54"/>
      <c r="WA60" s="54"/>
      <c r="WB60" s="54"/>
      <c r="WC60" s="54"/>
      <c r="WD60" s="54"/>
      <c r="WE60" s="54"/>
      <c r="WF60" s="54"/>
      <c r="WG60" s="54"/>
      <c r="WH60" s="54"/>
      <c r="WI60" s="54"/>
      <c r="WJ60" s="54"/>
      <c r="WK60" s="54"/>
      <c r="WL60" s="54"/>
      <c r="WM60" s="54"/>
      <c r="WN60" s="54"/>
      <c r="WO60" s="54"/>
      <c r="WP60" s="54"/>
      <c r="WQ60" s="54"/>
      <c r="WR60" s="54"/>
      <c r="WS60" s="54"/>
      <c r="WT60" s="54"/>
      <c r="WU60" s="54"/>
      <c r="WV60" s="54"/>
      <c r="WW60" s="54"/>
      <c r="WX60" s="54"/>
      <c r="WY60" s="54"/>
      <c r="WZ60" s="54"/>
      <c r="XA60" s="54"/>
      <c r="XB60" s="54"/>
      <c r="XC60" s="54"/>
      <c r="XD60" s="54"/>
      <c r="XE60" s="54"/>
      <c r="XF60" s="54"/>
      <c r="XG60" s="54"/>
      <c r="XH60" s="54"/>
      <c r="XI60" s="54"/>
      <c r="XJ60" s="54"/>
      <c r="XK60" s="54"/>
      <c r="XL60" s="54"/>
      <c r="XM60" s="54"/>
      <c r="XN60" s="54"/>
      <c r="XO60" s="54"/>
      <c r="XP60" s="54"/>
      <c r="XQ60" s="54"/>
      <c r="XR60" s="54"/>
      <c r="XS60" s="54"/>
      <c r="XT60" s="54"/>
      <c r="XU60" s="54"/>
      <c r="XV60" s="54"/>
      <c r="XW60" s="54"/>
      <c r="XX60" s="54"/>
      <c r="XY60" s="54"/>
      <c r="XZ60" s="54"/>
      <c r="YA60" s="54"/>
      <c r="YB60" s="54"/>
      <c r="YC60" s="54"/>
      <c r="YD60" s="54"/>
      <c r="YE60" s="54"/>
      <c r="YF60" s="54"/>
      <c r="YG60" s="54"/>
      <c r="YH60" s="54"/>
      <c r="YI60" s="54"/>
      <c r="YJ60" s="54"/>
      <c r="YK60" s="54"/>
      <c r="YL60" s="54"/>
      <c r="YM60" s="54"/>
      <c r="YN60" s="54"/>
      <c r="YO60" s="54"/>
      <c r="YP60" s="54"/>
      <c r="YQ60" s="54"/>
      <c r="YR60" s="54"/>
      <c r="YS60" s="54"/>
      <c r="YT60" s="54"/>
      <c r="YU60" s="54"/>
      <c r="YV60" s="54"/>
      <c r="YW60" s="54"/>
      <c r="YX60" s="54"/>
      <c r="YY60" s="54"/>
      <c r="YZ60" s="54"/>
      <c r="ZA60" s="54"/>
      <c r="ZB60" s="54"/>
      <c r="ZC60" s="54"/>
      <c r="ZD60" s="54"/>
      <c r="ZE60" s="54"/>
      <c r="ZF60" s="54"/>
      <c r="ZG60" s="54"/>
      <c r="ZH60" s="54"/>
      <c r="ZI60" s="54"/>
      <c r="ZJ60" s="54"/>
      <c r="ZK60" s="54"/>
      <c r="ZL60" s="54"/>
      <c r="ZM60" s="54"/>
      <c r="ZN60" s="54"/>
      <c r="ZO60" s="54"/>
      <c r="ZP60" s="54"/>
      <c r="ZQ60" s="54"/>
      <c r="ZR60" s="54"/>
      <c r="ZS60" s="54"/>
      <c r="ZT60" s="54"/>
      <c r="ZU60" s="54"/>
      <c r="ZV60" s="54"/>
      <c r="ZW60" s="54"/>
      <c r="ZX60" s="54"/>
      <c r="ZY60" s="54"/>
      <c r="ZZ60" s="54"/>
      <c r="AAA60" s="54"/>
      <c r="AAB60" s="54"/>
      <c r="AAC60" s="54"/>
      <c r="AAD60" s="54"/>
      <c r="AAE60" s="54"/>
      <c r="AAF60" s="54"/>
      <c r="AAG60" s="54"/>
      <c r="AAH60" s="54"/>
      <c r="AAI60" s="54"/>
      <c r="AAJ60" s="54"/>
      <c r="AAK60" s="54"/>
      <c r="AAL60" s="54"/>
      <c r="AAM60" s="54"/>
      <c r="AAN60" s="54"/>
      <c r="AAO60" s="54"/>
      <c r="AAP60" s="54"/>
      <c r="AAQ60" s="54"/>
      <c r="AAR60" s="54"/>
      <c r="AAS60" s="54"/>
      <c r="AAT60" s="54"/>
      <c r="AAU60" s="54"/>
      <c r="AAV60" s="54"/>
      <c r="AAW60" s="54"/>
      <c r="AAX60" s="54"/>
      <c r="AAY60" s="54"/>
      <c r="AAZ60" s="54"/>
      <c r="ABA60" s="54"/>
      <c r="ABB60" s="54"/>
      <c r="ABC60" s="54"/>
      <c r="ABD60" s="54"/>
      <c r="ABE60" s="54"/>
      <c r="ABF60" s="54"/>
      <c r="ABG60" s="54"/>
      <c r="ABH60" s="54"/>
      <c r="ABI60" s="54"/>
      <c r="ABJ60" s="54"/>
      <c r="ABK60" s="54"/>
      <c r="ABL60" s="54"/>
      <c r="ABM60" s="54"/>
      <c r="ABN60" s="54"/>
      <c r="ABO60" s="54"/>
      <c r="ABP60" s="54"/>
      <c r="ABQ60" s="54"/>
      <c r="ABR60" s="54"/>
      <c r="ABS60" s="54"/>
      <c r="ABT60" s="54"/>
      <c r="ABU60" s="54"/>
      <c r="ABV60" s="54"/>
      <c r="ABW60" s="54"/>
      <c r="ABX60" s="54"/>
      <c r="ABY60" s="54"/>
      <c r="ABZ60" s="54"/>
      <c r="ACA60" s="54"/>
      <c r="ACB60" s="54"/>
      <c r="ACC60" s="54"/>
      <c r="ACD60" s="54"/>
      <c r="ACE60" s="54"/>
      <c r="ACF60" s="54"/>
      <c r="ACG60" s="54"/>
      <c r="ACH60" s="54"/>
      <c r="ACI60" s="54"/>
      <c r="ACJ60" s="54"/>
      <c r="ACK60" s="54"/>
      <c r="ACL60" s="54"/>
      <c r="ACM60" s="54"/>
      <c r="ACN60" s="54"/>
      <c r="ACO60" s="54"/>
      <c r="ACP60" s="54"/>
      <c r="ACQ60" s="54"/>
      <c r="ACR60" s="54"/>
      <c r="ACS60" s="54"/>
      <c r="ACT60" s="54"/>
      <c r="ACU60" s="54"/>
      <c r="ACV60" s="54"/>
      <c r="ACW60" s="54"/>
      <c r="ACX60" s="54"/>
      <c r="ACY60" s="54"/>
      <c r="ACZ60" s="54"/>
      <c r="ADA60" s="54"/>
      <c r="ADB60" s="54"/>
      <c r="ADC60" s="54"/>
      <c r="ADD60" s="54"/>
      <c r="ADE60" s="54"/>
      <c r="ADF60" s="54"/>
      <c r="ADG60" s="54"/>
      <c r="ADH60" s="54"/>
      <c r="ADI60" s="54"/>
      <c r="ADJ60" s="54"/>
      <c r="ADK60" s="54"/>
      <c r="ADL60" s="54"/>
      <c r="ADM60" s="54"/>
      <c r="ADN60" s="54"/>
      <c r="ADO60" s="54"/>
      <c r="ADP60" s="54"/>
      <c r="ADQ60" s="54"/>
      <c r="ADR60" s="54"/>
      <c r="ADS60" s="54"/>
      <c r="ADT60" s="54"/>
      <c r="ADU60" s="54"/>
      <c r="ADV60" s="54"/>
      <c r="ADW60" s="54"/>
      <c r="ADX60" s="54"/>
      <c r="ADY60" s="54"/>
      <c r="ADZ60" s="54"/>
      <c r="AEA60" s="54"/>
      <c r="AEB60" s="54"/>
      <c r="AEC60" s="54"/>
      <c r="AED60" s="54"/>
      <c r="AEE60" s="54"/>
      <c r="AEF60" s="54"/>
      <c r="AEG60" s="54"/>
      <c r="AEH60" s="54"/>
      <c r="AEI60" s="54"/>
      <c r="AEJ60" s="54"/>
      <c r="AEK60" s="54"/>
      <c r="AEL60" s="54"/>
      <c r="AEM60" s="54"/>
      <c r="AEN60" s="54"/>
      <c r="AEO60" s="54"/>
      <c r="AEP60" s="54"/>
      <c r="AEQ60" s="54"/>
      <c r="AER60" s="54"/>
      <c r="AES60" s="54"/>
      <c r="AET60" s="54"/>
      <c r="AEU60" s="54"/>
      <c r="AEV60" s="54"/>
      <c r="AEW60" s="54"/>
      <c r="AEX60" s="54"/>
      <c r="AEY60" s="54"/>
      <c r="AEZ60" s="54"/>
      <c r="AFA60" s="54"/>
      <c r="AFB60" s="54"/>
      <c r="AFC60" s="54"/>
      <c r="AFD60" s="54"/>
      <c r="AFE60" s="54"/>
      <c r="AFF60" s="54"/>
      <c r="AFG60" s="54"/>
      <c r="AFH60" s="54"/>
      <c r="AFI60" s="54"/>
      <c r="AFJ60" s="54"/>
      <c r="AFK60" s="54"/>
      <c r="AFL60" s="54"/>
      <c r="AFM60" s="54"/>
      <c r="AFN60" s="54"/>
      <c r="AFO60" s="54"/>
      <c r="AFP60" s="54"/>
      <c r="AFQ60" s="54"/>
      <c r="AFR60" s="54"/>
      <c r="AFS60" s="54"/>
      <c r="AFT60" s="54"/>
      <c r="AFU60" s="54"/>
      <c r="AFV60" s="54"/>
      <c r="AFW60" s="54"/>
      <c r="AFX60" s="54"/>
      <c r="AFY60" s="54"/>
      <c r="AFZ60" s="54"/>
      <c r="AGA60" s="54"/>
      <c r="AGB60" s="54"/>
      <c r="AGC60" s="54"/>
      <c r="AGD60" s="54"/>
      <c r="AGE60" s="54"/>
      <c r="AGF60" s="54"/>
      <c r="AGG60" s="54"/>
      <c r="AGH60" s="54"/>
      <c r="AGI60" s="54"/>
      <c r="AGJ60" s="54"/>
      <c r="AGK60" s="54"/>
      <c r="AGL60" s="54"/>
      <c r="AGM60" s="54"/>
      <c r="AGN60" s="54"/>
      <c r="AGO60" s="54"/>
      <c r="AGP60" s="54"/>
      <c r="AGQ60" s="54"/>
      <c r="AGR60" s="54"/>
      <c r="AGS60" s="54"/>
      <c r="AGT60" s="54"/>
      <c r="AGU60" s="54"/>
      <c r="AGV60" s="54"/>
      <c r="AGW60" s="54"/>
      <c r="AGX60" s="54"/>
      <c r="AGY60" s="54"/>
      <c r="AGZ60" s="54"/>
      <c r="AHA60" s="54"/>
      <c r="AHB60" s="54"/>
      <c r="AHC60" s="54"/>
      <c r="AHD60" s="54"/>
      <c r="AHE60" s="54"/>
      <c r="AHF60" s="54"/>
      <c r="AHG60" s="54"/>
      <c r="AHH60" s="54"/>
      <c r="AHI60" s="54"/>
      <c r="AHJ60" s="54"/>
      <c r="AHK60" s="54"/>
      <c r="AHL60" s="54"/>
      <c r="AHM60" s="54"/>
      <c r="AHN60" s="54"/>
      <c r="AHO60" s="54"/>
      <c r="AHP60" s="54"/>
      <c r="AHQ60" s="54"/>
      <c r="AHR60" s="54"/>
      <c r="AHS60" s="54"/>
      <c r="AHT60" s="54"/>
      <c r="AHU60" s="54"/>
      <c r="AHV60" s="54"/>
      <c r="AHW60" s="54"/>
      <c r="AHX60" s="54"/>
      <c r="AHY60" s="54"/>
      <c r="AHZ60" s="54"/>
      <c r="AIA60" s="54"/>
      <c r="AIB60" s="54"/>
      <c r="AIC60" s="54"/>
      <c r="AID60" s="54"/>
      <c r="AIE60" s="54"/>
      <c r="AIF60" s="54"/>
      <c r="AIG60" s="54"/>
      <c r="AIH60" s="54"/>
      <c r="AII60" s="54"/>
      <c r="AIJ60" s="54"/>
      <c r="AIK60" s="54"/>
      <c r="AIL60" s="54"/>
      <c r="AIM60" s="54"/>
      <c r="AIN60" s="54"/>
      <c r="AIO60" s="54"/>
      <c r="AIP60" s="54"/>
      <c r="AIQ60" s="54"/>
      <c r="AIR60" s="54"/>
      <c r="AIS60" s="54"/>
      <c r="AIT60" s="54"/>
      <c r="AIU60" s="54"/>
      <c r="AIV60" s="54"/>
      <c r="AIW60" s="54"/>
      <c r="AIX60" s="54"/>
      <c r="AIY60" s="54"/>
      <c r="AIZ60" s="54"/>
      <c r="AJA60" s="54"/>
      <c r="AJB60" s="54"/>
      <c r="AJC60" s="54"/>
      <c r="AJD60" s="54"/>
      <c r="AJE60" s="54"/>
      <c r="AJF60" s="54"/>
      <c r="AJG60" s="54"/>
      <c r="AJH60" s="54"/>
      <c r="AJI60" s="54"/>
      <c r="AJJ60" s="54"/>
      <c r="AJK60" s="54"/>
      <c r="AJL60" s="54"/>
      <c r="AJM60" s="54"/>
      <c r="AJN60" s="54"/>
      <c r="AJO60" s="54"/>
      <c r="AJP60" s="54"/>
      <c r="AJQ60" s="54"/>
      <c r="AJR60" s="54"/>
      <c r="AJS60" s="54"/>
      <c r="AJT60" s="54"/>
      <c r="AJU60" s="54"/>
      <c r="AJV60" s="54"/>
      <c r="AJW60" s="54"/>
      <c r="AJX60" s="54"/>
      <c r="AJY60" s="54"/>
      <c r="AJZ60" s="54"/>
      <c r="AKA60" s="54"/>
      <c r="AKB60" s="54"/>
      <c r="AKC60" s="54"/>
      <c r="AKD60" s="54"/>
      <c r="AKE60" s="54"/>
      <c r="AKF60" s="54"/>
      <c r="AKG60" s="54"/>
      <c r="AKH60" s="54"/>
      <c r="AKI60" s="54"/>
      <c r="AKJ60" s="54"/>
      <c r="AKK60" s="54"/>
      <c r="AKL60" s="54"/>
      <c r="AKM60" s="54"/>
      <c r="AKN60" s="54"/>
      <c r="AKO60" s="54"/>
      <c r="AKP60" s="54"/>
      <c r="AKQ60" s="54"/>
      <c r="AKR60" s="54"/>
      <c r="AKS60" s="54"/>
      <c r="AKT60" s="54"/>
      <c r="AKU60" s="54"/>
      <c r="AKV60" s="54"/>
      <c r="AKW60" s="54"/>
      <c r="AKX60" s="54"/>
      <c r="AKY60" s="54"/>
      <c r="AKZ60" s="54"/>
      <c r="ALA60" s="54"/>
      <c r="ALB60" s="54"/>
      <c r="ALC60" s="54"/>
      <c r="ALD60" s="54"/>
      <c r="ALE60" s="54"/>
      <c r="ALF60" s="54"/>
      <c r="ALG60" s="54"/>
      <c r="ALH60" s="54"/>
      <c r="ALI60" s="54"/>
      <c r="ALJ60" s="54"/>
      <c r="ALK60" s="54"/>
      <c r="ALL60" s="54"/>
      <c r="ALM60" s="54"/>
      <c r="ALN60" s="54"/>
      <c r="ALO60" s="54"/>
      <c r="ALP60" s="54"/>
      <c r="ALQ60" s="54"/>
      <c r="ALR60" s="54"/>
      <c r="ALS60" s="54"/>
      <c r="ALT60" s="54"/>
      <c r="ALU60" s="54"/>
      <c r="ALV60" s="54"/>
      <c r="ALW60" s="54"/>
      <c r="ALX60" s="54"/>
      <c r="ALY60" s="54"/>
      <c r="ALZ60" s="54"/>
      <c r="AMA60" s="54"/>
      <c r="AMB60" s="54"/>
      <c r="AMC60" s="54"/>
      <c r="AMD60" s="54"/>
      <c r="AME60" s="54"/>
      <c r="AMF60" s="54"/>
      <c r="AMG60" s="54"/>
      <c r="AMH60" s="54"/>
      <c r="AMI60" s="54"/>
      <c r="AMJ60" s="54"/>
      <c r="AMK60" s="54"/>
      <c r="AML60" s="54"/>
      <c r="AMM60" s="54"/>
      <c r="AMN60" s="54"/>
      <c r="AMO60" s="54"/>
      <c r="AMP60" s="54"/>
      <c r="AMQ60" s="54"/>
      <c r="AMR60" s="54"/>
      <c r="AMS60" s="54"/>
      <c r="AMT60" s="54"/>
      <c r="AMU60" s="54"/>
      <c r="AMV60" s="54"/>
      <c r="AMW60" s="54"/>
      <c r="AMX60" s="54"/>
      <c r="AMY60" s="54"/>
      <c r="AMZ60" s="54"/>
      <c r="ANA60" s="54"/>
      <c r="ANB60" s="54"/>
      <c r="ANC60" s="54"/>
      <c r="AND60" s="54"/>
      <c r="ANE60" s="54"/>
      <c r="ANF60" s="54"/>
      <c r="ANG60" s="54"/>
      <c r="ANH60" s="54"/>
      <c r="ANI60" s="54"/>
      <c r="ANJ60" s="54"/>
      <c r="ANK60" s="54"/>
      <c r="ANL60" s="54"/>
      <c r="ANM60" s="54"/>
      <c r="ANN60" s="54"/>
      <c r="ANO60" s="54"/>
      <c r="ANP60" s="54"/>
      <c r="ANQ60" s="54"/>
      <c r="ANR60" s="54"/>
      <c r="ANS60" s="54"/>
      <c r="ANT60" s="54"/>
      <c r="ANU60" s="54"/>
      <c r="ANV60" s="54"/>
      <c r="ANW60" s="54"/>
      <c r="ANX60" s="54"/>
      <c r="ANY60" s="54"/>
      <c r="ANZ60" s="54"/>
      <c r="AOA60" s="54"/>
      <c r="AOB60" s="54"/>
      <c r="AOC60" s="54"/>
      <c r="AOD60" s="54"/>
      <c r="AOE60" s="54"/>
      <c r="AOF60" s="54"/>
      <c r="AOG60" s="54"/>
      <c r="AOH60" s="54"/>
      <c r="AOI60" s="54"/>
      <c r="AOJ60" s="54"/>
      <c r="AOK60" s="54"/>
      <c r="AOL60" s="54"/>
      <c r="AOM60" s="54"/>
      <c r="AON60" s="54"/>
      <c r="AOO60" s="54"/>
      <c r="AOP60" s="54"/>
      <c r="AOQ60" s="54"/>
      <c r="AOR60" s="54"/>
      <c r="AOS60" s="54"/>
      <c r="AOT60" s="54"/>
      <c r="AOU60" s="54"/>
      <c r="AOV60" s="54"/>
      <c r="AOW60" s="54"/>
      <c r="AOX60" s="54"/>
      <c r="AOY60" s="54"/>
      <c r="AOZ60" s="54"/>
      <c r="APA60" s="54"/>
      <c r="APB60" s="54"/>
      <c r="APC60" s="54"/>
      <c r="APD60" s="54"/>
      <c r="APE60" s="54"/>
      <c r="APF60" s="54"/>
      <c r="APG60" s="54"/>
      <c r="APH60" s="54"/>
      <c r="API60" s="54"/>
      <c r="APJ60" s="54"/>
      <c r="APK60" s="54"/>
      <c r="APL60" s="54"/>
      <c r="APM60" s="54"/>
      <c r="APN60" s="54"/>
      <c r="APO60" s="54"/>
      <c r="APP60" s="54"/>
      <c r="APQ60" s="54"/>
      <c r="APR60" s="54"/>
      <c r="APS60" s="54"/>
      <c r="APT60" s="54"/>
      <c r="APU60" s="54"/>
      <c r="APV60" s="54"/>
      <c r="APW60" s="54"/>
      <c r="APX60" s="54"/>
      <c r="APY60" s="54"/>
    </row>
    <row r="61" spans="1:1117" x14ac:dyDescent="0.15">
      <c r="A61" s="52" t="s">
        <v>423</v>
      </c>
      <c r="B61" s="41">
        <f t="shared" si="1"/>
        <v>225.239443359375</v>
      </c>
      <c r="C61" s="41">
        <f t="shared" si="2"/>
        <v>2.1581738281249998</v>
      </c>
      <c r="D61" s="41">
        <f t="shared" si="2"/>
        <v>0</v>
      </c>
      <c r="E61" s="41">
        <f t="shared" si="3"/>
        <v>192.64949218750002</v>
      </c>
      <c r="F61" s="41">
        <f t="shared" si="4"/>
        <v>8.0089160156249992</v>
      </c>
      <c r="G61" s="41">
        <f t="shared" si="5"/>
        <v>431.39848632812499</v>
      </c>
      <c r="H61" s="41">
        <f t="shared" si="9"/>
        <v>564.21239257812499</v>
      </c>
      <c r="I61" s="41">
        <f t="shared" si="10"/>
        <v>69.537167968749998</v>
      </c>
      <c r="J61" s="41">
        <f t="shared" si="6"/>
        <v>36.011285781860352</v>
      </c>
      <c r="K61" s="41">
        <f t="shared" si="7"/>
        <v>1.1746484374999999</v>
      </c>
      <c r="L61" s="41">
        <f t="shared" si="8"/>
        <v>14.05916015625</v>
      </c>
      <c r="M61" s="41">
        <f t="shared" si="8"/>
        <v>8.1708984375000002E-2</v>
      </c>
      <c r="N61" s="49">
        <f t="shared" si="11"/>
        <v>1544.5308756256104</v>
      </c>
      <c r="O61" s="41"/>
      <c r="P61" s="118"/>
      <c r="Q61" s="12"/>
      <c r="R61" s="12"/>
      <c r="S61" s="138"/>
      <c r="T61" s="12"/>
      <c r="U61" s="12"/>
      <c r="V61" s="12"/>
      <c r="W61" s="12"/>
      <c r="X61" s="12"/>
      <c r="Y61" s="12"/>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c r="DK61" s="54"/>
      <c r="DL61" s="54"/>
      <c r="DM61" s="54"/>
      <c r="DN61" s="54"/>
      <c r="DO61" s="54"/>
      <c r="DP61" s="54"/>
      <c r="DQ61" s="54"/>
      <c r="DR61" s="54"/>
      <c r="DS61" s="54"/>
      <c r="DT61" s="54"/>
      <c r="DU61" s="54"/>
      <c r="DV61" s="54"/>
      <c r="DW61" s="54"/>
      <c r="DX61" s="54"/>
      <c r="DY61" s="54"/>
      <c r="DZ61" s="54"/>
      <c r="EA61" s="54"/>
      <c r="EB61" s="54"/>
      <c r="EC61" s="54"/>
      <c r="ED61" s="54"/>
      <c r="EE61" s="54"/>
      <c r="EF61" s="54"/>
      <c r="EG61" s="54"/>
      <c r="EH61" s="54"/>
      <c r="EI61" s="54"/>
      <c r="EJ61" s="54"/>
      <c r="EK61" s="54"/>
      <c r="EL61" s="54"/>
      <c r="EM61" s="54"/>
      <c r="EN61" s="54"/>
      <c r="EO61" s="54"/>
      <c r="EP61" s="54"/>
      <c r="EQ61" s="54"/>
      <c r="ER61" s="54"/>
      <c r="ES61" s="54"/>
      <c r="ET61" s="54"/>
      <c r="EU61" s="54"/>
      <c r="EV61" s="54"/>
      <c r="EW61" s="54"/>
      <c r="EX61" s="54"/>
      <c r="EY61" s="54"/>
      <c r="EZ61" s="54"/>
      <c r="FA61" s="54"/>
      <c r="FB61" s="54"/>
      <c r="FC61" s="54"/>
      <c r="FD61" s="54"/>
      <c r="FE61" s="54"/>
      <c r="FF61" s="54"/>
      <c r="FG61" s="54"/>
      <c r="FH61" s="54"/>
      <c r="FI61" s="54"/>
      <c r="FJ61" s="54"/>
      <c r="FK61" s="54"/>
      <c r="FL61" s="54"/>
      <c r="FM61" s="54"/>
      <c r="FN61" s="54"/>
      <c r="FO61" s="54"/>
      <c r="FP61" s="54"/>
      <c r="FQ61" s="54"/>
      <c r="FR61" s="54"/>
      <c r="FS61" s="54"/>
      <c r="FT61" s="54"/>
      <c r="FU61" s="54"/>
      <c r="FV61" s="54"/>
      <c r="FW61" s="54"/>
      <c r="FX61" s="54"/>
      <c r="FY61" s="54"/>
      <c r="FZ61" s="54"/>
      <c r="GA61" s="54"/>
      <c r="GB61" s="54"/>
      <c r="GC61" s="54"/>
      <c r="GD61" s="54"/>
      <c r="GE61" s="54"/>
      <c r="GF61" s="54"/>
      <c r="GG61" s="54"/>
      <c r="GH61" s="54"/>
      <c r="GI61" s="54"/>
      <c r="GJ61" s="54"/>
      <c r="GK61" s="54"/>
      <c r="GL61" s="54"/>
      <c r="GM61" s="54"/>
      <c r="GN61" s="54"/>
      <c r="GO61" s="54"/>
      <c r="GP61" s="54"/>
      <c r="GQ61" s="54"/>
      <c r="GR61" s="54"/>
      <c r="GS61" s="54"/>
      <c r="GT61" s="54"/>
      <c r="GU61" s="54"/>
      <c r="GV61" s="54"/>
      <c r="GW61" s="54"/>
      <c r="GX61" s="54"/>
      <c r="GY61" s="54"/>
      <c r="GZ61" s="54"/>
      <c r="HA61" s="54"/>
      <c r="HB61" s="54"/>
      <c r="HC61" s="54"/>
      <c r="HD61" s="54"/>
      <c r="HE61" s="54"/>
      <c r="HF61" s="54"/>
      <c r="HG61" s="54"/>
      <c r="HH61" s="54"/>
      <c r="HI61" s="54"/>
      <c r="HJ61" s="54"/>
      <c r="HK61" s="54"/>
      <c r="HL61" s="54"/>
      <c r="HM61" s="54"/>
      <c r="HN61" s="54"/>
      <c r="HO61" s="54"/>
      <c r="HP61" s="54"/>
      <c r="HQ61" s="54"/>
      <c r="HR61" s="54"/>
      <c r="HS61" s="54"/>
      <c r="HT61" s="54"/>
      <c r="HU61" s="54"/>
      <c r="HV61" s="54"/>
      <c r="HW61" s="54"/>
      <c r="HX61" s="54"/>
      <c r="HY61" s="54"/>
      <c r="HZ61" s="54"/>
      <c r="IA61" s="54"/>
      <c r="IB61" s="54"/>
      <c r="IC61" s="54"/>
      <c r="ID61" s="54"/>
      <c r="IE61" s="54"/>
      <c r="IF61" s="54"/>
      <c r="IG61" s="54"/>
      <c r="IH61" s="54"/>
      <c r="II61" s="54"/>
      <c r="IJ61" s="54"/>
      <c r="IK61" s="54"/>
      <c r="IL61" s="54"/>
      <c r="IM61" s="54"/>
      <c r="IN61" s="54"/>
      <c r="IO61" s="54"/>
      <c r="IP61" s="54"/>
      <c r="IQ61" s="54"/>
      <c r="IR61" s="54"/>
      <c r="IS61" s="54"/>
      <c r="IT61" s="54"/>
      <c r="IU61" s="54"/>
      <c r="IV61" s="54"/>
      <c r="IW61" s="54"/>
      <c r="IX61" s="54"/>
      <c r="IY61" s="54"/>
      <c r="IZ61" s="54"/>
      <c r="JA61" s="54"/>
      <c r="JB61" s="54"/>
      <c r="JC61" s="54"/>
      <c r="JD61" s="54"/>
      <c r="JE61" s="54"/>
      <c r="JF61" s="54"/>
      <c r="JG61" s="54"/>
      <c r="JH61" s="54"/>
      <c r="JI61" s="54"/>
      <c r="JJ61" s="54"/>
      <c r="JK61" s="54"/>
      <c r="JL61" s="54"/>
      <c r="JM61" s="54"/>
      <c r="JN61" s="54"/>
      <c r="JO61" s="54"/>
      <c r="JP61" s="54"/>
      <c r="JQ61" s="54"/>
      <c r="JR61" s="54"/>
      <c r="JS61" s="54"/>
      <c r="JT61" s="54"/>
      <c r="JU61" s="54"/>
      <c r="JV61" s="54"/>
      <c r="JW61" s="54"/>
      <c r="JX61" s="54"/>
      <c r="JY61" s="54"/>
      <c r="JZ61" s="54"/>
      <c r="KA61" s="54"/>
      <c r="KB61" s="54"/>
      <c r="KC61" s="54"/>
      <c r="KD61" s="54"/>
      <c r="KE61" s="54"/>
      <c r="KF61" s="54"/>
      <c r="KG61" s="54"/>
      <c r="KH61" s="54"/>
      <c r="KI61" s="54"/>
      <c r="KJ61" s="54"/>
      <c r="KK61" s="54"/>
      <c r="KL61" s="54"/>
      <c r="KM61" s="54"/>
      <c r="KN61" s="54"/>
      <c r="KO61" s="54"/>
      <c r="KP61" s="54"/>
      <c r="KQ61" s="54"/>
      <c r="KR61" s="54"/>
      <c r="KS61" s="54"/>
      <c r="KT61" s="54"/>
      <c r="KU61" s="54"/>
      <c r="KV61" s="54"/>
      <c r="KW61" s="54"/>
      <c r="KX61" s="54"/>
      <c r="KY61" s="54"/>
      <c r="KZ61" s="54"/>
      <c r="LA61" s="54"/>
      <c r="LB61" s="54"/>
      <c r="LC61" s="54"/>
      <c r="LD61" s="54"/>
      <c r="LE61" s="54"/>
      <c r="LF61" s="54"/>
      <c r="LG61" s="54"/>
      <c r="LH61" s="54"/>
      <c r="LI61" s="54"/>
      <c r="LJ61" s="54"/>
      <c r="LK61" s="54"/>
      <c r="LL61" s="54"/>
      <c r="LM61" s="54"/>
      <c r="LN61" s="54"/>
      <c r="LO61" s="54"/>
      <c r="LP61" s="54"/>
      <c r="LQ61" s="54"/>
      <c r="LR61" s="54"/>
      <c r="LS61" s="54"/>
      <c r="LT61" s="54"/>
      <c r="LU61" s="54"/>
      <c r="LV61" s="54"/>
      <c r="LW61" s="54"/>
      <c r="LX61" s="54"/>
      <c r="LY61" s="54"/>
      <c r="LZ61" s="54"/>
      <c r="MA61" s="54"/>
      <c r="MB61" s="54"/>
      <c r="MC61" s="54"/>
      <c r="MD61" s="54"/>
      <c r="ME61" s="54"/>
      <c r="MF61" s="54"/>
      <c r="MG61" s="54"/>
      <c r="MH61" s="54"/>
      <c r="MI61" s="54"/>
      <c r="MJ61" s="54"/>
      <c r="MK61" s="54"/>
      <c r="ML61" s="54"/>
      <c r="MM61" s="54"/>
      <c r="MN61" s="54"/>
      <c r="MO61" s="54"/>
      <c r="MP61" s="54"/>
      <c r="MQ61" s="54"/>
      <c r="MR61" s="54"/>
      <c r="MS61" s="54"/>
      <c r="MT61" s="54"/>
      <c r="MU61" s="54"/>
      <c r="MV61" s="54"/>
      <c r="MW61" s="54"/>
      <c r="MX61" s="54"/>
      <c r="MY61" s="54"/>
      <c r="MZ61" s="54"/>
      <c r="NA61" s="54"/>
      <c r="NB61" s="54"/>
      <c r="NC61" s="54"/>
      <c r="ND61" s="54"/>
      <c r="NE61" s="54"/>
      <c r="NF61" s="54"/>
      <c r="NG61" s="54"/>
      <c r="NH61" s="54"/>
      <c r="NI61" s="54"/>
      <c r="NJ61" s="54"/>
      <c r="NK61" s="54"/>
      <c r="NL61" s="54"/>
      <c r="NM61" s="54"/>
      <c r="NN61" s="54"/>
      <c r="NO61" s="54"/>
      <c r="NP61" s="54"/>
      <c r="NQ61" s="54"/>
      <c r="NR61" s="54"/>
      <c r="NS61" s="54"/>
      <c r="NT61" s="54"/>
      <c r="NU61" s="54"/>
      <c r="NV61" s="54"/>
      <c r="NW61" s="54"/>
      <c r="NX61" s="54"/>
      <c r="NY61" s="54"/>
      <c r="NZ61" s="54"/>
      <c r="OA61" s="54"/>
      <c r="OB61" s="54"/>
      <c r="OC61" s="54"/>
      <c r="OD61" s="54"/>
      <c r="OE61" s="54"/>
      <c r="OF61" s="54"/>
      <c r="OG61" s="54"/>
      <c r="OH61" s="54"/>
      <c r="OI61" s="54"/>
      <c r="OJ61" s="54"/>
      <c r="OK61" s="54"/>
      <c r="OL61" s="54"/>
      <c r="OM61" s="54"/>
      <c r="ON61" s="54"/>
      <c r="OO61" s="54"/>
      <c r="OP61" s="54"/>
      <c r="OQ61" s="54"/>
      <c r="OR61" s="54"/>
      <c r="OS61" s="54"/>
      <c r="OT61" s="54"/>
      <c r="OU61" s="54"/>
      <c r="OV61" s="54"/>
      <c r="OW61" s="54"/>
      <c r="OX61" s="54"/>
      <c r="OY61" s="54"/>
      <c r="OZ61" s="54"/>
      <c r="PA61" s="54"/>
      <c r="PB61" s="54"/>
      <c r="PC61" s="54"/>
      <c r="PD61" s="54"/>
      <c r="PE61" s="54"/>
      <c r="PF61" s="54"/>
      <c r="PG61" s="54"/>
      <c r="PH61" s="54"/>
      <c r="PI61" s="54"/>
      <c r="PJ61" s="54"/>
      <c r="PK61" s="54"/>
      <c r="PL61" s="54"/>
      <c r="PM61" s="54"/>
      <c r="PN61" s="54"/>
      <c r="PO61" s="54"/>
      <c r="PP61" s="54"/>
      <c r="PQ61" s="54"/>
      <c r="PR61" s="54"/>
      <c r="PS61" s="54"/>
      <c r="PT61" s="54"/>
      <c r="PU61" s="54"/>
      <c r="PV61" s="54"/>
      <c r="PW61" s="54"/>
      <c r="PX61" s="54"/>
      <c r="PY61" s="54"/>
      <c r="PZ61" s="54"/>
      <c r="QA61" s="54"/>
      <c r="QB61" s="54"/>
      <c r="QC61" s="54"/>
      <c r="QD61" s="54"/>
      <c r="QE61" s="54"/>
      <c r="QF61" s="54"/>
      <c r="QG61" s="54"/>
      <c r="QH61" s="54"/>
      <c r="QI61" s="54"/>
      <c r="QJ61" s="54"/>
      <c r="QK61" s="54"/>
      <c r="QL61" s="54"/>
      <c r="QM61" s="54"/>
      <c r="QN61" s="54"/>
      <c r="QO61" s="54"/>
      <c r="QP61" s="54"/>
      <c r="QQ61" s="54"/>
      <c r="QR61" s="54"/>
      <c r="QS61" s="54"/>
      <c r="QT61" s="54"/>
      <c r="QU61" s="54"/>
      <c r="QV61" s="54"/>
      <c r="QW61" s="54"/>
      <c r="QX61" s="54"/>
      <c r="QY61" s="54"/>
      <c r="QZ61" s="54"/>
      <c r="RA61" s="54"/>
      <c r="RB61" s="54"/>
      <c r="RC61" s="54"/>
      <c r="RD61" s="54"/>
      <c r="RE61" s="54"/>
      <c r="RF61" s="54"/>
      <c r="RG61" s="54"/>
      <c r="RH61" s="54"/>
      <c r="RI61" s="54"/>
      <c r="RJ61" s="54"/>
      <c r="RK61" s="54"/>
      <c r="RL61" s="54"/>
      <c r="RM61" s="54"/>
      <c r="RN61" s="54"/>
      <c r="RO61" s="54"/>
      <c r="RP61" s="54"/>
      <c r="RQ61" s="54"/>
      <c r="RR61" s="54"/>
      <c r="RS61" s="54"/>
      <c r="RT61" s="54"/>
      <c r="RU61" s="54"/>
      <c r="RV61" s="54"/>
      <c r="RW61" s="54"/>
      <c r="RX61" s="54"/>
      <c r="RY61" s="54"/>
      <c r="RZ61" s="54"/>
      <c r="SA61" s="54"/>
      <c r="SB61" s="54"/>
      <c r="SC61" s="54"/>
      <c r="SD61" s="54"/>
      <c r="SE61" s="54"/>
      <c r="SF61" s="54"/>
      <c r="SG61" s="54"/>
      <c r="SH61" s="54"/>
      <c r="SI61" s="54"/>
      <c r="SJ61" s="54"/>
      <c r="SK61" s="54"/>
      <c r="SL61" s="54"/>
      <c r="SM61" s="54"/>
      <c r="SN61" s="54"/>
      <c r="SO61" s="54"/>
      <c r="SP61" s="54"/>
      <c r="SQ61" s="54"/>
      <c r="SR61" s="54"/>
      <c r="SS61" s="54"/>
      <c r="ST61" s="54"/>
      <c r="SU61" s="54"/>
      <c r="SV61" s="54"/>
      <c r="SW61" s="54"/>
      <c r="SX61" s="54"/>
      <c r="SY61" s="54"/>
      <c r="SZ61" s="54"/>
      <c r="TA61" s="54"/>
      <c r="TB61" s="54"/>
      <c r="TC61" s="54"/>
      <c r="TD61" s="54"/>
      <c r="TE61" s="54"/>
      <c r="TF61" s="54"/>
      <c r="TG61" s="54"/>
      <c r="TH61" s="54"/>
      <c r="TI61" s="54"/>
      <c r="TJ61" s="54"/>
      <c r="TK61" s="54"/>
      <c r="TL61" s="54"/>
      <c r="TM61" s="54"/>
      <c r="TN61" s="54"/>
      <c r="TO61" s="54"/>
      <c r="TP61" s="54"/>
      <c r="TQ61" s="54"/>
      <c r="TR61" s="54"/>
      <c r="TS61" s="54"/>
      <c r="TT61" s="54"/>
      <c r="TU61" s="54"/>
      <c r="TV61" s="54"/>
      <c r="TW61" s="54"/>
      <c r="TX61" s="54"/>
      <c r="TY61" s="54"/>
      <c r="TZ61" s="54"/>
      <c r="UA61" s="54"/>
      <c r="UB61" s="54"/>
      <c r="UC61" s="54"/>
      <c r="UD61" s="54"/>
      <c r="UE61" s="54"/>
      <c r="UF61" s="54"/>
      <c r="UG61" s="54"/>
      <c r="UH61" s="54"/>
      <c r="UI61" s="54"/>
      <c r="UJ61" s="54"/>
      <c r="UK61" s="54"/>
      <c r="UL61" s="54"/>
      <c r="UM61" s="54"/>
      <c r="UN61" s="54"/>
      <c r="UO61" s="54"/>
      <c r="UP61" s="54"/>
      <c r="UQ61" s="54"/>
      <c r="UR61" s="54"/>
      <c r="US61" s="54"/>
      <c r="UT61" s="54"/>
      <c r="UU61" s="54"/>
      <c r="UV61" s="54"/>
      <c r="UW61" s="54"/>
      <c r="UX61" s="54"/>
      <c r="UY61" s="54"/>
      <c r="UZ61" s="54"/>
      <c r="VA61" s="54"/>
      <c r="VB61" s="54"/>
      <c r="VC61" s="54"/>
      <c r="VD61" s="54"/>
      <c r="VE61" s="54"/>
      <c r="VF61" s="54"/>
      <c r="VG61" s="54"/>
      <c r="VH61" s="54"/>
      <c r="VI61" s="54"/>
      <c r="VJ61" s="54"/>
      <c r="VK61" s="54"/>
      <c r="VL61" s="54"/>
      <c r="VM61" s="54"/>
      <c r="VN61" s="54"/>
      <c r="VO61" s="54"/>
      <c r="VP61" s="54"/>
      <c r="VQ61" s="54"/>
      <c r="VR61" s="54"/>
      <c r="VS61" s="54"/>
      <c r="VT61" s="54"/>
      <c r="VU61" s="54"/>
      <c r="VV61" s="54"/>
      <c r="VW61" s="54"/>
      <c r="VX61" s="54"/>
      <c r="VY61" s="54"/>
      <c r="VZ61" s="54"/>
      <c r="WA61" s="54"/>
      <c r="WB61" s="54"/>
      <c r="WC61" s="54"/>
      <c r="WD61" s="54"/>
      <c r="WE61" s="54"/>
      <c r="WF61" s="54"/>
      <c r="WG61" s="54"/>
      <c r="WH61" s="54"/>
      <c r="WI61" s="54"/>
      <c r="WJ61" s="54"/>
      <c r="WK61" s="54"/>
      <c r="WL61" s="54"/>
      <c r="WM61" s="54"/>
      <c r="WN61" s="54"/>
      <c r="WO61" s="54"/>
      <c r="WP61" s="54"/>
      <c r="WQ61" s="54"/>
      <c r="WR61" s="54"/>
      <c r="WS61" s="54"/>
      <c r="WT61" s="54"/>
      <c r="WU61" s="54"/>
      <c r="WV61" s="54"/>
      <c r="WW61" s="54"/>
      <c r="WX61" s="54"/>
      <c r="WY61" s="54"/>
      <c r="WZ61" s="54"/>
      <c r="XA61" s="54"/>
      <c r="XB61" s="54"/>
      <c r="XC61" s="54"/>
      <c r="XD61" s="54"/>
      <c r="XE61" s="54"/>
      <c r="XF61" s="54"/>
      <c r="XG61" s="54"/>
      <c r="XH61" s="54"/>
      <c r="XI61" s="54"/>
      <c r="XJ61" s="54"/>
      <c r="XK61" s="54"/>
      <c r="XL61" s="54"/>
      <c r="XM61" s="54"/>
      <c r="XN61" s="54"/>
      <c r="XO61" s="54"/>
      <c r="XP61" s="54"/>
      <c r="XQ61" s="54"/>
      <c r="XR61" s="54"/>
      <c r="XS61" s="54"/>
      <c r="XT61" s="54"/>
      <c r="XU61" s="54"/>
      <c r="XV61" s="54"/>
      <c r="XW61" s="54"/>
      <c r="XX61" s="54"/>
      <c r="XY61" s="54"/>
      <c r="XZ61" s="54"/>
      <c r="YA61" s="54"/>
      <c r="YB61" s="54"/>
      <c r="YC61" s="54"/>
      <c r="YD61" s="54"/>
      <c r="YE61" s="54"/>
      <c r="YF61" s="54"/>
      <c r="YG61" s="54"/>
      <c r="YH61" s="54"/>
      <c r="YI61" s="54"/>
      <c r="YJ61" s="54"/>
      <c r="YK61" s="54"/>
      <c r="YL61" s="54"/>
      <c r="YM61" s="54"/>
      <c r="YN61" s="54"/>
      <c r="YO61" s="54"/>
      <c r="YP61" s="54"/>
      <c r="YQ61" s="54"/>
      <c r="YR61" s="54"/>
      <c r="YS61" s="54"/>
      <c r="YT61" s="54"/>
      <c r="YU61" s="54"/>
      <c r="YV61" s="54"/>
      <c r="YW61" s="54"/>
      <c r="YX61" s="54"/>
      <c r="YY61" s="54"/>
      <c r="YZ61" s="54"/>
      <c r="ZA61" s="54"/>
      <c r="ZB61" s="54"/>
      <c r="ZC61" s="54"/>
      <c r="ZD61" s="54"/>
      <c r="ZE61" s="54"/>
      <c r="ZF61" s="54"/>
      <c r="ZG61" s="54"/>
      <c r="ZH61" s="54"/>
      <c r="ZI61" s="54"/>
      <c r="ZJ61" s="54"/>
      <c r="ZK61" s="54"/>
      <c r="ZL61" s="54"/>
      <c r="ZM61" s="54"/>
      <c r="ZN61" s="54"/>
      <c r="ZO61" s="54"/>
      <c r="ZP61" s="54"/>
      <c r="ZQ61" s="54"/>
      <c r="ZR61" s="54"/>
      <c r="ZS61" s="54"/>
      <c r="ZT61" s="54"/>
      <c r="ZU61" s="54"/>
      <c r="ZV61" s="54"/>
      <c r="ZW61" s="54"/>
      <c r="ZX61" s="54"/>
      <c r="ZY61" s="54"/>
      <c r="ZZ61" s="54"/>
      <c r="AAA61" s="54"/>
      <c r="AAB61" s="54"/>
      <c r="AAC61" s="54"/>
      <c r="AAD61" s="54"/>
      <c r="AAE61" s="54"/>
      <c r="AAF61" s="54"/>
      <c r="AAG61" s="54"/>
      <c r="AAH61" s="54"/>
      <c r="AAI61" s="54"/>
      <c r="AAJ61" s="54"/>
      <c r="AAK61" s="54"/>
      <c r="AAL61" s="54"/>
      <c r="AAM61" s="54"/>
      <c r="AAN61" s="54"/>
      <c r="AAO61" s="54"/>
      <c r="AAP61" s="54"/>
      <c r="AAQ61" s="54"/>
      <c r="AAR61" s="54"/>
      <c r="AAS61" s="54"/>
      <c r="AAT61" s="54"/>
      <c r="AAU61" s="54"/>
      <c r="AAV61" s="54"/>
      <c r="AAW61" s="54"/>
      <c r="AAX61" s="54"/>
      <c r="AAY61" s="54"/>
      <c r="AAZ61" s="54"/>
      <c r="ABA61" s="54"/>
      <c r="ABB61" s="54"/>
      <c r="ABC61" s="54"/>
      <c r="ABD61" s="54"/>
      <c r="ABE61" s="54"/>
      <c r="ABF61" s="54"/>
      <c r="ABG61" s="54"/>
      <c r="ABH61" s="54"/>
      <c r="ABI61" s="54"/>
      <c r="ABJ61" s="54"/>
      <c r="ABK61" s="54"/>
      <c r="ABL61" s="54"/>
      <c r="ABM61" s="54"/>
      <c r="ABN61" s="54"/>
      <c r="ABO61" s="54"/>
      <c r="ABP61" s="54"/>
      <c r="ABQ61" s="54"/>
      <c r="ABR61" s="54"/>
      <c r="ABS61" s="54"/>
      <c r="ABT61" s="54"/>
      <c r="ABU61" s="54"/>
      <c r="ABV61" s="54"/>
      <c r="ABW61" s="54"/>
      <c r="ABX61" s="54"/>
      <c r="ABY61" s="54"/>
      <c r="ABZ61" s="54"/>
      <c r="ACA61" s="54"/>
      <c r="ACB61" s="54"/>
      <c r="ACC61" s="54"/>
      <c r="ACD61" s="54"/>
      <c r="ACE61" s="54"/>
      <c r="ACF61" s="54"/>
      <c r="ACG61" s="54"/>
      <c r="ACH61" s="54"/>
      <c r="ACI61" s="54"/>
      <c r="ACJ61" s="54"/>
      <c r="ACK61" s="54"/>
      <c r="ACL61" s="54"/>
      <c r="ACM61" s="54"/>
      <c r="ACN61" s="54"/>
      <c r="ACO61" s="54"/>
      <c r="ACP61" s="54"/>
      <c r="ACQ61" s="54"/>
      <c r="ACR61" s="54"/>
      <c r="ACS61" s="54"/>
      <c r="ACT61" s="54"/>
      <c r="ACU61" s="54"/>
      <c r="ACV61" s="54"/>
      <c r="ACW61" s="54"/>
      <c r="ACX61" s="54"/>
      <c r="ACY61" s="54"/>
      <c r="ACZ61" s="54"/>
      <c r="ADA61" s="54"/>
      <c r="ADB61" s="54"/>
      <c r="ADC61" s="54"/>
      <c r="ADD61" s="54"/>
      <c r="ADE61" s="54"/>
      <c r="ADF61" s="54"/>
      <c r="ADG61" s="54"/>
      <c r="ADH61" s="54"/>
      <c r="ADI61" s="54"/>
      <c r="ADJ61" s="54"/>
      <c r="ADK61" s="54"/>
      <c r="ADL61" s="54"/>
      <c r="ADM61" s="54"/>
      <c r="ADN61" s="54"/>
      <c r="ADO61" s="54"/>
      <c r="ADP61" s="54"/>
      <c r="ADQ61" s="54"/>
      <c r="ADR61" s="54"/>
      <c r="ADS61" s="54"/>
      <c r="ADT61" s="54"/>
      <c r="ADU61" s="54"/>
      <c r="ADV61" s="54"/>
      <c r="ADW61" s="54"/>
      <c r="ADX61" s="54"/>
      <c r="ADY61" s="54"/>
      <c r="ADZ61" s="54"/>
      <c r="AEA61" s="54"/>
      <c r="AEB61" s="54"/>
      <c r="AEC61" s="54"/>
      <c r="AED61" s="54"/>
      <c r="AEE61" s="54"/>
      <c r="AEF61" s="54"/>
      <c r="AEG61" s="54"/>
      <c r="AEH61" s="54"/>
      <c r="AEI61" s="54"/>
      <c r="AEJ61" s="54"/>
      <c r="AEK61" s="54"/>
      <c r="AEL61" s="54"/>
      <c r="AEM61" s="54"/>
      <c r="AEN61" s="54"/>
      <c r="AEO61" s="54"/>
      <c r="AEP61" s="54"/>
      <c r="AEQ61" s="54"/>
      <c r="AER61" s="54"/>
      <c r="AES61" s="54"/>
      <c r="AET61" s="54"/>
      <c r="AEU61" s="54"/>
      <c r="AEV61" s="54"/>
      <c r="AEW61" s="54"/>
      <c r="AEX61" s="54"/>
      <c r="AEY61" s="54"/>
      <c r="AEZ61" s="54"/>
      <c r="AFA61" s="54"/>
      <c r="AFB61" s="54"/>
      <c r="AFC61" s="54"/>
      <c r="AFD61" s="54"/>
      <c r="AFE61" s="54"/>
      <c r="AFF61" s="54"/>
      <c r="AFG61" s="54"/>
      <c r="AFH61" s="54"/>
      <c r="AFI61" s="54"/>
      <c r="AFJ61" s="54"/>
      <c r="AFK61" s="54"/>
      <c r="AFL61" s="54"/>
      <c r="AFM61" s="54"/>
      <c r="AFN61" s="54"/>
      <c r="AFO61" s="54"/>
      <c r="AFP61" s="54"/>
      <c r="AFQ61" s="54"/>
      <c r="AFR61" s="54"/>
      <c r="AFS61" s="54"/>
      <c r="AFT61" s="54"/>
      <c r="AFU61" s="54"/>
      <c r="AFV61" s="54"/>
      <c r="AFW61" s="54"/>
      <c r="AFX61" s="54"/>
      <c r="AFY61" s="54"/>
      <c r="AFZ61" s="54"/>
      <c r="AGA61" s="54"/>
      <c r="AGB61" s="54"/>
      <c r="AGC61" s="54"/>
      <c r="AGD61" s="54"/>
      <c r="AGE61" s="54"/>
      <c r="AGF61" s="54"/>
      <c r="AGG61" s="54"/>
      <c r="AGH61" s="54"/>
      <c r="AGI61" s="54"/>
      <c r="AGJ61" s="54"/>
      <c r="AGK61" s="54"/>
      <c r="AGL61" s="54"/>
      <c r="AGM61" s="54"/>
      <c r="AGN61" s="54"/>
      <c r="AGO61" s="54"/>
      <c r="AGP61" s="54"/>
      <c r="AGQ61" s="54"/>
      <c r="AGR61" s="54"/>
      <c r="AGS61" s="54"/>
      <c r="AGT61" s="54"/>
      <c r="AGU61" s="54"/>
      <c r="AGV61" s="54"/>
      <c r="AGW61" s="54"/>
      <c r="AGX61" s="54"/>
      <c r="AGY61" s="54"/>
      <c r="AGZ61" s="54"/>
      <c r="AHA61" s="54"/>
      <c r="AHB61" s="54"/>
      <c r="AHC61" s="54"/>
      <c r="AHD61" s="54"/>
      <c r="AHE61" s="54"/>
      <c r="AHF61" s="54"/>
      <c r="AHG61" s="54"/>
      <c r="AHH61" s="54"/>
      <c r="AHI61" s="54"/>
      <c r="AHJ61" s="54"/>
      <c r="AHK61" s="54"/>
      <c r="AHL61" s="54"/>
      <c r="AHM61" s="54"/>
      <c r="AHN61" s="54"/>
      <c r="AHO61" s="54"/>
      <c r="AHP61" s="54"/>
      <c r="AHQ61" s="54"/>
      <c r="AHR61" s="54"/>
      <c r="AHS61" s="54"/>
      <c r="AHT61" s="54"/>
      <c r="AHU61" s="54"/>
      <c r="AHV61" s="54"/>
      <c r="AHW61" s="54"/>
      <c r="AHX61" s="54"/>
      <c r="AHY61" s="54"/>
      <c r="AHZ61" s="54"/>
      <c r="AIA61" s="54"/>
      <c r="AIB61" s="54"/>
      <c r="AIC61" s="54"/>
      <c r="AID61" s="54"/>
      <c r="AIE61" s="54"/>
      <c r="AIF61" s="54"/>
      <c r="AIG61" s="54"/>
      <c r="AIH61" s="54"/>
      <c r="AII61" s="54"/>
      <c r="AIJ61" s="54"/>
      <c r="AIK61" s="54"/>
      <c r="AIL61" s="54"/>
      <c r="AIM61" s="54"/>
      <c r="AIN61" s="54"/>
      <c r="AIO61" s="54"/>
      <c r="AIP61" s="54"/>
      <c r="AIQ61" s="54"/>
      <c r="AIR61" s="54"/>
      <c r="AIS61" s="54"/>
      <c r="AIT61" s="54"/>
      <c r="AIU61" s="54"/>
      <c r="AIV61" s="54"/>
      <c r="AIW61" s="54"/>
      <c r="AIX61" s="54"/>
      <c r="AIY61" s="54"/>
      <c r="AIZ61" s="54"/>
      <c r="AJA61" s="54"/>
      <c r="AJB61" s="54"/>
      <c r="AJC61" s="54"/>
      <c r="AJD61" s="54"/>
      <c r="AJE61" s="54"/>
      <c r="AJF61" s="54"/>
      <c r="AJG61" s="54"/>
      <c r="AJH61" s="54"/>
      <c r="AJI61" s="54"/>
      <c r="AJJ61" s="54"/>
      <c r="AJK61" s="54"/>
      <c r="AJL61" s="54"/>
      <c r="AJM61" s="54"/>
      <c r="AJN61" s="54"/>
      <c r="AJO61" s="54"/>
      <c r="AJP61" s="54"/>
      <c r="AJQ61" s="54"/>
      <c r="AJR61" s="54"/>
      <c r="AJS61" s="54"/>
      <c r="AJT61" s="54"/>
      <c r="AJU61" s="54"/>
      <c r="AJV61" s="54"/>
      <c r="AJW61" s="54"/>
      <c r="AJX61" s="54"/>
      <c r="AJY61" s="54"/>
      <c r="AJZ61" s="54"/>
      <c r="AKA61" s="54"/>
      <c r="AKB61" s="54"/>
      <c r="AKC61" s="54"/>
      <c r="AKD61" s="54"/>
      <c r="AKE61" s="54"/>
      <c r="AKF61" s="54"/>
      <c r="AKG61" s="54"/>
      <c r="AKH61" s="54"/>
      <c r="AKI61" s="54"/>
      <c r="AKJ61" s="54"/>
      <c r="AKK61" s="54"/>
      <c r="AKL61" s="54"/>
      <c r="AKM61" s="54"/>
      <c r="AKN61" s="54"/>
      <c r="AKO61" s="54"/>
      <c r="AKP61" s="54"/>
      <c r="AKQ61" s="54"/>
      <c r="AKR61" s="54"/>
      <c r="AKS61" s="54"/>
      <c r="AKT61" s="54"/>
      <c r="AKU61" s="54"/>
      <c r="AKV61" s="54"/>
      <c r="AKW61" s="54"/>
      <c r="AKX61" s="54"/>
      <c r="AKY61" s="54"/>
      <c r="AKZ61" s="54"/>
      <c r="ALA61" s="54"/>
      <c r="ALB61" s="54"/>
      <c r="ALC61" s="54"/>
      <c r="ALD61" s="54"/>
      <c r="ALE61" s="54"/>
      <c r="ALF61" s="54"/>
      <c r="ALG61" s="54"/>
      <c r="ALH61" s="54"/>
      <c r="ALI61" s="54"/>
      <c r="ALJ61" s="54"/>
      <c r="ALK61" s="54"/>
      <c r="ALL61" s="54"/>
      <c r="ALM61" s="54"/>
      <c r="ALN61" s="54"/>
      <c r="ALO61" s="54"/>
      <c r="ALP61" s="54"/>
      <c r="ALQ61" s="54"/>
      <c r="ALR61" s="54"/>
      <c r="ALS61" s="54"/>
      <c r="ALT61" s="54"/>
      <c r="ALU61" s="54"/>
      <c r="ALV61" s="54"/>
      <c r="ALW61" s="54"/>
      <c r="ALX61" s="54"/>
      <c r="ALY61" s="54"/>
      <c r="ALZ61" s="54"/>
      <c r="AMA61" s="54"/>
      <c r="AMB61" s="54"/>
      <c r="AMC61" s="54"/>
      <c r="AMD61" s="54"/>
      <c r="AME61" s="54"/>
      <c r="AMF61" s="54"/>
      <c r="AMG61" s="54"/>
      <c r="AMH61" s="54"/>
      <c r="AMI61" s="54"/>
      <c r="AMJ61" s="54"/>
      <c r="AMK61" s="54"/>
      <c r="AML61" s="54"/>
      <c r="AMM61" s="54"/>
      <c r="AMN61" s="54"/>
      <c r="AMO61" s="54"/>
      <c r="AMP61" s="54"/>
      <c r="AMQ61" s="54"/>
      <c r="AMR61" s="54"/>
      <c r="AMS61" s="54"/>
      <c r="AMT61" s="54"/>
      <c r="AMU61" s="54"/>
      <c r="AMV61" s="54"/>
      <c r="AMW61" s="54"/>
      <c r="AMX61" s="54"/>
      <c r="AMY61" s="54"/>
      <c r="AMZ61" s="54"/>
      <c r="ANA61" s="54"/>
      <c r="ANB61" s="54"/>
      <c r="ANC61" s="54"/>
      <c r="AND61" s="54"/>
      <c r="ANE61" s="54"/>
      <c r="ANF61" s="54"/>
      <c r="ANG61" s="54"/>
      <c r="ANH61" s="54"/>
      <c r="ANI61" s="54"/>
      <c r="ANJ61" s="54"/>
      <c r="ANK61" s="54"/>
      <c r="ANL61" s="54"/>
      <c r="ANM61" s="54"/>
      <c r="ANN61" s="54"/>
      <c r="ANO61" s="54"/>
      <c r="ANP61" s="54"/>
      <c r="ANQ61" s="54"/>
      <c r="ANR61" s="54"/>
      <c r="ANS61" s="54"/>
      <c r="ANT61" s="54"/>
      <c r="ANU61" s="54"/>
      <c r="ANV61" s="54"/>
      <c r="ANW61" s="54"/>
      <c r="ANX61" s="54"/>
      <c r="ANY61" s="54"/>
      <c r="ANZ61" s="54"/>
      <c r="AOA61" s="54"/>
      <c r="AOB61" s="54"/>
      <c r="AOC61" s="54"/>
      <c r="AOD61" s="54"/>
      <c r="AOE61" s="54"/>
      <c r="AOF61" s="54"/>
      <c r="AOG61" s="54"/>
      <c r="AOH61" s="54"/>
      <c r="AOI61" s="54"/>
      <c r="AOJ61" s="54"/>
      <c r="AOK61" s="54"/>
      <c r="AOL61" s="54"/>
      <c r="AOM61" s="54"/>
      <c r="AON61" s="54"/>
      <c r="AOO61" s="54"/>
      <c r="AOP61" s="54"/>
      <c r="AOQ61" s="54"/>
      <c r="AOR61" s="54"/>
      <c r="AOS61" s="54"/>
      <c r="AOT61" s="54"/>
      <c r="AOU61" s="54"/>
      <c r="AOV61" s="54"/>
      <c r="AOW61" s="54"/>
      <c r="AOX61" s="54"/>
      <c r="AOY61" s="54"/>
      <c r="AOZ61" s="54"/>
      <c r="APA61" s="54"/>
      <c r="APB61" s="54"/>
      <c r="APC61" s="54"/>
      <c r="APD61" s="54"/>
      <c r="APE61" s="54"/>
      <c r="APF61" s="54"/>
      <c r="APG61" s="54"/>
      <c r="APH61" s="54"/>
      <c r="API61" s="54"/>
      <c r="APJ61" s="54"/>
      <c r="APK61" s="54"/>
      <c r="APL61" s="54"/>
      <c r="APM61" s="54"/>
      <c r="APN61" s="54"/>
      <c r="APO61" s="54"/>
      <c r="APP61" s="54"/>
      <c r="APQ61" s="54"/>
      <c r="APR61" s="54"/>
      <c r="APS61" s="54"/>
      <c r="APT61" s="54"/>
      <c r="APU61" s="54"/>
      <c r="APV61" s="54"/>
      <c r="APW61" s="54"/>
      <c r="APX61" s="54"/>
      <c r="APY61" s="54"/>
    </row>
    <row r="62" spans="1:1117" x14ac:dyDescent="0.15">
      <c r="A62" s="52" t="s">
        <v>424</v>
      </c>
      <c r="B62" s="41">
        <f t="shared" si="1"/>
        <v>167.13746093750001</v>
      </c>
      <c r="C62" s="41">
        <f t="shared" si="2"/>
        <v>16.502802734374999</v>
      </c>
      <c r="D62" s="41">
        <f t="shared" si="2"/>
        <v>0</v>
      </c>
      <c r="E62" s="41">
        <f t="shared" si="3"/>
        <v>302.79853515624995</v>
      </c>
      <c r="F62" s="41">
        <f t="shared" si="4"/>
        <v>12.077255859375001</v>
      </c>
      <c r="G62" s="41">
        <f t="shared" si="5"/>
        <v>448.11911132812497</v>
      </c>
      <c r="H62" s="117">
        <f t="shared" si="9"/>
        <v>813.94316406250005</v>
      </c>
      <c r="I62" s="41">
        <f t="shared" si="10"/>
        <v>81.316923828124999</v>
      </c>
      <c r="J62" s="41">
        <f t="shared" si="6"/>
        <v>59.605855941772468</v>
      </c>
      <c r="K62" s="117">
        <f t="shared" si="7"/>
        <v>0.73626953125000005</v>
      </c>
      <c r="L62" s="117">
        <f t="shared" si="8"/>
        <v>62.173291015624997</v>
      </c>
      <c r="M62" s="117">
        <f t="shared" si="8"/>
        <v>6.4414062499999994E-2</v>
      </c>
      <c r="N62" s="49">
        <f t="shared" si="11"/>
        <v>1964.4750844573973</v>
      </c>
      <c r="O62" s="117"/>
      <c r="P62" s="46"/>
      <c r="S62" s="418"/>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c r="DK62" s="54"/>
      <c r="DL62" s="54"/>
      <c r="DM62" s="54"/>
      <c r="DN62" s="54"/>
      <c r="DO62" s="54"/>
      <c r="DP62" s="54"/>
      <c r="DQ62" s="54"/>
      <c r="DR62" s="54"/>
      <c r="DS62" s="54"/>
      <c r="DT62" s="54"/>
      <c r="DU62" s="54"/>
      <c r="DV62" s="54"/>
      <c r="DW62" s="54"/>
      <c r="DX62" s="54"/>
      <c r="DY62" s="54"/>
      <c r="DZ62" s="54"/>
      <c r="EA62" s="54"/>
      <c r="EB62" s="54"/>
      <c r="EC62" s="54"/>
      <c r="ED62" s="54"/>
      <c r="EE62" s="54"/>
      <c r="EF62" s="54"/>
      <c r="EG62" s="54"/>
      <c r="EH62" s="54"/>
      <c r="EI62" s="54"/>
      <c r="EJ62" s="54"/>
      <c r="EK62" s="54"/>
      <c r="EL62" s="54"/>
      <c r="EM62" s="54"/>
      <c r="EN62" s="54"/>
      <c r="EO62" s="54"/>
      <c r="EP62" s="54"/>
      <c r="EQ62" s="54"/>
      <c r="ER62" s="54"/>
      <c r="ES62" s="54"/>
      <c r="ET62" s="54"/>
      <c r="EU62" s="54"/>
      <c r="EV62" s="54"/>
      <c r="EW62" s="54"/>
      <c r="EX62" s="54"/>
      <c r="EY62" s="54"/>
      <c r="EZ62" s="54"/>
      <c r="FA62" s="54"/>
      <c r="FB62" s="54"/>
      <c r="FC62" s="54"/>
      <c r="FD62" s="54"/>
      <c r="FE62" s="54"/>
      <c r="FF62" s="54"/>
      <c r="FG62" s="54"/>
      <c r="FH62" s="54"/>
      <c r="FI62" s="54"/>
      <c r="FJ62" s="54"/>
      <c r="FK62" s="54"/>
      <c r="FL62" s="54"/>
      <c r="FM62" s="54"/>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c r="GX62" s="54"/>
      <c r="GY62" s="54"/>
      <c r="GZ62" s="54"/>
      <c r="HA62" s="54"/>
      <c r="HB62" s="54"/>
      <c r="HC62" s="54"/>
      <c r="HD62" s="54"/>
      <c r="HE62" s="54"/>
      <c r="HF62" s="54"/>
      <c r="HG62" s="54"/>
      <c r="HH62" s="54"/>
      <c r="HI62" s="54"/>
      <c r="HJ62" s="54"/>
      <c r="HK62" s="54"/>
      <c r="HL62" s="54"/>
      <c r="HM62" s="54"/>
      <c r="HN62" s="54"/>
      <c r="HO62" s="54"/>
      <c r="HP62" s="54"/>
      <c r="HQ62" s="54"/>
      <c r="HR62" s="54"/>
      <c r="HS62" s="54"/>
      <c r="HT62" s="54"/>
      <c r="HU62" s="54"/>
      <c r="HV62" s="54"/>
      <c r="HW62" s="54"/>
      <c r="HX62" s="54"/>
      <c r="HY62" s="54"/>
      <c r="HZ62" s="54"/>
      <c r="IA62" s="54"/>
      <c r="IB62" s="54"/>
      <c r="IC62" s="54"/>
      <c r="ID62" s="54"/>
      <c r="IE62" s="54"/>
      <c r="IF62" s="54"/>
      <c r="IG62" s="54"/>
      <c r="IH62" s="54"/>
      <c r="II62" s="54"/>
      <c r="IJ62" s="54"/>
      <c r="IK62" s="54"/>
      <c r="IL62" s="54"/>
      <c r="IM62" s="54"/>
      <c r="IN62" s="54"/>
      <c r="IO62" s="54"/>
      <c r="IP62" s="54"/>
      <c r="IQ62" s="54"/>
      <c r="IR62" s="54"/>
      <c r="IS62" s="54"/>
      <c r="IT62" s="54"/>
      <c r="IU62" s="54"/>
      <c r="IV62" s="54"/>
      <c r="IW62" s="54"/>
      <c r="IX62" s="54"/>
      <c r="IY62" s="54"/>
      <c r="IZ62" s="54"/>
      <c r="JA62" s="54"/>
      <c r="JB62" s="54"/>
      <c r="JC62" s="54"/>
      <c r="JD62" s="54"/>
      <c r="JE62" s="54"/>
      <c r="JF62" s="54"/>
      <c r="JG62" s="54"/>
      <c r="JH62" s="54"/>
      <c r="JI62" s="54"/>
      <c r="JJ62" s="54"/>
      <c r="JK62" s="54"/>
      <c r="JL62" s="54"/>
      <c r="JM62" s="54"/>
      <c r="JN62" s="54"/>
      <c r="JO62" s="54"/>
      <c r="JP62" s="54"/>
      <c r="JQ62" s="54"/>
      <c r="JR62" s="54"/>
      <c r="JS62" s="54"/>
      <c r="JT62" s="54"/>
      <c r="JU62" s="54"/>
      <c r="JV62" s="54"/>
      <c r="JW62" s="54"/>
      <c r="JX62" s="54"/>
      <c r="JY62" s="54"/>
      <c r="JZ62" s="54"/>
      <c r="KA62" s="54"/>
      <c r="KB62" s="54"/>
      <c r="KC62" s="54"/>
      <c r="KD62" s="54"/>
      <c r="KE62" s="54"/>
      <c r="KF62" s="54"/>
      <c r="KG62" s="54"/>
      <c r="KH62" s="54"/>
      <c r="KI62" s="54"/>
      <c r="KJ62" s="54"/>
      <c r="KK62" s="54"/>
      <c r="KL62" s="54"/>
      <c r="KM62" s="54"/>
      <c r="KN62" s="54"/>
      <c r="KO62" s="54"/>
      <c r="KP62" s="54"/>
      <c r="KQ62" s="54"/>
      <c r="KR62" s="54"/>
      <c r="KS62" s="54"/>
      <c r="KT62" s="54"/>
      <c r="KU62" s="54"/>
      <c r="KV62" s="54"/>
      <c r="KW62" s="54"/>
      <c r="KX62" s="54"/>
      <c r="KY62" s="54"/>
      <c r="KZ62" s="54"/>
      <c r="LA62" s="54"/>
      <c r="LB62" s="54"/>
      <c r="LC62" s="54"/>
      <c r="LD62" s="54"/>
      <c r="LE62" s="54"/>
      <c r="LF62" s="54"/>
      <c r="LG62" s="54"/>
      <c r="LH62" s="54"/>
      <c r="LI62" s="54"/>
      <c r="LJ62" s="54"/>
      <c r="LK62" s="54"/>
      <c r="LL62" s="54"/>
      <c r="LM62" s="54"/>
      <c r="LN62" s="54"/>
      <c r="LO62" s="54"/>
      <c r="LP62" s="54"/>
      <c r="LQ62" s="54"/>
      <c r="LR62" s="54"/>
      <c r="LS62" s="54"/>
      <c r="LT62" s="54"/>
      <c r="LU62" s="54"/>
      <c r="LV62" s="54"/>
      <c r="LW62" s="54"/>
      <c r="LX62" s="54"/>
      <c r="LY62" s="54"/>
      <c r="LZ62" s="54"/>
      <c r="MA62" s="54"/>
      <c r="MB62" s="54"/>
      <c r="MC62" s="54"/>
      <c r="MD62" s="54"/>
      <c r="ME62" s="54"/>
      <c r="MF62" s="54"/>
      <c r="MG62" s="54"/>
      <c r="MH62" s="54"/>
      <c r="MI62" s="54"/>
      <c r="MJ62" s="54"/>
      <c r="MK62" s="54"/>
      <c r="ML62" s="54"/>
      <c r="MM62" s="54"/>
      <c r="MN62" s="54"/>
      <c r="MO62" s="54"/>
      <c r="MP62" s="54"/>
      <c r="MQ62" s="54"/>
      <c r="MR62" s="54"/>
      <c r="MS62" s="54"/>
      <c r="MT62" s="54"/>
      <c r="MU62" s="54"/>
      <c r="MV62" s="54"/>
      <c r="MW62" s="54"/>
      <c r="MX62" s="54"/>
      <c r="MY62" s="54"/>
      <c r="MZ62" s="54"/>
      <c r="NA62" s="54"/>
      <c r="NB62" s="54"/>
      <c r="NC62" s="54"/>
      <c r="ND62" s="54"/>
      <c r="NE62" s="54"/>
      <c r="NF62" s="54"/>
      <c r="NG62" s="54"/>
      <c r="NH62" s="54"/>
      <c r="NI62" s="54"/>
      <c r="NJ62" s="54"/>
      <c r="NK62" s="54"/>
      <c r="NL62" s="54"/>
      <c r="NM62" s="54"/>
      <c r="NN62" s="54"/>
      <c r="NO62" s="54"/>
      <c r="NP62" s="54"/>
      <c r="NQ62" s="54"/>
      <c r="NR62" s="54"/>
      <c r="NS62" s="54"/>
      <c r="NT62" s="54"/>
      <c r="NU62" s="54"/>
      <c r="NV62" s="54"/>
      <c r="NW62" s="54"/>
      <c r="NX62" s="54"/>
      <c r="NY62" s="54"/>
      <c r="NZ62" s="54"/>
      <c r="OA62" s="54"/>
      <c r="OB62" s="54"/>
      <c r="OC62" s="54"/>
      <c r="OD62" s="54"/>
      <c r="OE62" s="54"/>
      <c r="OF62" s="54"/>
      <c r="OG62" s="54"/>
      <c r="OH62" s="54"/>
      <c r="OI62" s="54"/>
      <c r="OJ62" s="54"/>
      <c r="OK62" s="54"/>
      <c r="OL62" s="54"/>
      <c r="OM62" s="54"/>
      <c r="ON62" s="54"/>
      <c r="OO62" s="54"/>
      <c r="OP62" s="54"/>
      <c r="OQ62" s="54"/>
      <c r="OR62" s="54"/>
      <c r="OS62" s="54"/>
      <c r="OT62" s="54"/>
      <c r="OU62" s="54"/>
      <c r="OV62" s="54"/>
      <c r="OW62" s="54"/>
      <c r="OX62" s="54"/>
      <c r="OY62" s="54"/>
      <c r="OZ62" s="54"/>
      <c r="PA62" s="54"/>
      <c r="PB62" s="54"/>
      <c r="PC62" s="54"/>
      <c r="PD62" s="54"/>
      <c r="PE62" s="54"/>
      <c r="PF62" s="54"/>
      <c r="PG62" s="54"/>
      <c r="PH62" s="54"/>
      <c r="PI62" s="54"/>
      <c r="PJ62" s="54"/>
      <c r="PK62" s="54"/>
      <c r="PL62" s="54"/>
      <c r="PM62" s="54"/>
      <c r="PN62" s="54"/>
      <c r="PO62" s="54"/>
      <c r="PP62" s="54"/>
      <c r="PQ62" s="54"/>
      <c r="PR62" s="54"/>
      <c r="PS62" s="54"/>
      <c r="PT62" s="54"/>
      <c r="PU62" s="54"/>
      <c r="PV62" s="54"/>
      <c r="PW62" s="54"/>
      <c r="PX62" s="54"/>
      <c r="PY62" s="54"/>
      <c r="PZ62" s="54"/>
      <c r="QA62" s="54"/>
      <c r="QB62" s="54"/>
      <c r="QC62" s="54"/>
      <c r="QD62" s="54"/>
      <c r="QE62" s="54"/>
      <c r="QF62" s="54"/>
      <c r="QG62" s="54"/>
      <c r="QH62" s="54"/>
      <c r="QI62" s="54"/>
      <c r="QJ62" s="54"/>
      <c r="QK62" s="54"/>
      <c r="QL62" s="54"/>
      <c r="QM62" s="54"/>
      <c r="QN62" s="54"/>
      <c r="QO62" s="54"/>
      <c r="QP62" s="54"/>
      <c r="QQ62" s="54"/>
      <c r="QR62" s="54"/>
      <c r="QS62" s="54"/>
      <c r="QT62" s="54"/>
      <c r="QU62" s="54"/>
      <c r="QV62" s="54"/>
      <c r="QW62" s="54"/>
      <c r="QX62" s="54"/>
      <c r="QY62" s="54"/>
      <c r="QZ62" s="54"/>
      <c r="RA62" s="54"/>
      <c r="RB62" s="54"/>
      <c r="RC62" s="54"/>
      <c r="RD62" s="54"/>
      <c r="RE62" s="54"/>
      <c r="RF62" s="54"/>
      <c r="RG62" s="54"/>
      <c r="RH62" s="54"/>
      <c r="RI62" s="54"/>
      <c r="RJ62" s="54"/>
      <c r="RK62" s="54"/>
      <c r="RL62" s="54"/>
      <c r="RM62" s="54"/>
      <c r="RN62" s="54"/>
      <c r="RO62" s="54"/>
      <c r="RP62" s="54"/>
      <c r="RQ62" s="54"/>
      <c r="RR62" s="54"/>
      <c r="RS62" s="54"/>
      <c r="RT62" s="54"/>
      <c r="RU62" s="54"/>
      <c r="RV62" s="54"/>
      <c r="RW62" s="54"/>
      <c r="RX62" s="54"/>
      <c r="RY62" s="54"/>
      <c r="RZ62" s="54"/>
      <c r="SA62" s="54"/>
      <c r="SB62" s="54"/>
      <c r="SC62" s="54"/>
      <c r="SD62" s="54"/>
      <c r="SE62" s="54"/>
      <c r="SF62" s="54"/>
      <c r="SG62" s="54"/>
      <c r="SH62" s="54"/>
      <c r="SI62" s="54"/>
      <c r="SJ62" s="54"/>
      <c r="SK62" s="54"/>
      <c r="SL62" s="54"/>
      <c r="SM62" s="54"/>
      <c r="SN62" s="54"/>
      <c r="SO62" s="54"/>
      <c r="SP62" s="54"/>
      <c r="SQ62" s="54"/>
      <c r="SR62" s="54"/>
      <c r="SS62" s="54"/>
      <c r="ST62" s="54"/>
      <c r="SU62" s="54"/>
      <c r="SV62" s="54"/>
      <c r="SW62" s="54"/>
      <c r="SX62" s="54"/>
      <c r="SY62" s="54"/>
      <c r="SZ62" s="54"/>
      <c r="TA62" s="54"/>
      <c r="TB62" s="54"/>
      <c r="TC62" s="54"/>
      <c r="TD62" s="54"/>
      <c r="TE62" s="54"/>
      <c r="TF62" s="54"/>
      <c r="TG62" s="54"/>
      <c r="TH62" s="54"/>
      <c r="TI62" s="54"/>
      <c r="TJ62" s="54"/>
      <c r="TK62" s="54"/>
      <c r="TL62" s="54"/>
      <c r="TM62" s="54"/>
      <c r="TN62" s="54"/>
      <c r="TO62" s="54"/>
      <c r="TP62" s="54"/>
      <c r="TQ62" s="54"/>
      <c r="TR62" s="54"/>
      <c r="TS62" s="54"/>
      <c r="TT62" s="54"/>
      <c r="TU62" s="54"/>
      <c r="TV62" s="54"/>
      <c r="TW62" s="54"/>
      <c r="TX62" s="54"/>
      <c r="TY62" s="54"/>
      <c r="TZ62" s="54"/>
      <c r="UA62" s="54"/>
      <c r="UB62" s="54"/>
      <c r="UC62" s="54"/>
      <c r="UD62" s="54"/>
      <c r="UE62" s="54"/>
      <c r="UF62" s="54"/>
      <c r="UG62" s="54"/>
      <c r="UH62" s="54"/>
      <c r="UI62" s="54"/>
      <c r="UJ62" s="54"/>
      <c r="UK62" s="54"/>
      <c r="UL62" s="54"/>
      <c r="UM62" s="54"/>
      <c r="UN62" s="54"/>
      <c r="UO62" s="54"/>
      <c r="UP62" s="54"/>
      <c r="UQ62" s="54"/>
      <c r="UR62" s="54"/>
      <c r="US62" s="54"/>
      <c r="UT62" s="54"/>
      <c r="UU62" s="54"/>
      <c r="UV62" s="54"/>
      <c r="UW62" s="54"/>
      <c r="UX62" s="54"/>
      <c r="UY62" s="54"/>
      <c r="UZ62" s="54"/>
      <c r="VA62" s="54"/>
      <c r="VB62" s="54"/>
      <c r="VC62" s="54"/>
      <c r="VD62" s="54"/>
      <c r="VE62" s="54"/>
      <c r="VF62" s="54"/>
      <c r="VG62" s="54"/>
      <c r="VH62" s="54"/>
      <c r="VI62" s="54"/>
      <c r="VJ62" s="54"/>
      <c r="VK62" s="54"/>
      <c r="VL62" s="54"/>
      <c r="VM62" s="54"/>
      <c r="VN62" s="54"/>
      <c r="VO62" s="54"/>
      <c r="VP62" s="54"/>
      <c r="VQ62" s="54"/>
      <c r="VR62" s="54"/>
      <c r="VS62" s="54"/>
      <c r="VT62" s="54"/>
      <c r="VU62" s="54"/>
      <c r="VV62" s="54"/>
      <c r="VW62" s="54"/>
      <c r="VX62" s="54"/>
      <c r="VY62" s="54"/>
      <c r="VZ62" s="54"/>
      <c r="WA62" s="54"/>
      <c r="WB62" s="54"/>
      <c r="WC62" s="54"/>
      <c r="WD62" s="54"/>
      <c r="WE62" s="54"/>
      <c r="WF62" s="54"/>
      <c r="WG62" s="54"/>
      <c r="WH62" s="54"/>
      <c r="WI62" s="54"/>
      <c r="WJ62" s="54"/>
      <c r="WK62" s="54"/>
      <c r="WL62" s="54"/>
      <c r="WM62" s="54"/>
      <c r="WN62" s="54"/>
      <c r="WO62" s="54"/>
      <c r="WP62" s="54"/>
      <c r="WQ62" s="54"/>
      <c r="WR62" s="54"/>
      <c r="WS62" s="54"/>
      <c r="WT62" s="54"/>
      <c r="WU62" s="54"/>
      <c r="WV62" s="54"/>
      <c r="WW62" s="54"/>
      <c r="WX62" s="54"/>
      <c r="WY62" s="54"/>
      <c r="WZ62" s="54"/>
      <c r="XA62" s="54"/>
      <c r="XB62" s="54"/>
      <c r="XC62" s="54"/>
      <c r="XD62" s="54"/>
      <c r="XE62" s="54"/>
      <c r="XF62" s="54"/>
      <c r="XG62" s="54"/>
      <c r="XH62" s="54"/>
      <c r="XI62" s="54"/>
      <c r="XJ62" s="54"/>
      <c r="XK62" s="54"/>
      <c r="XL62" s="54"/>
      <c r="XM62" s="54"/>
      <c r="XN62" s="54"/>
      <c r="XO62" s="54"/>
      <c r="XP62" s="54"/>
      <c r="XQ62" s="54"/>
      <c r="XR62" s="54"/>
      <c r="XS62" s="54"/>
      <c r="XT62" s="54"/>
      <c r="XU62" s="54"/>
      <c r="XV62" s="54"/>
      <c r="XW62" s="54"/>
      <c r="XX62" s="54"/>
      <c r="XY62" s="54"/>
      <c r="XZ62" s="54"/>
      <c r="YA62" s="54"/>
      <c r="YB62" s="54"/>
      <c r="YC62" s="54"/>
      <c r="YD62" s="54"/>
      <c r="YE62" s="54"/>
      <c r="YF62" s="54"/>
      <c r="YG62" s="54"/>
      <c r="YH62" s="54"/>
      <c r="YI62" s="54"/>
      <c r="YJ62" s="54"/>
      <c r="YK62" s="54"/>
      <c r="YL62" s="54"/>
      <c r="YM62" s="54"/>
      <c r="YN62" s="54"/>
      <c r="YO62" s="54"/>
      <c r="YP62" s="54"/>
      <c r="YQ62" s="54"/>
      <c r="YR62" s="54"/>
      <c r="YS62" s="54"/>
      <c r="YT62" s="54"/>
      <c r="YU62" s="54"/>
      <c r="YV62" s="54"/>
      <c r="YW62" s="54"/>
      <c r="YX62" s="54"/>
      <c r="YY62" s="54"/>
      <c r="YZ62" s="54"/>
      <c r="ZA62" s="54"/>
      <c r="ZB62" s="54"/>
      <c r="ZC62" s="54"/>
      <c r="ZD62" s="54"/>
      <c r="ZE62" s="54"/>
      <c r="ZF62" s="54"/>
      <c r="ZG62" s="54"/>
      <c r="ZH62" s="54"/>
      <c r="ZI62" s="54"/>
      <c r="ZJ62" s="54"/>
      <c r="ZK62" s="54"/>
      <c r="ZL62" s="54"/>
      <c r="ZM62" s="54"/>
      <c r="ZN62" s="54"/>
      <c r="ZO62" s="54"/>
      <c r="ZP62" s="54"/>
      <c r="ZQ62" s="54"/>
      <c r="ZR62" s="54"/>
      <c r="ZS62" s="54"/>
      <c r="ZT62" s="54"/>
      <c r="ZU62" s="54"/>
      <c r="ZV62" s="54"/>
      <c r="ZW62" s="54"/>
      <c r="ZX62" s="54"/>
      <c r="ZY62" s="54"/>
      <c r="ZZ62" s="54"/>
      <c r="AAA62" s="54"/>
      <c r="AAB62" s="54"/>
      <c r="AAC62" s="54"/>
      <c r="AAD62" s="54"/>
      <c r="AAE62" s="54"/>
      <c r="AAF62" s="54"/>
      <c r="AAG62" s="54"/>
      <c r="AAH62" s="54"/>
      <c r="AAI62" s="54"/>
      <c r="AAJ62" s="54"/>
      <c r="AAK62" s="54"/>
      <c r="AAL62" s="54"/>
      <c r="AAM62" s="54"/>
      <c r="AAN62" s="54"/>
      <c r="AAO62" s="54"/>
      <c r="AAP62" s="54"/>
      <c r="AAQ62" s="54"/>
      <c r="AAR62" s="54"/>
      <c r="AAS62" s="54"/>
      <c r="AAT62" s="54"/>
      <c r="AAU62" s="54"/>
      <c r="AAV62" s="54"/>
      <c r="AAW62" s="54"/>
      <c r="AAX62" s="54"/>
      <c r="AAY62" s="54"/>
      <c r="AAZ62" s="54"/>
      <c r="ABA62" s="54"/>
      <c r="ABB62" s="54"/>
      <c r="ABC62" s="54"/>
      <c r="ABD62" s="54"/>
      <c r="ABE62" s="54"/>
      <c r="ABF62" s="54"/>
      <c r="ABG62" s="54"/>
      <c r="ABH62" s="54"/>
      <c r="ABI62" s="54"/>
      <c r="ABJ62" s="54"/>
      <c r="ABK62" s="54"/>
      <c r="ABL62" s="54"/>
      <c r="ABM62" s="54"/>
      <c r="ABN62" s="54"/>
      <c r="ABO62" s="54"/>
      <c r="ABP62" s="54"/>
      <c r="ABQ62" s="54"/>
      <c r="ABR62" s="54"/>
      <c r="ABS62" s="54"/>
      <c r="ABT62" s="54"/>
      <c r="ABU62" s="54"/>
      <c r="ABV62" s="54"/>
      <c r="ABW62" s="54"/>
      <c r="ABX62" s="54"/>
      <c r="ABY62" s="54"/>
      <c r="ABZ62" s="54"/>
      <c r="ACA62" s="54"/>
      <c r="ACB62" s="54"/>
      <c r="ACC62" s="54"/>
      <c r="ACD62" s="54"/>
      <c r="ACE62" s="54"/>
      <c r="ACF62" s="54"/>
      <c r="ACG62" s="54"/>
      <c r="ACH62" s="54"/>
      <c r="ACI62" s="54"/>
      <c r="ACJ62" s="54"/>
      <c r="ACK62" s="54"/>
      <c r="ACL62" s="54"/>
      <c r="ACM62" s="54"/>
      <c r="ACN62" s="54"/>
      <c r="ACO62" s="54"/>
      <c r="ACP62" s="54"/>
      <c r="ACQ62" s="54"/>
      <c r="ACR62" s="54"/>
      <c r="ACS62" s="54"/>
      <c r="ACT62" s="54"/>
      <c r="ACU62" s="54"/>
      <c r="ACV62" s="54"/>
      <c r="ACW62" s="54"/>
      <c r="ACX62" s="54"/>
      <c r="ACY62" s="54"/>
      <c r="ACZ62" s="54"/>
      <c r="ADA62" s="54"/>
      <c r="ADB62" s="54"/>
      <c r="ADC62" s="54"/>
      <c r="ADD62" s="54"/>
      <c r="ADE62" s="54"/>
      <c r="ADF62" s="54"/>
      <c r="ADG62" s="54"/>
      <c r="ADH62" s="54"/>
      <c r="ADI62" s="54"/>
      <c r="ADJ62" s="54"/>
      <c r="ADK62" s="54"/>
      <c r="ADL62" s="54"/>
      <c r="ADM62" s="54"/>
      <c r="ADN62" s="54"/>
      <c r="ADO62" s="54"/>
      <c r="ADP62" s="54"/>
      <c r="ADQ62" s="54"/>
      <c r="ADR62" s="54"/>
      <c r="ADS62" s="54"/>
      <c r="ADT62" s="54"/>
      <c r="ADU62" s="54"/>
      <c r="ADV62" s="54"/>
      <c r="ADW62" s="54"/>
      <c r="ADX62" s="54"/>
      <c r="ADY62" s="54"/>
      <c r="ADZ62" s="54"/>
      <c r="AEA62" s="54"/>
      <c r="AEB62" s="54"/>
      <c r="AEC62" s="54"/>
      <c r="AED62" s="54"/>
      <c r="AEE62" s="54"/>
      <c r="AEF62" s="54"/>
      <c r="AEG62" s="54"/>
      <c r="AEH62" s="54"/>
      <c r="AEI62" s="54"/>
      <c r="AEJ62" s="54"/>
      <c r="AEK62" s="54"/>
      <c r="AEL62" s="54"/>
      <c r="AEM62" s="54"/>
      <c r="AEN62" s="54"/>
      <c r="AEO62" s="54"/>
      <c r="AEP62" s="54"/>
      <c r="AEQ62" s="54"/>
      <c r="AER62" s="54"/>
      <c r="AES62" s="54"/>
      <c r="AET62" s="54"/>
      <c r="AEU62" s="54"/>
      <c r="AEV62" s="54"/>
      <c r="AEW62" s="54"/>
      <c r="AEX62" s="54"/>
      <c r="AEY62" s="54"/>
      <c r="AEZ62" s="54"/>
      <c r="AFA62" s="54"/>
      <c r="AFB62" s="54"/>
      <c r="AFC62" s="54"/>
      <c r="AFD62" s="54"/>
      <c r="AFE62" s="54"/>
      <c r="AFF62" s="54"/>
      <c r="AFG62" s="54"/>
      <c r="AFH62" s="54"/>
      <c r="AFI62" s="54"/>
      <c r="AFJ62" s="54"/>
      <c r="AFK62" s="54"/>
      <c r="AFL62" s="54"/>
      <c r="AFM62" s="54"/>
      <c r="AFN62" s="54"/>
      <c r="AFO62" s="54"/>
      <c r="AFP62" s="54"/>
      <c r="AFQ62" s="54"/>
      <c r="AFR62" s="54"/>
      <c r="AFS62" s="54"/>
      <c r="AFT62" s="54"/>
      <c r="AFU62" s="54"/>
      <c r="AFV62" s="54"/>
      <c r="AFW62" s="54"/>
      <c r="AFX62" s="54"/>
      <c r="AFY62" s="54"/>
      <c r="AFZ62" s="54"/>
      <c r="AGA62" s="54"/>
      <c r="AGB62" s="54"/>
      <c r="AGC62" s="54"/>
      <c r="AGD62" s="54"/>
      <c r="AGE62" s="54"/>
      <c r="AGF62" s="54"/>
      <c r="AGG62" s="54"/>
      <c r="AGH62" s="54"/>
      <c r="AGI62" s="54"/>
      <c r="AGJ62" s="54"/>
      <c r="AGK62" s="54"/>
      <c r="AGL62" s="54"/>
      <c r="AGM62" s="54"/>
      <c r="AGN62" s="54"/>
      <c r="AGO62" s="54"/>
      <c r="AGP62" s="54"/>
      <c r="AGQ62" s="54"/>
      <c r="AGR62" s="54"/>
      <c r="AGS62" s="54"/>
      <c r="AGT62" s="54"/>
      <c r="AGU62" s="54"/>
      <c r="AGV62" s="54"/>
      <c r="AGW62" s="54"/>
      <c r="AGX62" s="54"/>
      <c r="AGY62" s="54"/>
      <c r="AGZ62" s="54"/>
      <c r="AHA62" s="54"/>
      <c r="AHB62" s="54"/>
      <c r="AHC62" s="54"/>
      <c r="AHD62" s="54"/>
      <c r="AHE62" s="54"/>
      <c r="AHF62" s="54"/>
      <c r="AHG62" s="54"/>
      <c r="AHH62" s="54"/>
      <c r="AHI62" s="54"/>
      <c r="AHJ62" s="54"/>
      <c r="AHK62" s="54"/>
      <c r="AHL62" s="54"/>
      <c r="AHM62" s="54"/>
      <c r="AHN62" s="54"/>
      <c r="AHO62" s="54"/>
      <c r="AHP62" s="54"/>
      <c r="AHQ62" s="54"/>
      <c r="AHR62" s="54"/>
      <c r="AHS62" s="54"/>
      <c r="AHT62" s="54"/>
      <c r="AHU62" s="54"/>
      <c r="AHV62" s="54"/>
      <c r="AHW62" s="54"/>
      <c r="AHX62" s="54"/>
      <c r="AHY62" s="54"/>
      <c r="AHZ62" s="54"/>
      <c r="AIA62" s="54"/>
      <c r="AIB62" s="54"/>
      <c r="AIC62" s="54"/>
      <c r="AID62" s="54"/>
      <c r="AIE62" s="54"/>
      <c r="AIF62" s="54"/>
      <c r="AIG62" s="54"/>
      <c r="AIH62" s="54"/>
      <c r="AII62" s="54"/>
      <c r="AIJ62" s="54"/>
      <c r="AIK62" s="54"/>
      <c r="AIL62" s="54"/>
      <c r="AIM62" s="54"/>
      <c r="AIN62" s="54"/>
      <c r="AIO62" s="54"/>
      <c r="AIP62" s="54"/>
      <c r="AIQ62" s="54"/>
      <c r="AIR62" s="54"/>
      <c r="AIS62" s="54"/>
      <c r="AIT62" s="54"/>
      <c r="AIU62" s="54"/>
      <c r="AIV62" s="54"/>
      <c r="AIW62" s="54"/>
      <c r="AIX62" s="54"/>
      <c r="AIY62" s="54"/>
      <c r="AIZ62" s="54"/>
      <c r="AJA62" s="54"/>
      <c r="AJB62" s="54"/>
      <c r="AJC62" s="54"/>
      <c r="AJD62" s="54"/>
      <c r="AJE62" s="54"/>
      <c r="AJF62" s="54"/>
      <c r="AJG62" s="54"/>
      <c r="AJH62" s="54"/>
      <c r="AJI62" s="54"/>
      <c r="AJJ62" s="54"/>
      <c r="AJK62" s="54"/>
      <c r="AJL62" s="54"/>
      <c r="AJM62" s="54"/>
      <c r="AJN62" s="54"/>
      <c r="AJO62" s="54"/>
      <c r="AJP62" s="54"/>
      <c r="AJQ62" s="54"/>
      <c r="AJR62" s="54"/>
      <c r="AJS62" s="54"/>
      <c r="AJT62" s="54"/>
      <c r="AJU62" s="54"/>
      <c r="AJV62" s="54"/>
      <c r="AJW62" s="54"/>
      <c r="AJX62" s="54"/>
      <c r="AJY62" s="54"/>
      <c r="AJZ62" s="54"/>
      <c r="AKA62" s="54"/>
      <c r="AKB62" s="54"/>
      <c r="AKC62" s="54"/>
      <c r="AKD62" s="54"/>
      <c r="AKE62" s="54"/>
      <c r="AKF62" s="54"/>
      <c r="AKG62" s="54"/>
      <c r="AKH62" s="54"/>
      <c r="AKI62" s="54"/>
      <c r="AKJ62" s="54"/>
      <c r="AKK62" s="54"/>
      <c r="AKL62" s="54"/>
      <c r="AKM62" s="54"/>
      <c r="AKN62" s="54"/>
      <c r="AKO62" s="54"/>
      <c r="AKP62" s="54"/>
      <c r="AKQ62" s="54"/>
      <c r="AKR62" s="54"/>
      <c r="AKS62" s="54"/>
      <c r="AKT62" s="54"/>
      <c r="AKU62" s="54"/>
      <c r="AKV62" s="54"/>
      <c r="AKW62" s="54"/>
      <c r="AKX62" s="54"/>
      <c r="AKY62" s="54"/>
      <c r="AKZ62" s="54"/>
      <c r="ALA62" s="54"/>
      <c r="ALB62" s="54"/>
      <c r="ALC62" s="54"/>
      <c r="ALD62" s="54"/>
      <c r="ALE62" s="54"/>
      <c r="ALF62" s="54"/>
      <c r="ALG62" s="54"/>
      <c r="ALH62" s="54"/>
      <c r="ALI62" s="54"/>
      <c r="ALJ62" s="54"/>
      <c r="ALK62" s="54"/>
      <c r="ALL62" s="54"/>
      <c r="ALM62" s="54"/>
      <c r="ALN62" s="54"/>
      <c r="ALO62" s="54"/>
      <c r="ALP62" s="54"/>
      <c r="ALQ62" s="54"/>
      <c r="ALR62" s="54"/>
      <c r="ALS62" s="54"/>
      <c r="ALT62" s="54"/>
      <c r="ALU62" s="54"/>
      <c r="ALV62" s="54"/>
      <c r="ALW62" s="54"/>
      <c r="ALX62" s="54"/>
      <c r="ALY62" s="54"/>
      <c r="ALZ62" s="54"/>
      <c r="AMA62" s="54"/>
      <c r="AMB62" s="54"/>
      <c r="AMC62" s="54"/>
      <c r="AMD62" s="54"/>
      <c r="AME62" s="54"/>
      <c r="AMF62" s="54"/>
      <c r="AMG62" s="54"/>
      <c r="AMH62" s="54"/>
      <c r="AMI62" s="54"/>
      <c r="AMJ62" s="54"/>
      <c r="AMK62" s="54"/>
      <c r="AML62" s="54"/>
      <c r="AMM62" s="54"/>
      <c r="AMN62" s="54"/>
      <c r="AMO62" s="54"/>
      <c r="AMP62" s="54"/>
      <c r="AMQ62" s="54"/>
      <c r="AMR62" s="54"/>
      <c r="AMS62" s="54"/>
      <c r="AMT62" s="54"/>
      <c r="AMU62" s="54"/>
      <c r="AMV62" s="54"/>
      <c r="AMW62" s="54"/>
      <c r="AMX62" s="54"/>
      <c r="AMY62" s="54"/>
      <c r="AMZ62" s="54"/>
      <c r="ANA62" s="54"/>
      <c r="ANB62" s="54"/>
      <c r="ANC62" s="54"/>
      <c r="AND62" s="54"/>
      <c r="ANE62" s="54"/>
      <c r="ANF62" s="54"/>
      <c r="ANG62" s="54"/>
      <c r="ANH62" s="54"/>
      <c r="ANI62" s="54"/>
      <c r="ANJ62" s="54"/>
      <c r="ANK62" s="54"/>
      <c r="ANL62" s="54"/>
      <c r="ANM62" s="54"/>
      <c r="ANN62" s="54"/>
      <c r="ANO62" s="54"/>
      <c r="ANP62" s="54"/>
      <c r="ANQ62" s="54"/>
      <c r="ANR62" s="54"/>
      <c r="ANS62" s="54"/>
      <c r="ANT62" s="54"/>
      <c r="ANU62" s="54"/>
      <c r="ANV62" s="54"/>
      <c r="ANW62" s="54"/>
      <c r="ANX62" s="54"/>
      <c r="ANY62" s="54"/>
      <c r="ANZ62" s="54"/>
      <c r="AOA62" s="54"/>
      <c r="AOB62" s="54"/>
      <c r="AOC62" s="54"/>
      <c r="AOD62" s="54"/>
      <c r="AOE62" s="54"/>
      <c r="AOF62" s="54"/>
      <c r="AOG62" s="54"/>
      <c r="AOH62" s="54"/>
      <c r="AOI62" s="54"/>
      <c r="AOJ62" s="54"/>
      <c r="AOK62" s="54"/>
      <c r="AOL62" s="54"/>
      <c r="AOM62" s="54"/>
      <c r="AON62" s="54"/>
      <c r="AOO62" s="54"/>
      <c r="AOP62" s="54"/>
      <c r="AOQ62" s="54"/>
      <c r="AOR62" s="54"/>
      <c r="AOS62" s="54"/>
      <c r="AOT62" s="54"/>
      <c r="AOU62" s="54"/>
      <c r="AOV62" s="54"/>
      <c r="AOW62" s="54"/>
      <c r="AOX62" s="54"/>
      <c r="AOY62" s="54"/>
      <c r="AOZ62" s="54"/>
      <c r="APA62" s="54"/>
      <c r="APB62" s="54"/>
      <c r="APC62" s="54"/>
      <c r="APD62" s="54"/>
      <c r="APE62" s="54"/>
      <c r="APF62" s="54"/>
      <c r="APG62" s="54"/>
      <c r="APH62" s="54"/>
      <c r="API62" s="54"/>
      <c r="APJ62" s="54"/>
      <c r="APK62" s="54"/>
      <c r="APL62" s="54"/>
      <c r="APM62" s="54"/>
      <c r="APN62" s="54"/>
      <c r="APO62" s="54"/>
      <c r="APP62" s="54"/>
      <c r="APQ62" s="54"/>
      <c r="APR62" s="54"/>
      <c r="APS62" s="54"/>
      <c r="APT62" s="54"/>
      <c r="APU62" s="54"/>
      <c r="APV62" s="54"/>
      <c r="APW62" s="54"/>
      <c r="APX62" s="54"/>
      <c r="APY62" s="54"/>
    </row>
    <row r="63" spans="1:1117" x14ac:dyDescent="0.15">
      <c r="A63" s="296" t="s">
        <v>425</v>
      </c>
      <c r="B63" s="41">
        <f t="shared" si="1"/>
        <v>187.91737431887725</v>
      </c>
      <c r="C63" s="41">
        <f t="shared" si="2"/>
        <v>41.982197265624997</v>
      </c>
      <c r="D63" s="41">
        <f t="shared" si="2"/>
        <v>9.2010803301645563</v>
      </c>
      <c r="E63" s="41">
        <f t="shared" si="3"/>
        <v>487.31976638919474</v>
      </c>
      <c r="F63" s="41">
        <f t="shared" si="4"/>
        <v>8.6275993815233889</v>
      </c>
      <c r="G63" s="41">
        <f t="shared" si="5"/>
        <v>538.93535439403638</v>
      </c>
      <c r="H63" s="41">
        <f t="shared" si="9"/>
        <v>866.74800395509089</v>
      </c>
      <c r="I63" s="41">
        <f t="shared" si="10"/>
        <v>119.99649580963225</v>
      </c>
      <c r="J63" s="41">
        <f t="shared" si="6"/>
        <v>73.955380859374998</v>
      </c>
      <c r="K63" s="41">
        <f t="shared" si="7"/>
        <v>2.859052655876436</v>
      </c>
      <c r="L63" s="41">
        <f t="shared" si="8"/>
        <v>91.35252567675154</v>
      </c>
      <c r="M63" s="41">
        <f t="shared" si="8"/>
        <v>0.31630323165882113</v>
      </c>
      <c r="N63" s="49">
        <f t="shared" si="11"/>
        <v>2429.2111342678063</v>
      </c>
      <c r="O63" s="41"/>
      <c r="P63" s="46"/>
      <c r="S63" s="418"/>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c r="DK63" s="54"/>
      <c r="DL63" s="54"/>
      <c r="DM63" s="54"/>
      <c r="DN63" s="54"/>
      <c r="DO63" s="54"/>
      <c r="DP63" s="54"/>
      <c r="DQ63" s="54"/>
      <c r="DR63" s="54"/>
      <c r="DS63" s="54"/>
      <c r="DT63" s="54"/>
      <c r="DU63" s="54"/>
      <c r="DV63" s="54"/>
      <c r="DW63" s="54"/>
      <c r="DX63" s="54"/>
      <c r="DY63" s="54"/>
      <c r="DZ63" s="54"/>
      <c r="EA63" s="54"/>
      <c r="EB63" s="54"/>
      <c r="EC63" s="54"/>
      <c r="ED63" s="54"/>
      <c r="EE63" s="54"/>
      <c r="EF63" s="54"/>
      <c r="EG63" s="54"/>
      <c r="EH63" s="54"/>
      <c r="EI63" s="54"/>
      <c r="EJ63" s="54"/>
      <c r="EK63" s="54"/>
      <c r="EL63" s="54"/>
      <c r="EM63" s="54"/>
      <c r="EN63" s="54"/>
      <c r="EO63" s="54"/>
      <c r="EP63" s="54"/>
      <c r="EQ63" s="54"/>
      <c r="ER63" s="54"/>
      <c r="ES63" s="54"/>
      <c r="ET63" s="54"/>
      <c r="EU63" s="54"/>
      <c r="EV63" s="54"/>
      <c r="EW63" s="54"/>
      <c r="EX63" s="54"/>
      <c r="EY63" s="54"/>
      <c r="EZ63" s="54"/>
      <c r="FA63" s="54"/>
      <c r="FB63" s="54"/>
      <c r="FC63" s="54"/>
      <c r="FD63" s="54"/>
      <c r="FE63" s="54"/>
      <c r="FF63" s="54"/>
      <c r="FG63" s="54"/>
      <c r="FH63" s="54"/>
      <c r="FI63" s="54"/>
      <c r="FJ63" s="54"/>
      <c r="FK63" s="54"/>
      <c r="FL63" s="54"/>
      <c r="FM63" s="54"/>
      <c r="FN63" s="54"/>
      <c r="FO63" s="54"/>
      <c r="FP63" s="54"/>
      <c r="FQ63" s="54"/>
      <c r="FR63" s="54"/>
      <c r="FS63" s="54"/>
      <c r="FT63" s="54"/>
      <c r="FU63" s="54"/>
      <c r="FV63" s="54"/>
      <c r="FW63" s="54"/>
      <c r="FX63" s="54"/>
      <c r="FY63" s="54"/>
      <c r="FZ63" s="54"/>
      <c r="GA63" s="54"/>
      <c r="GB63" s="54"/>
      <c r="GC63" s="54"/>
      <c r="GD63" s="54"/>
      <c r="GE63" s="54"/>
      <c r="GF63" s="54"/>
      <c r="GG63" s="54"/>
      <c r="GH63" s="54"/>
      <c r="GI63" s="54"/>
      <c r="GJ63" s="54"/>
      <c r="GK63" s="54"/>
      <c r="GL63" s="54"/>
      <c r="GM63" s="54"/>
      <c r="GN63" s="54"/>
      <c r="GO63" s="54"/>
      <c r="GP63" s="54"/>
      <c r="GQ63" s="54"/>
      <c r="GR63" s="54"/>
      <c r="GS63" s="54"/>
      <c r="GT63" s="54"/>
      <c r="GU63" s="54"/>
      <c r="GV63" s="54"/>
      <c r="GW63" s="54"/>
      <c r="GX63" s="54"/>
      <c r="GY63" s="54"/>
      <c r="GZ63" s="54"/>
      <c r="HA63" s="54"/>
      <c r="HB63" s="54"/>
      <c r="HC63" s="54"/>
      <c r="HD63" s="54"/>
      <c r="HE63" s="54"/>
      <c r="HF63" s="54"/>
      <c r="HG63" s="54"/>
      <c r="HH63" s="54"/>
      <c r="HI63" s="54"/>
      <c r="HJ63" s="54"/>
      <c r="HK63" s="54"/>
      <c r="HL63" s="54"/>
      <c r="HM63" s="54"/>
      <c r="HN63" s="54"/>
      <c r="HO63" s="54"/>
      <c r="HP63" s="54"/>
      <c r="HQ63" s="54"/>
      <c r="HR63" s="54"/>
      <c r="HS63" s="54"/>
      <c r="HT63" s="54"/>
      <c r="HU63" s="54"/>
      <c r="HV63" s="54"/>
      <c r="HW63" s="54"/>
      <c r="HX63" s="54"/>
      <c r="HY63" s="54"/>
      <c r="HZ63" s="54"/>
      <c r="IA63" s="54"/>
      <c r="IB63" s="54"/>
      <c r="IC63" s="54"/>
      <c r="ID63" s="54"/>
      <c r="IE63" s="54"/>
      <c r="IF63" s="54"/>
      <c r="IG63" s="54"/>
      <c r="IH63" s="54"/>
      <c r="II63" s="54"/>
      <c r="IJ63" s="54"/>
      <c r="IK63" s="54"/>
      <c r="IL63" s="54"/>
      <c r="IM63" s="54"/>
      <c r="IN63" s="54"/>
      <c r="IO63" s="54"/>
      <c r="IP63" s="54"/>
      <c r="IQ63" s="54"/>
      <c r="IR63" s="54"/>
      <c r="IS63" s="54"/>
      <c r="IT63" s="54"/>
      <c r="IU63" s="54"/>
      <c r="IV63" s="54"/>
      <c r="IW63" s="54"/>
      <c r="IX63" s="54"/>
      <c r="IY63" s="54"/>
      <c r="IZ63" s="54"/>
      <c r="JA63" s="54"/>
      <c r="JB63" s="54"/>
      <c r="JC63" s="54"/>
      <c r="JD63" s="54"/>
      <c r="JE63" s="54"/>
      <c r="JF63" s="54"/>
      <c r="JG63" s="54"/>
      <c r="JH63" s="54"/>
      <c r="JI63" s="54"/>
      <c r="JJ63" s="54"/>
      <c r="JK63" s="54"/>
      <c r="JL63" s="54"/>
      <c r="JM63" s="54"/>
      <c r="JN63" s="54"/>
      <c r="JO63" s="54"/>
      <c r="JP63" s="54"/>
      <c r="JQ63" s="54"/>
      <c r="JR63" s="54"/>
      <c r="JS63" s="54"/>
      <c r="JT63" s="54"/>
      <c r="JU63" s="54"/>
      <c r="JV63" s="54"/>
      <c r="JW63" s="54"/>
      <c r="JX63" s="54"/>
      <c r="JY63" s="54"/>
      <c r="JZ63" s="54"/>
      <c r="KA63" s="54"/>
      <c r="KB63" s="54"/>
      <c r="KC63" s="54"/>
      <c r="KD63" s="54"/>
      <c r="KE63" s="54"/>
      <c r="KF63" s="54"/>
      <c r="KG63" s="54"/>
      <c r="KH63" s="54"/>
      <c r="KI63" s="54"/>
      <c r="KJ63" s="54"/>
      <c r="KK63" s="54"/>
      <c r="KL63" s="54"/>
      <c r="KM63" s="54"/>
      <c r="KN63" s="54"/>
      <c r="KO63" s="54"/>
      <c r="KP63" s="54"/>
      <c r="KQ63" s="54"/>
      <c r="KR63" s="54"/>
      <c r="KS63" s="54"/>
      <c r="KT63" s="54"/>
      <c r="KU63" s="54"/>
      <c r="KV63" s="54"/>
      <c r="KW63" s="54"/>
      <c r="KX63" s="54"/>
      <c r="KY63" s="54"/>
      <c r="KZ63" s="54"/>
      <c r="LA63" s="54"/>
      <c r="LB63" s="54"/>
      <c r="LC63" s="54"/>
      <c r="LD63" s="54"/>
      <c r="LE63" s="54"/>
      <c r="LF63" s="54"/>
      <c r="LG63" s="54"/>
      <c r="LH63" s="54"/>
      <c r="LI63" s="54"/>
      <c r="LJ63" s="54"/>
      <c r="LK63" s="54"/>
      <c r="LL63" s="54"/>
      <c r="LM63" s="54"/>
      <c r="LN63" s="54"/>
      <c r="LO63" s="54"/>
      <c r="LP63" s="54"/>
      <c r="LQ63" s="54"/>
      <c r="LR63" s="54"/>
      <c r="LS63" s="54"/>
      <c r="LT63" s="54"/>
      <c r="LU63" s="54"/>
      <c r="LV63" s="54"/>
      <c r="LW63" s="54"/>
      <c r="LX63" s="54"/>
      <c r="LY63" s="54"/>
      <c r="LZ63" s="54"/>
      <c r="MA63" s="54"/>
      <c r="MB63" s="54"/>
      <c r="MC63" s="54"/>
      <c r="MD63" s="54"/>
      <c r="ME63" s="54"/>
      <c r="MF63" s="54"/>
      <c r="MG63" s="54"/>
      <c r="MH63" s="54"/>
      <c r="MI63" s="54"/>
      <c r="MJ63" s="54"/>
      <c r="MK63" s="54"/>
      <c r="ML63" s="54"/>
      <c r="MM63" s="54"/>
      <c r="MN63" s="54"/>
      <c r="MO63" s="54"/>
      <c r="MP63" s="54"/>
      <c r="MQ63" s="54"/>
      <c r="MR63" s="54"/>
      <c r="MS63" s="54"/>
      <c r="MT63" s="54"/>
      <c r="MU63" s="54"/>
      <c r="MV63" s="54"/>
      <c r="MW63" s="54"/>
      <c r="MX63" s="54"/>
      <c r="MY63" s="54"/>
      <c r="MZ63" s="54"/>
      <c r="NA63" s="54"/>
      <c r="NB63" s="54"/>
      <c r="NC63" s="54"/>
      <c r="ND63" s="54"/>
      <c r="NE63" s="54"/>
      <c r="NF63" s="54"/>
      <c r="NG63" s="54"/>
      <c r="NH63" s="54"/>
      <c r="NI63" s="54"/>
      <c r="NJ63" s="54"/>
      <c r="NK63" s="54"/>
      <c r="NL63" s="54"/>
      <c r="NM63" s="54"/>
      <c r="NN63" s="54"/>
      <c r="NO63" s="54"/>
      <c r="NP63" s="54"/>
      <c r="NQ63" s="54"/>
      <c r="NR63" s="54"/>
      <c r="NS63" s="54"/>
      <c r="NT63" s="54"/>
      <c r="NU63" s="54"/>
      <c r="NV63" s="54"/>
      <c r="NW63" s="54"/>
      <c r="NX63" s="54"/>
      <c r="NY63" s="54"/>
      <c r="NZ63" s="54"/>
      <c r="OA63" s="54"/>
      <c r="OB63" s="54"/>
      <c r="OC63" s="54"/>
      <c r="OD63" s="54"/>
      <c r="OE63" s="54"/>
      <c r="OF63" s="54"/>
      <c r="OG63" s="54"/>
      <c r="OH63" s="54"/>
      <c r="OI63" s="54"/>
      <c r="OJ63" s="54"/>
      <c r="OK63" s="54"/>
      <c r="OL63" s="54"/>
      <c r="OM63" s="54"/>
      <c r="ON63" s="54"/>
      <c r="OO63" s="54"/>
      <c r="OP63" s="54"/>
      <c r="OQ63" s="54"/>
      <c r="OR63" s="54"/>
      <c r="OS63" s="54"/>
      <c r="OT63" s="54"/>
      <c r="OU63" s="54"/>
      <c r="OV63" s="54"/>
      <c r="OW63" s="54"/>
      <c r="OX63" s="54"/>
      <c r="OY63" s="54"/>
      <c r="OZ63" s="54"/>
      <c r="PA63" s="54"/>
      <c r="PB63" s="54"/>
      <c r="PC63" s="54"/>
      <c r="PD63" s="54"/>
      <c r="PE63" s="54"/>
      <c r="PF63" s="54"/>
      <c r="PG63" s="54"/>
      <c r="PH63" s="54"/>
      <c r="PI63" s="54"/>
      <c r="PJ63" s="54"/>
      <c r="PK63" s="54"/>
      <c r="PL63" s="54"/>
      <c r="PM63" s="54"/>
      <c r="PN63" s="54"/>
      <c r="PO63" s="54"/>
      <c r="PP63" s="54"/>
      <c r="PQ63" s="54"/>
      <c r="PR63" s="54"/>
      <c r="PS63" s="54"/>
      <c r="PT63" s="54"/>
      <c r="PU63" s="54"/>
      <c r="PV63" s="54"/>
      <c r="PW63" s="54"/>
      <c r="PX63" s="54"/>
      <c r="PY63" s="54"/>
      <c r="PZ63" s="54"/>
      <c r="QA63" s="54"/>
      <c r="QB63" s="54"/>
      <c r="QC63" s="54"/>
      <c r="QD63" s="54"/>
      <c r="QE63" s="54"/>
      <c r="QF63" s="54"/>
      <c r="QG63" s="54"/>
      <c r="QH63" s="54"/>
      <c r="QI63" s="54"/>
      <c r="QJ63" s="54"/>
      <c r="QK63" s="54"/>
      <c r="QL63" s="54"/>
      <c r="QM63" s="54"/>
      <c r="QN63" s="54"/>
      <c r="QO63" s="54"/>
      <c r="QP63" s="54"/>
      <c r="QQ63" s="54"/>
      <c r="QR63" s="54"/>
      <c r="QS63" s="54"/>
      <c r="QT63" s="54"/>
      <c r="QU63" s="54"/>
      <c r="QV63" s="54"/>
      <c r="QW63" s="54"/>
      <c r="QX63" s="54"/>
      <c r="QY63" s="54"/>
      <c r="QZ63" s="54"/>
      <c r="RA63" s="54"/>
      <c r="RB63" s="54"/>
      <c r="RC63" s="54"/>
      <c r="RD63" s="54"/>
      <c r="RE63" s="54"/>
      <c r="RF63" s="54"/>
      <c r="RG63" s="54"/>
      <c r="RH63" s="54"/>
      <c r="RI63" s="54"/>
      <c r="RJ63" s="54"/>
      <c r="RK63" s="54"/>
      <c r="RL63" s="54"/>
      <c r="RM63" s="54"/>
      <c r="RN63" s="54"/>
      <c r="RO63" s="54"/>
      <c r="RP63" s="54"/>
      <c r="RQ63" s="54"/>
      <c r="RR63" s="54"/>
      <c r="RS63" s="54"/>
      <c r="RT63" s="54"/>
      <c r="RU63" s="54"/>
      <c r="RV63" s="54"/>
      <c r="RW63" s="54"/>
      <c r="RX63" s="54"/>
      <c r="RY63" s="54"/>
      <c r="RZ63" s="54"/>
      <c r="SA63" s="54"/>
      <c r="SB63" s="54"/>
      <c r="SC63" s="54"/>
      <c r="SD63" s="54"/>
      <c r="SE63" s="54"/>
      <c r="SF63" s="54"/>
      <c r="SG63" s="54"/>
      <c r="SH63" s="54"/>
      <c r="SI63" s="54"/>
      <c r="SJ63" s="54"/>
      <c r="SK63" s="54"/>
      <c r="SL63" s="54"/>
      <c r="SM63" s="54"/>
      <c r="SN63" s="54"/>
      <c r="SO63" s="54"/>
      <c r="SP63" s="54"/>
      <c r="SQ63" s="54"/>
      <c r="SR63" s="54"/>
      <c r="SS63" s="54"/>
      <c r="ST63" s="54"/>
      <c r="SU63" s="54"/>
      <c r="SV63" s="54"/>
      <c r="SW63" s="54"/>
      <c r="SX63" s="54"/>
      <c r="SY63" s="54"/>
      <c r="SZ63" s="54"/>
      <c r="TA63" s="54"/>
      <c r="TB63" s="54"/>
      <c r="TC63" s="54"/>
      <c r="TD63" s="54"/>
      <c r="TE63" s="54"/>
      <c r="TF63" s="54"/>
      <c r="TG63" s="54"/>
      <c r="TH63" s="54"/>
      <c r="TI63" s="54"/>
      <c r="TJ63" s="54"/>
      <c r="TK63" s="54"/>
      <c r="TL63" s="54"/>
      <c r="TM63" s="54"/>
      <c r="TN63" s="54"/>
      <c r="TO63" s="54"/>
      <c r="TP63" s="54"/>
      <c r="TQ63" s="54"/>
      <c r="TR63" s="54"/>
      <c r="TS63" s="54"/>
      <c r="TT63" s="54"/>
      <c r="TU63" s="54"/>
      <c r="TV63" s="54"/>
      <c r="TW63" s="54"/>
      <c r="TX63" s="54"/>
      <c r="TY63" s="54"/>
      <c r="TZ63" s="54"/>
      <c r="UA63" s="54"/>
      <c r="UB63" s="54"/>
      <c r="UC63" s="54"/>
      <c r="UD63" s="54"/>
      <c r="UE63" s="54"/>
      <c r="UF63" s="54"/>
      <c r="UG63" s="54"/>
      <c r="UH63" s="54"/>
      <c r="UI63" s="54"/>
      <c r="UJ63" s="54"/>
      <c r="UK63" s="54"/>
      <c r="UL63" s="54"/>
      <c r="UM63" s="54"/>
      <c r="UN63" s="54"/>
      <c r="UO63" s="54"/>
      <c r="UP63" s="54"/>
      <c r="UQ63" s="54"/>
      <c r="UR63" s="54"/>
      <c r="US63" s="54"/>
      <c r="UT63" s="54"/>
      <c r="UU63" s="54"/>
      <c r="UV63" s="54"/>
      <c r="UW63" s="54"/>
      <c r="UX63" s="54"/>
      <c r="UY63" s="54"/>
      <c r="UZ63" s="54"/>
      <c r="VA63" s="54"/>
      <c r="VB63" s="54"/>
      <c r="VC63" s="54"/>
      <c r="VD63" s="54"/>
      <c r="VE63" s="54"/>
      <c r="VF63" s="54"/>
      <c r="VG63" s="54"/>
      <c r="VH63" s="54"/>
      <c r="VI63" s="54"/>
      <c r="VJ63" s="54"/>
      <c r="VK63" s="54"/>
      <c r="VL63" s="54"/>
      <c r="VM63" s="54"/>
      <c r="VN63" s="54"/>
      <c r="VO63" s="54"/>
      <c r="VP63" s="54"/>
      <c r="VQ63" s="54"/>
      <c r="VR63" s="54"/>
      <c r="VS63" s="54"/>
      <c r="VT63" s="54"/>
      <c r="VU63" s="54"/>
      <c r="VV63" s="54"/>
      <c r="VW63" s="54"/>
      <c r="VX63" s="54"/>
      <c r="VY63" s="54"/>
      <c r="VZ63" s="54"/>
      <c r="WA63" s="54"/>
      <c r="WB63" s="54"/>
      <c r="WC63" s="54"/>
      <c r="WD63" s="54"/>
      <c r="WE63" s="54"/>
      <c r="WF63" s="54"/>
      <c r="WG63" s="54"/>
      <c r="WH63" s="54"/>
      <c r="WI63" s="54"/>
      <c r="WJ63" s="54"/>
      <c r="WK63" s="54"/>
      <c r="WL63" s="54"/>
      <c r="WM63" s="54"/>
      <c r="WN63" s="54"/>
      <c r="WO63" s="54"/>
      <c r="WP63" s="54"/>
      <c r="WQ63" s="54"/>
      <c r="WR63" s="54"/>
      <c r="WS63" s="54"/>
      <c r="WT63" s="54"/>
      <c r="WU63" s="54"/>
      <c r="WV63" s="54"/>
      <c r="WW63" s="54"/>
      <c r="WX63" s="54"/>
      <c r="WY63" s="54"/>
      <c r="WZ63" s="54"/>
      <c r="XA63" s="54"/>
      <c r="XB63" s="54"/>
      <c r="XC63" s="54"/>
      <c r="XD63" s="54"/>
      <c r="XE63" s="54"/>
      <c r="XF63" s="54"/>
      <c r="XG63" s="54"/>
      <c r="XH63" s="54"/>
      <c r="XI63" s="54"/>
      <c r="XJ63" s="54"/>
      <c r="XK63" s="54"/>
      <c r="XL63" s="54"/>
      <c r="XM63" s="54"/>
      <c r="XN63" s="54"/>
      <c r="XO63" s="54"/>
      <c r="XP63" s="54"/>
      <c r="XQ63" s="54"/>
      <c r="XR63" s="54"/>
      <c r="XS63" s="54"/>
      <c r="XT63" s="54"/>
      <c r="XU63" s="54"/>
      <c r="XV63" s="54"/>
      <c r="XW63" s="54"/>
      <c r="XX63" s="54"/>
      <c r="XY63" s="54"/>
      <c r="XZ63" s="54"/>
      <c r="YA63" s="54"/>
      <c r="YB63" s="54"/>
      <c r="YC63" s="54"/>
      <c r="YD63" s="54"/>
      <c r="YE63" s="54"/>
      <c r="YF63" s="54"/>
      <c r="YG63" s="54"/>
      <c r="YH63" s="54"/>
      <c r="YI63" s="54"/>
      <c r="YJ63" s="54"/>
      <c r="YK63" s="54"/>
      <c r="YL63" s="54"/>
      <c r="YM63" s="54"/>
      <c r="YN63" s="54"/>
      <c r="YO63" s="54"/>
      <c r="YP63" s="54"/>
      <c r="YQ63" s="54"/>
      <c r="YR63" s="54"/>
      <c r="YS63" s="54"/>
      <c r="YT63" s="54"/>
      <c r="YU63" s="54"/>
      <c r="YV63" s="54"/>
      <c r="YW63" s="54"/>
      <c r="YX63" s="54"/>
      <c r="YY63" s="54"/>
      <c r="YZ63" s="54"/>
      <c r="ZA63" s="54"/>
      <c r="ZB63" s="54"/>
      <c r="ZC63" s="54"/>
      <c r="ZD63" s="54"/>
      <c r="ZE63" s="54"/>
      <c r="ZF63" s="54"/>
      <c r="ZG63" s="54"/>
      <c r="ZH63" s="54"/>
      <c r="ZI63" s="54"/>
      <c r="ZJ63" s="54"/>
      <c r="ZK63" s="54"/>
      <c r="ZL63" s="54"/>
      <c r="ZM63" s="54"/>
      <c r="ZN63" s="54"/>
      <c r="ZO63" s="54"/>
      <c r="ZP63" s="54"/>
      <c r="ZQ63" s="54"/>
      <c r="ZR63" s="54"/>
      <c r="ZS63" s="54"/>
      <c r="ZT63" s="54"/>
      <c r="ZU63" s="54"/>
      <c r="ZV63" s="54"/>
      <c r="ZW63" s="54"/>
      <c r="ZX63" s="54"/>
      <c r="ZY63" s="54"/>
      <c r="ZZ63" s="54"/>
      <c r="AAA63" s="54"/>
      <c r="AAB63" s="54"/>
      <c r="AAC63" s="54"/>
      <c r="AAD63" s="54"/>
      <c r="AAE63" s="54"/>
      <c r="AAF63" s="54"/>
      <c r="AAG63" s="54"/>
      <c r="AAH63" s="54"/>
      <c r="AAI63" s="54"/>
      <c r="AAJ63" s="54"/>
      <c r="AAK63" s="54"/>
      <c r="AAL63" s="54"/>
      <c r="AAM63" s="54"/>
      <c r="AAN63" s="54"/>
      <c r="AAO63" s="54"/>
      <c r="AAP63" s="54"/>
      <c r="AAQ63" s="54"/>
      <c r="AAR63" s="54"/>
      <c r="AAS63" s="54"/>
      <c r="AAT63" s="54"/>
      <c r="AAU63" s="54"/>
      <c r="AAV63" s="54"/>
      <c r="AAW63" s="54"/>
      <c r="AAX63" s="54"/>
      <c r="AAY63" s="54"/>
      <c r="AAZ63" s="54"/>
      <c r="ABA63" s="54"/>
      <c r="ABB63" s="54"/>
      <c r="ABC63" s="54"/>
      <c r="ABD63" s="54"/>
      <c r="ABE63" s="54"/>
      <c r="ABF63" s="54"/>
      <c r="ABG63" s="54"/>
      <c r="ABH63" s="54"/>
      <c r="ABI63" s="54"/>
      <c r="ABJ63" s="54"/>
      <c r="ABK63" s="54"/>
      <c r="ABL63" s="54"/>
      <c r="ABM63" s="54"/>
      <c r="ABN63" s="54"/>
      <c r="ABO63" s="54"/>
      <c r="ABP63" s="54"/>
      <c r="ABQ63" s="54"/>
      <c r="ABR63" s="54"/>
      <c r="ABS63" s="54"/>
      <c r="ABT63" s="54"/>
      <c r="ABU63" s="54"/>
      <c r="ABV63" s="54"/>
      <c r="ABW63" s="54"/>
      <c r="ABX63" s="54"/>
      <c r="ABY63" s="54"/>
      <c r="ABZ63" s="54"/>
      <c r="ACA63" s="54"/>
      <c r="ACB63" s="54"/>
      <c r="ACC63" s="54"/>
      <c r="ACD63" s="54"/>
      <c r="ACE63" s="54"/>
      <c r="ACF63" s="54"/>
      <c r="ACG63" s="54"/>
      <c r="ACH63" s="54"/>
      <c r="ACI63" s="54"/>
      <c r="ACJ63" s="54"/>
      <c r="ACK63" s="54"/>
      <c r="ACL63" s="54"/>
      <c r="ACM63" s="54"/>
      <c r="ACN63" s="54"/>
      <c r="ACO63" s="54"/>
      <c r="ACP63" s="54"/>
      <c r="ACQ63" s="54"/>
      <c r="ACR63" s="54"/>
      <c r="ACS63" s="54"/>
      <c r="ACT63" s="54"/>
      <c r="ACU63" s="54"/>
      <c r="ACV63" s="54"/>
      <c r="ACW63" s="54"/>
      <c r="ACX63" s="54"/>
      <c r="ACY63" s="54"/>
      <c r="ACZ63" s="54"/>
      <c r="ADA63" s="54"/>
      <c r="ADB63" s="54"/>
      <c r="ADC63" s="54"/>
      <c r="ADD63" s="54"/>
      <c r="ADE63" s="54"/>
      <c r="ADF63" s="54"/>
      <c r="ADG63" s="54"/>
      <c r="ADH63" s="54"/>
      <c r="ADI63" s="54"/>
      <c r="ADJ63" s="54"/>
      <c r="ADK63" s="54"/>
      <c r="ADL63" s="54"/>
      <c r="ADM63" s="54"/>
      <c r="ADN63" s="54"/>
      <c r="ADO63" s="54"/>
      <c r="ADP63" s="54"/>
      <c r="ADQ63" s="54"/>
      <c r="ADR63" s="54"/>
      <c r="ADS63" s="54"/>
      <c r="ADT63" s="54"/>
      <c r="ADU63" s="54"/>
      <c r="ADV63" s="54"/>
      <c r="ADW63" s="54"/>
      <c r="ADX63" s="54"/>
      <c r="ADY63" s="54"/>
      <c r="ADZ63" s="54"/>
      <c r="AEA63" s="54"/>
      <c r="AEB63" s="54"/>
      <c r="AEC63" s="54"/>
      <c r="AED63" s="54"/>
      <c r="AEE63" s="54"/>
      <c r="AEF63" s="54"/>
      <c r="AEG63" s="54"/>
      <c r="AEH63" s="54"/>
      <c r="AEI63" s="54"/>
      <c r="AEJ63" s="54"/>
      <c r="AEK63" s="54"/>
      <c r="AEL63" s="54"/>
      <c r="AEM63" s="54"/>
      <c r="AEN63" s="54"/>
      <c r="AEO63" s="54"/>
      <c r="AEP63" s="54"/>
      <c r="AEQ63" s="54"/>
      <c r="AER63" s="54"/>
      <c r="AES63" s="54"/>
      <c r="AET63" s="54"/>
      <c r="AEU63" s="54"/>
      <c r="AEV63" s="54"/>
      <c r="AEW63" s="54"/>
      <c r="AEX63" s="54"/>
      <c r="AEY63" s="54"/>
      <c r="AEZ63" s="54"/>
      <c r="AFA63" s="54"/>
      <c r="AFB63" s="54"/>
      <c r="AFC63" s="54"/>
      <c r="AFD63" s="54"/>
      <c r="AFE63" s="54"/>
      <c r="AFF63" s="54"/>
      <c r="AFG63" s="54"/>
      <c r="AFH63" s="54"/>
      <c r="AFI63" s="54"/>
      <c r="AFJ63" s="54"/>
      <c r="AFK63" s="54"/>
      <c r="AFL63" s="54"/>
      <c r="AFM63" s="54"/>
      <c r="AFN63" s="54"/>
      <c r="AFO63" s="54"/>
      <c r="AFP63" s="54"/>
      <c r="AFQ63" s="54"/>
      <c r="AFR63" s="54"/>
      <c r="AFS63" s="54"/>
      <c r="AFT63" s="54"/>
      <c r="AFU63" s="54"/>
      <c r="AFV63" s="54"/>
      <c r="AFW63" s="54"/>
      <c r="AFX63" s="54"/>
      <c r="AFY63" s="54"/>
      <c r="AFZ63" s="54"/>
      <c r="AGA63" s="54"/>
      <c r="AGB63" s="54"/>
      <c r="AGC63" s="54"/>
      <c r="AGD63" s="54"/>
      <c r="AGE63" s="54"/>
      <c r="AGF63" s="54"/>
      <c r="AGG63" s="54"/>
      <c r="AGH63" s="54"/>
      <c r="AGI63" s="54"/>
      <c r="AGJ63" s="54"/>
      <c r="AGK63" s="54"/>
      <c r="AGL63" s="54"/>
      <c r="AGM63" s="54"/>
      <c r="AGN63" s="54"/>
      <c r="AGO63" s="54"/>
      <c r="AGP63" s="54"/>
      <c r="AGQ63" s="54"/>
      <c r="AGR63" s="54"/>
      <c r="AGS63" s="54"/>
      <c r="AGT63" s="54"/>
      <c r="AGU63" s="54"/>
      <c r="AGV63" s="54"/>
      <c r="AGW63" s="54"/>
      <c r="AGX63" s="54"/>
      <c r="AGY63" s="54"/>
      <c r="AGZ63" s="54"/>
      <c r="AHA63" s="54"/>
      <c r="AHB63" s="54"/>
      <c r="AHC63" s="54"/>
      <c r="AHD63" s="54"/>
      <c r="AHE63" s="54"/>
      <c r="AHF63" s="54"/>
      <c r="AHG63" s="54"/>
      <c r="AHH63" s="54"/>
      <c r="AHI63" s="54"/>
      <c r="AHJ63" s="54"/>
      <c r="AHK63" s="54"/>
      <c r="AHL63" s="54"/>
      <c r="AHM63" s="54"/>
      <c r="AHN63" s="54"/>
      <c r="AHO63" s="54"/>
      <c r="AHP63" s="54"/>
      <c r="AHQ63" s="54"/>
      <c r="AHR63" s="54"/>
      <c r="AHS63" s="54"/>
      <c r="AHT63" s="54"/>
      <c r="AHU63" s="54"/>
      <c r="AHV63" s="54"/>
      <c r="AHW63" s="54"/>
      <c r="AHX63" s="54"/>
      <c r="AHY63" s="54"/>
      <c r="AHZ63" s="54"/>
      <c r="AIA63" s="54"/>
      <c r="AIB63" s="54"/>
      <c r="AIC63" s="54"/>
      <c r="AID63" s="54"/>
      <c r="AIE63" s="54"/>
      <c r="AIF63" s="54"/>
      <c r="AIG63" s="54"/>
      <c r="AIH63" s="54"/>
      <c r="AII63" s="54"/>
      <c r="AIJ63" s="54"/>
      <c r="AIK63" s="54"/>
      <c r="AIL63" s="54"/>
      <c r="AIM63" s="54"/>
      <c r="AIN63" s="54"/>
      <c r="AIO63" s="54"/>
      <c r="AIP63" s="54"/>
      <c r="AIQ63" s="54"/>
      <c r="AIR63" s="54"/>
      <c r="AIS63" s="54"/>
      <c r="AIT63" s="54"/>
      <c r="AIU63" s="54"/>
      <c r="AIV63" s="54"/>
      <c r="AIW63" s="54"/>
      <c r="AIX63" s="54"/>
      <c r="AIY63" s="54"/>
      <c r="AIZ63" s="54"/>
      <c r="AJA63" s="54"/>
      <c r="AJB63" s="54"/>
      <c r="AJC63" s="54"/>
      <c r="AJD63" s="54"/>
      <c r="AJE63" s="54"/>
      <c r="AJF63" s="54"/>
      <c r="AJG63" s="54"/>
      <c r="AJH63" s="54"/>
      <c r="AJI63" s="54"/>
      <c r="AJJ63" s="54"/>
      <c r="AJK63" s="54"/>
      <c r="AJL63" s="54"/>
      <c r="AJM63" s="54"/>
      <c r="AJN63" s="54"/>
      <c r="AJO63" s="54"/>
      <c r="AJP63" s="54"/>
      <c r="AJQ63" s="54"/>
      <c r="AJR63" s="54"/>
      <c r="AJS63" s="54"/>
      <c r="AJT63" s="54"/>
      <c r="AJU63" s="54"/>
      <c r="AJV63" s="54"/>
      <c r="AJW63" s="54"/>
      <c r="AJX63" s="54"/>
      <c r="AJY63" s="54"/>
      <c r="AJZ63" s="54"/>
      <c r="AKA63" s="54"/>
      <c r="AKB63" s="54"/>
      <c r="AKC63" s="54"/>
      <c r="AKD63" s="54"/>
      <c r="AKE63" s="54"/>
      <c r="AKF63" s="54"/>
      <c r="AKG63" s="54"/>
      <c r="AKH63" s="54"/>
      <c r="AKI63" s="54"/>
      <c r="AKJ63" s="54"/>
      <c r="AKK63" s="54"/>
      <c r="AKL63" s="54"/>
      <c r="AKM63" s="54"/>
      <c r="AKN63" s="54"/>
      <c r="AKO63" s="54"/>
      <c r="AKP63" s="54"/>
      <c r="AKQ63" s="54"/>
      <c r="AKR63" s="54"/>
      <c r="AKS63" s="54"/>
      <c r="AKT63" s="54"/>
      <c r="AKU63" s="54"/>
      <c r="AKV63" s="54"/>
      <c r="AKW63" s="54"/>
      <c r="AKX63" s="54"/>
      <c r="AKY63" s="54"/>
      <c r="AKZ63" s="54"/>
      <c r="ALA63" s="54"/>
      <c r="ALB63" s="54"/>
      <c r="ALC63" s="54"/>
      <c r="ALD63" s="54"/>
      <c r="ALE63" s="54"/>
      <c r="ALF63" s="54"/>
      <c r="ALG63" s="54"/>
      <c r="ALH63" s="54"/>
      <c r="ALI63" s="54"/>
      <c r="ALJ63" s="54"/>
      <c r="ALK63" s="54"/>
      <c r="ALL63" s="54"/>
      <c r="ALM63" s="54"/>
      <c r="ALN63" s="54"/>
      <c r="ALO63" s="54"/>
      <c r="ALP63" s="54"/>
      <c r="ALQ63" s="54"/>
      <c r="ALR63" s="54"/>
      <c r="ALS63" s="54"/>
      <c r="ALT63" s="54"/>
      <c r="ALU63" s="54"/>
      <c r="ALV63" s="54"/>
      <c r="ALW63" s="54"/>
      <c r="ALX63" s="54"/>
      <c r="ALY63" s="54"/>
      <c r="ALZ63" s="54"/>
      <c r="AMA63" s="54"/>
      <c r="AMB63" s="54"/>
      <c r="AMC63" s="54"/>
      <c r="AMD63" s="54"/>
      <c r="AME63" s="54"/>
      <c r="AMF63" s="54"/>
      <c r="AMG63" s="54"/>
      <c r="AMH63" s="54"/>
      <c r="AMI63" s="54"/>
      <c r="AMJ63" s="54"/>
      <c r="AMK63" s="54"/>
      <c r="AML63" s="54"/>
      <c r="AMM63" s="54"/>
      <c r="AMN63" s="54"/>
      <c r="AMO63" s="54"/>
      <c r="AMP63" s="54"/>
      <c r="AMQ63" s="54"/>
      <c r="AMR63" s="54"/>
      <c r="AMS63" s="54"/>
      <c r="AMT63" s="54"/>
      <c r="AMU63" s="54"/>
      <c r="AMV63" s="54"/>
      <c r="AMW63" s="54"/>
      <c r="AMX63" s="54"/>
      <c r="AMY63" s="54"/>
      <c r="AMZ63" s="54"/>
      <c r="ANA63" s="54"/>
      <c r="ANB63" s="54"/>
      <c r="ANC63" s="54"/>
      <c r="AND63" s="54"/>
      <c r="ANE63" s="54"/>
      <c r="ANF63" s="54"/>
      <c r="ANG63" s="54"/>
      <c r="ANH63" s="54"/>
      <c r="ANI63" s="54"/>
      <c r="ANJ63" s="54"/>
      <c r="ANK63" s="54"/>
      <c r="ANL63" s="54"/>
      <c r="ANM63" s="54"/>
      <c r="ANN63" s="54"/>
      <c r="ANO63" s="54"/>
      <c r="ANP63" s="54"/>
      <c r="ANQ63" s="54"/>
      <c r="ANR63" s="54"/>
      <c r="ANS63" s="54"/>
      <c r="ANT63" s="54"/>
      <c r="ANU63" s="54"/>
      <c r="ANV63" s="54"/>
      <c r="ANW63" s="54"/>
      <c r="ANX63" s="54"/>
      <c r="ANY63" s="54"/>
      <c r="ANZ63" s="54"/>
      <c r="AOA63" s="54"/>
      <c r="AOB63" s="54"/>
      <c r="AOC63" s="54"/>
      <c r="AOD63" s="54"/>
      <c r="AOE63" s="54"/>
      <c r="AOF63" s="54"/>
      <c r="AOG63" s="54"/>
      <c r="AOH63" s="54"/>
      <c r="AOI63" s="54"/>
      <c r="AOJ63" s="54"/>
      <c r="AOK63" s="54"/>
      <c r="AOL63" s="54"/>
      <c r="AOM63" s="54"/>
      <c r="AON63" s="54"/>
      <c r="AOO63" s="54"/>
      <c r="AOP63" s="54"/>
      <c r="AOQ63" s="54"/>
      <c r="AOR63" s="54"/>
      <c r="AOS63" s="54"/>
      <c r="AOT63" s="54"/>
      <c r="AOU63" s="54"/>
      <c r="AOV63" s="54"/>
      <c r="AOW63" s="54"/>
      <c r="AOX63" s="54"/>
      <c r="AOY63" s="54"/>
      <c r="AOZ63" s="54"/>
      <c r="APA63" s="54"/>
      <c r="APB63" s="54"/>
      <c r="APC63" s="54"/>
      <c r="APD63" s="54"/>
      <c r="APE63" s="54"/>
      <c r="APF63" s="54"/>
      <c r="APG63" s="54"/>
      <c r="APH63" s="54"/>
      <c r="API63" s="54"/>
      <c r="APJ63" s="54"/>
      <c r="APK63" s="54"/>
      <c r="APL63" s="54"/>
      <c r="APM63" s="54"/>
      <c r="APN63" s="54"/>
      <c r="APO63" s="54"/>
      <c r="APP63" s="54"/>
      <c r="APQ63" s="54"/>
      <c r="APR63" s="54"/>
      <c r="APS63" s="54"/>
      <c r="APT63" s="54"/>
      <c r="APU63" s="54"/>
      <c r="APV63" s="54"/>
      <c r="APW63" s="54"/>
      <c r="APX63" s="54"/>
      <c r="APY63" s="54"/>
    </row>
    <row r="64" spans="1:1117" x14ac:dyDescent="0.15">
      <c r="A64" s="296" t="s">
        <v>426</v>
      </c>
      <c r="B64" s="41">
        <f t="shared" si="1"/>
        <v>232.70969726562501</v>
      </c>
      <c r="C64" s="41">
        <f t="shared" si="2"/>
        <v>2.6634765624999996</v>
      </c>
      <c r="D64" s="41">
        <f t="shared" si="2"/>
        <v>17.431845703124999</v>
      </c>
      <c r="E64" s="41">
        <f t="shared" si="3"/>
        <v>698.67523437499995</v>
      </c>
      <c r="F64" s="41">
        <f t="shared" si="4"/>
        <v>12.410048828124999</v>
      </c>
      <c r="G64" s="41">
        <f t="shared" si="5"/>
        <v>952.70526367187483</v>
      </c>
      <c r="H64" s="41">
        <f t="shared" si="9"/>
        <v>1287.3805273437499</v>
      </c>
      <c r="I64" s="41">
        <f t="shared" si="10"/>
        <v>140.17009765624996</v>
      </c>
      <c r="J64" s="41">
        <f t="shared" si="6"/>
        <v>173.84639648437499</v>
      </c>
      <c r="K64" s="41">
        <f t="shared" si="7"/>
        <v>4.9920605468749999</v>
      </c>
      <c r="L64" s="41">
        <f t="shared" si="8"/>
        <v>104.92124023437498</v>
      </c>
      <c r="M64" s="41">
        <f t="shared" si="8"/>
        <v>1.4294628906250002</v>
      </c>
      <c r="N64" s="49">
        <f t="shared" si="11"/>
        <v>3629.3353515624999</v>
      </c>
      <c r="O64" s="41">
        <v>239.357451171875</v>
      </c>
      <c r="P64" s="46"/>
      <c r="S64" s="418"/>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c r="DK64" s="54"/>
      <c r="DL64" s="54"/>
      <c r="DM64" s="54"/>
      <c r="DN64" s="54"/>
      <c r="DO64" s="54"/>
      <c r="DP64" s="54"/>
      <c r="DQ64" s="54"/>
      <c r="DR64" s="54"/>
      <c r="DS64" s="54"/>
      <c r="DT64" s="54"/>
      <c r="DU64" s="54"/>
      <c r="DV64" s="54"/>
      <c r="DW64" s="54"/>
      <c r="DX64" s="54"/>
      <c r="DY64" s="54"/>
      <c r="DZ64" s="54"/>
      <c r="EA64" s="54"/>
      <c r="EB64" s="54"/>
      <c r="EC64" s="54"/>
      <c r="ED64" s="54"/>
      <c r="EE64" s="54"/>
      <c r="EF64" s="54"/>
      <c r="EG64" s="54"/>
      <c r="EH64" s="54"/>
      <c r="EI64" s="54"/>
      <c r="EJ64" s="54"/>
      <c r="EK64" s="54"/>
      <c r="EL64" s="54"/>
      <c r="EM64" s="54"/>
      <c r="EN64" s="54"/>
      <c r="EO64" s="54"/>
      <c r="EP64" s="54"/>
      <c r="EQ64" s="54"/>
      <c r="ER64" s="54"/>
      <c r="ES64" s="54"/>
      <c r="ET64" s="54"/>
      <c r="EU64" s="54"/>
      <c r="EV64" s="54"/>
      <c r="EW64" s="54"/>
      <c r="EX64" s="54"/>
      <c r="EY64" s="54"/>
      <c r="EZ64" s="54"/>
      <c r="FA64" s="54"/>
      <c r="FB64" s="54"/>
      <c r="FC64" s="54"/>
      <c r="FD64" s="54"/>
      <c r="FE64" s="54"/>
      <c r="FF64" s="54"/>
      <c r="FG64" s="54"/>
      <c r="FH64" s="54"/>
      <c r="FI64" s="54"/>
      <c r="FJ64" s="54"/>
      <c r="FK64" s="54"/>
      <c r="FL64" s="54"/>
      <c r="FM64" s="54"/>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c r="GX64" s="54"/>
      <c r="GY64" s="54"/>
      <c r="GZ64" s="54"/>
      <c r="HA64" s="54"/>
      <c r="HB64" s="54"/>
      <c r="HC64" s="54"/>
      <c r="HD64" s="54"/>
      <c r="HE64" s="54"/>
      <c r="HF64" s="54"/>
      <c r="HG64" s="54"/>
      <c r="HH64" s="54"/>
      <c r="HI64" s="54"/>
      <c r="HJ64" s="54"/>
      <c r="HK64" s="54"/>
      <c r="HL64" s="54"/>
      <c r="HM64" s="54"/>
      <c r="HN64" s="54"/>
      <c r="HO64" s="54"/>
      <c r="HP64" s="54"/>
      <c r="HQ64" s="54"/>
      <c r="HR64" s="54"/>
      <c r="HS64" s="54"/>
      <c r="HT64" s="54"/>
      <c r="HU64" s="54"/>
      <c r="HV64" s="54"/>
      <c r="HW64" s="54"/>
      <c r="HX64" s="54"/>
      <c r="HY64" s="54"/>
      <c r="HZ64" s="54"/>
      <c r="IA64" s="54"/>
      <c r="IB64" s="54"/>
      <c r="IC64" s="54"/>
      <c r="ID64" s="54"/>
      <c r="IE64" s="54"/>
      <c r="IF64" s="54"/>
      <c r="IG64" s="54"/>
      <c r="IH64" s="54"/>
      <c r="II64" s="54"/>
      <c r="IJ64" s="54"/>
      <c r="IK64" s="54"/>
      <c r="IL64" s="54"/>
      <c r="IM64" s="54"/>
      <c r="IN64" s="54"/>
      <c r="IO64" s="54"/>
      <c r="IP64" s="54"/>
      <c r="IQ64" s="54"/>
      <c r="IR64" s="54"/>
      <c r="IS64" s="54"/>
      <c r="IT64" s="54"/>
      <c r="IU64" s="54"/>
      <c r="IV64" s="54"/>
      <c r="IW64" s="54"/>
      <c r="IX64" s="54"/>
      <c r="IY64" s="54"/>
      <c r="IZ64" s="54"/>
      <c r="JA64" s="54"/>
      <c r="JB64" s="54"/>
      <c r="JC64" s="54"/>
      <c r="JD64" s="54"/>
      <c r="JE64" s="54"/>
      <c r="JF64" s="54"/>
      <c r="JG64" s="54"/>
      <c r="JH64" s="54"/>
      <c r="JI64" s="54"/>
      <c r="JJ64" s="54"/>
      <c r="JK64" s="54"/>
      <c r="JL64" s="54"/>
      <c r="JM64" s="54"/>
      <c r="JN64" s="54"/>
      <c r="JO64" s="54"/>
      <c r="JP64" s="54"/>
      <c r="JQ64" s="54"/>
      <c r="JR64" s="54"/>
      <c r="JS64" s="54"/>
      <c r="JT64" s="54"/>
      <c r="JU64" s="54"/>
      <c r="JV64" s="54"/>
      <c r="JW64" s="54"/>
      <c r="JX64" s="54"/>
      <c r="JY64" s="54"/>
      <c r="JZ64" s="54"/>
      <c r="KA64" s="54"/>
      <c r="KB64" s="54"/>
      <c r="KC64" s="54"/>
      <c r="KD64" s="54"/>
      <c r="KE64" s="54"/>
      <c r="KF64" s="54"/>
      <c r="KG64" s="54"/>
      <c r="KH64" s="54"/>
      <c r="KI64" s="54"/>
      <c r="KJ64" s="54"/>
      <c r="KK64" s="54"/>
      <c r="KL64" s="54"/>
      <c r="KM64" s="54"/>
      <c r="KN64" s="54"/>
      <c r="KO64" s="54"/>
      <c r="KP64" s="54"/>
      <c r="KQ64" s="54"/>
      <c r="KR64" s="54"/>
      <c r="KS64" s="54"/>
      <c r="KT64" s="54"/>
      <c r="KU64" s="54"/>
      <c r="KV64" s="54"/>
      <c r="KW64" s="54"/>
      <c r="KX64" s="54"/>
      <c r="KY64" s="54"/>
      <c r="KZ64" s="54"/>
      <c r="LA64" s="54"/>
      <c r="LB64" s="54"/>
      <c r="LC64" s="54"/>
      <c r="LD64" s="54"/>
      <c r="LE64" s="54"/>
      <c r="LF64" s="54"/>
      <c r="LG64" s="54"/>
      <c r="LH64" s="54"/>
      <c r="LI64" s="54"/>
      <c r="LJ64" s="54"/>
      <c r="LK64" s="54"/>
      <c r="LL64" s="54"/>
      <c r="LM64" s="54"/>
      <c r="LN64" s="54"/>
      <c r="LO64" s="54"/>
      <c r="LP64" s="54"/>
      <c r="LQ64" s="54"/>
      <c r="LR64" s="54"/>
      <c r="LS64" s="54"/>
      <c r="LT64" s="54"/>
      <c r="LU64" s="54"/>
      <c r="LV64" s="54"/>
      <c r="LW64" s="54"/>
      <c r="LX64" s="54"/>
      <c r="LY64" s="54"/>
      <c r="LZ64" s="54"/>
      <c r="MA64" s="54"/>
      <c r="MB64" s="54"/>
      <c r="MC64" s="54"/>
      <c r="MD64" s="54"/>
      <c r="ME64" s="54"/>
      <c r="MF64" s="54"/>
      <c r="MG64" s="54"/>
      <c r="MH64" s="54"/>
      <c r="MI64" s="54"/>
      <c r="MJ64" s="54"/>
      <c r="MK64" s="54"/>
      <c r="ML64" s="54"/>
      <c r="MM64" s="54"/>
      <c r="MN64" s="54"/>
      <c r="MO64" s="54"/>
      <c r="MP64" s="54"/>
      <c r="MQ64" s="54"/>
      <c r="MR64" s="54"/>
      <c r="MS64" s="54"/>
      <c r="MT64" s="54"/>
      <c r="MU64" s="54"/>
      <c r="MV64" s="54"/>
      <c r="MW64" s="54"/>
      <c r="MX64" s="54"/>
      <c r="MY64" s="54"/>
      <c r="MZ64" s="54"/>
      <c r="NA64" s="54"/>
      <c r="NB64" s="54"/>
      <c r="NC64" s="54"/>
      <c r="ND64" s="54"/>
      <c r="NE64" s="54"/>
      <c r="NF64" s="54"/>
      <c r="NG64" s="54"/>
      <c r="NH64" s="54"/>
      <c r="NI64" s="54"/>
      <c r="NJ64" s="54"/>
      <c r="NK64" s="54"/>
      <c r="NL64" s="54"/>
      <c r="NM64" s="54"/>
      <c r="NN64" s="54"/>
      <c r="NO64" s="54"/>
      <c r="NP64" s="54"/>
      <c r="NQ64" s="54"/>
      <c r="NR64" s="54"/>
      <c r="NS64" s="54"/>
      <c r="NT64" s="54"/>
      <c r="NU64" s="54"/>
      <c r="NV64" s="54"/>
      <c r="NW64" s="54"/>
      <c r="NX64" s="54"/>
      <c r="NY64" s="54"/>
      <c r="NZ64" s="54"/>
      <c r="OA64" s="54"/>
      <c r="OB64" s="54"/>
      <c r="OC64" s="54"/>
      <c r="OD64" s="54"/>
      <c r="OE64" s="54"/>
      <c r="OF64" s="54"/>
      <c r="OG64" s="54"/>
      <c r="OH64" s="54"/>
      <c r="OI64" s="54"/>
      <c r="OJ64" s="54"/>
      <c r="OK64" s="54"/>
      <c r="OL64" s="54"/>
      <c r="OM64" s="54"/>
      <c r="ON64" s="54"/>
      <c r="OO64" s="54"/>
      <c r="OP64" s="54"/>
      <c r="OQ64" s="54"/>
      <c r="OR64" s="54"/>
      <c r="OS64" s="54"/>
      <c r="OT64" s="54"/>
      <c r="OU64" s="54"/>
      <c r="OV64" s="54"/>
      <c r="OW64" s="54"/>
      <c r="OX64" s="54"/>
      <c r="OY64" s="54"/>
      <c r="OZ64" s="54"/>
      <c r="PA64" s="54"/>
      <c r="PB64" s="54"/>
      <c r="PC64" s="54"/>
      <c r="PD64" s="54"/>
      <c r="PE64" s="54"/>
      <c r="PF64" s="54"/>
      <c r="PG64" s="54"/>
      <c r="PH64" s="54"/>
      <c r="PI64" s="54"/>
      <c r="PJ64" s="54"/>
      <c r="PK64" s="54"/>
      <c r="PL64" s="54"/>
      <c r="PM64" s="54"/>
      <c r="PN64" s="54"/>
      <c r="PO64" s="54"/>
      <c r="PP64" s="54"/>
      <c r="PQ64" s="54"/>
      <c r="PR64" s="54"/>
      <c r="PS64" s="54"/>
      <c r="PT64" s="54"/>
      <c r="PU64" s="54"/>
      <c r="PV64" s="54"/>
      <c r="PW64" s="54"/>
      <c r="PX64" s="54"/>
      <c r="PY64" s="54"/>
      <c r="PZ64" s="54"/>
      <c r="QA64" s="54"/>
      <c r="QB64" s="54"/>
      <c r="QC64" s="54"/>
      <c r="QD64" s="54"/>
      <c r="QE64" s="54"/>
      <c r="QF64" s="54"/>
      <c r="QG64" s="54"/>
      <c r="QH64" s="54"/>
      <c r="QI64" s="54"/>
      <c r="QJ64" s="54"/>
      <c r="QK64" s="54"/>
      <c r="QL64" s="54"/>
      <c r="QM64" s="54"/>
      <c r="QN64" s="54"/>
      <c r="QO64" s="54"/>
      <c r="QP64" s="54"/>
      <c r="QQ64" s="54"/>
      <c r="QR64" s="54"/>
      <c r="QS64" s="54"/>
      <c r="QT64" s="54"/>
      <c r="QU64" s="54"/>
      <c r="QV64" s="54"/>
      <c r="QW64" s="54"/>
      <c r="QX64" s="54"/>
      <c r="QY64" s="54"/>
      <c r="QZ64" s="54"/>
      <c r="RA64" s="54"/>
      <c r="RB64" s="54"/>
      <c r="RC64" s="54"/>
      <c r="RD64" s="54"/>
      <c r="RE64" s="54"/>
      <c r="RF64" s="54"/>
      <c r="RG64" s="54"/>
      <c r="RH64" s="54"/>
      <c r="RI64" s="54"/>
      <c r="RJ64" s="54"/>
      <c r="RK64" s="54"/>
      <c r="RL64" s="54"/>
      <c r="RM64" s="54"/>
      <c r="RN64" s="54"/>
      <c r="RO64" s="54"/>
      <c r="RP64" s="54"/>
      <c r="RQ64" s="54"/>
      <c r="RR64" s="54"/>
      <c r="RS64" s="54"/>
      <c r="RT64" s="54"/>
      <c r="RU64" s="54"/>
      <c r="RV64" s="54"/>
      <c r="RW64" s="54"/>
      <c r="RX64" s="54"/>
      <c r="RY64" s="54"/>
      <c r="RZ64" s="54"/>
      <c r="SA64" s="54"/>
      <c r="SB64" s="54"/>
      <c r="SC64" s="54"/>
      <c r="SD64" s="54"/>
      <c r="SE64" s="54"/>
      <c r="SF64" s="54"/>
      <c r="SG64" s="54"/>
      <c r="SH64" s="54"/>
      <c r="SI64" s="54"/>
      <c r="SJ64" s="54"/>
      <c r="SK64" s="54"/>
      <c r="SL64" s="54"/>
      <c r="SM64" s="54"/>
      <c r="SN64" s="54"/>
      <c r="SO64" s="54"/>
      <c r="SP64" s="54"/>
      <c r="SQ64" s="54"/>
      <c r="SR64" s="54"/>
      <c r="SS64" s="54"/>
      <c r="ST64" s="54"/>
      <c r="SU64" s="54"/>
      <c r="SV64" s="54"/>
      <c r="SW64" s="54"/>
      <c r="SX64" s="54"/>
      <c r="SY64" s="54"/>
      <c r="SZ64" s="54"/>
      <c r="TA64" s="54"/>
      <c r="TB64" s="54"/>
      <c r="TC64" s="54"/>
      <c r="TD64" s="54"/>
      <c r="TE64" s="54"/>
      <c r="TF64" s="54"/>
      <c r="TG64" s="54"/>
      <c r="TH64" s="54"/>
      <c r="TI64" s="54"/>
      <c r="TJ64" s="54"/>
      <c r="TK64" s="54"/>
      <c r="TL64" s="54"/>
      <c r="TM64" s="54"/>
      <c r="TN64" s="54"/>
      <c r="TO64" s="54"/>
      <c r="TP64" s="54"/>
      <c r="TQ64" s="54"/>
      <c r="TR64" s="54"/>
      <c r="TS64" s="54"/>
      <c r="TT64" s="54"/>
      <c r="TU64" s="54"/>
      <c r="TV64" s="54"/>
      <c r="TW64" s="54"/>
      <c r="TX64" s="54"/>
      <c r="TY64" s="54"/>
      <c r="TZ64" s="54"/>
      <c r="UA64" s="54"/>
      <c r="UB64" s="54"/>
      <c r="UC64" s="54"/>
      <c r="UD64" s="54"/>
      <c r="UE64" s="54"/>
      <c r="UF64" s="54"/>
      <c r="UG64" s="54"/>
      <c r="UH64" s="54"/>
      <c r="UI64" s="54"/>
      <c r="UJ64" s="54"/>
      <c r="UK64" s="54"/>
      <c r="UL64" s="54"/>
      <c r="UM64" s="54"/>
      <c r="UN64" s="54"/>
      <c r="UO64" s="54"/>
      <c r="UP64" s="54"/>
      <c r="UQ64" s="54"/>
      <c r="UR64" s="54"/>
      <c r="US64" s="54"/>
      <c r="UT64" s="54"/>
      <c r="UU64" s="54"/>
      <c r="UV64" s="54"/>
      <c r="UW64" s="54"/>
      <c r="UX64" s="54"/>
      <c r="UY64" s="54"/>
      <c r="UZ64" s="54"/>
      <c r="VA64" s="54"/>
      <c r="VB64" s="54"/>
      <c r="VC64" s="54"/>
      <c r="VD64" s="54"/>
      <c r="VE64" s="54"/>
      <c r="VF64" s="54"/>
      <c r="VG64" s="54"/>
      <c r="VH64" s="54"/>
      <c r="VI64" s="54"/>
      <c r="VJ64" s="54"/>
      <c r="VK64" s="54"/>
      <c r="VL64" s="54"/>
      <c r="VM64" s="54"/>
      <c r="VN64" s="54"/>
      <c r="VO64" s="54"/>
      <c r="VP64" s="54"/>
      <c r="VQ64" s="54"/>
      <c r="VR64" s="54"/>
      <c r="VS64" s="54"/>
      <c r="VT64" s="54"/>
      <c r="VU64" s="54"/>
      <c r="VV64" s="54"/>
      <c r="VW64" s="54"/>
      <c r="VX64" s="54"/>
      <c r="VY64" s="54"/>
      <c r="VZ64" s="54"/>
      <c r="WA64" s="54"/>
      <c r="WB64" s="54"/>
      <c r="WC64" s="54"/>
      <c r="WD64" s="54"/>
      <c r="WE64" s="54"/>
      <c r="WF64" s="54"/>
      <c r="WG64" s="54"/>
      <c r="WH64" s="54"/>
      <c r="WI64" s="54"/>
      <c r="WJ64" s="54"/>
      <c r="WK64" s="54"/>
      <c r="WL64" s="54"/>
      <c r="WM64" s="54"/>
      <c r="WN64" s="54"/>
      <c r="WO64" s="54"/>
      <c r="WP64" s="54"/>
      <c r="WQ64" s="54"/>
      <c r="WR64" s="54"/>
      <c r="WS64" s="54"/>
      <c r="WT64" s="54"/>
      <c r="WU64" s="54"/>
      <c r="WV64" s="54"/>
      <c r="WW64" s="54"/>
      <c r="WX64" s="54"/>
      <c r="WY64" s="54"/>
      <c r="WZ64" s="54"/>
      <c r="XA64" s="54"/>
      <c r="XB64" s="54"/>
      <c r="XC64" s="54"/>
      <c r="XD64" s="54"/>
      <c r="XE64" s="54"/>
      <c r="XF64" s="54"/>
      <c r="XG64" s="54"/>
      <c r="XH64" s="54"/>
      <c r="XI64" s="54"/>
      <c r="XJ64" s="54"/>
      <c r="XK64" s="54"/>
      <c r="XL64" s="54"/>
      <c r="XM64" s="54"/>
      <c r="XN64" s="54"/>
      <c r="XO64" s="54"/>
      <c r="XP64" s="54"/>
      <c r="XQ64" s="54"/>
      <c r="XR64" s="54"/>
      <c r="XS64" s="54"/>
      <c r="XT64" s="54"/>
      <c r="XU64" s="54"/>
      <c r="XV64" s="54"/>
      <c r="XW64" s="54"/>
      <c r="XX64" s="54"/>
      <c r="XY64" s="54"/>
      <c r="XZ64" s="54"/>
      <c r="YA64" s="54"/>
      <c r="YB64" s="54"/>
      <c r="YC64" s="54"/>
      <c r="YD64" s="54"/>
      <c r="YE64" s="54"/>
      <c r="YF64" s="54"/>
      <c r="YG64" s="54"/>
      <c r="YH64" s="54"/>
      <c r="YI64" s="54"/>
      <c r="YJ64" s="54"/>
      <c r="YK64" s="54"/>
      <c r="YL64" s="54"/>
      <c r="YM64" s="54"/>
      <c r="YN64" s="54"/>
      <c r="YO64" s="54"/>
      <c r="YP64" s="54"/>
      <c r="YQ64" s="54"/>
      <c r="YR64" s="54"/>
      <c r="YS64" s="54"/>
      <c r="YT64" s="54"/>
      <c r="YU64" s="54"/>
      <c r="YV64" s="54"/>
      <c r="YW64" s="54"/>
      <c r="YX64" s="54"/>
      <c r="YY64" s="54"/>
      <c r="YZ64" s="54"/>
      <c r="ZA64" s="54"/>
      <c r="ZB64" s="54"/>
      <c r="ZC64" s="54"/>
      <c r="ZD64" s="54"/>
      <c r="ZE64" s="54"/>
      <c r="ZF64" s="54"/>
      <c r="ZG64" s="54"/>
      <c r="ZH64" s="54"/>
      <c r="ZI64" s="54"/>
      <c r="ZJ64" s="54"/>
      <c r="ZK64" s="54"/>
      <c r="ZL64" s="54"/>
      <c r="ZM64" s="54"/>
      <c r="ZN64" s="54"/>
      <c r="ZO64" s="54"/>
      <c r="ZP64" s="54"/>
      <c r="ZQ64" s="54"/>
      <c r="ZR64" s="54"/>
      <c r="ZS64" s="54"/>
      <c r="ZT64" s="54"/>
      <c r="ZU64" s="54"/>
      <c r="ZV64" s="54"/>
      <c r="ZW64" s="54"/>
      <c r="ZX64" s="54"/>
      <c r="ZY64" s="54"/>
      <c r="ZZ64" s="54"/>
      <c r="AAA64" s="54"/>
      <c r="AAB64" s="54"/>
      <c r="AAC64" s="54"/>
      <c r="AAD64" s="54"/>
      <c r="AAE64" s="54"/>
      <c r="AAF64" s="54"/>
      <c r="AAG64" s="54"/>
      <c r="AAH64" s="54"/>
      <c r="AAI64" s="54"/>
      <c r="AAJ64" s="54"/>
      <c r="AAK64" s="54"/>
      <c r="AAL64" s="54"/>
      <c r="AAM64" s="54"/>
      <c r="AAN64" s="54"/>
      <c r="AAO64" s="54"/>
      <c r="AAP64" s="54"/>
      <c r="AAQ64" s="54"/>
      <c r="AAR64" s="54"/>
      <c r="AAS64" s="54"/>
      <c r="AAT64" s="54"/>
      <c r="AAU64" s="54"/>
      <c r="AAV64" s="54"/>
      <c r="AAW64" s="54"/>
      <c r="AAX64" s="54"/>
      <c r="AAY64" s="54"/>
      <c r="AAZ64" s="54"/>
      <c r="ABA64" s="54"/>
      <c r="ABB64" s="54"/>
      <c r="ABC64" s="54"/>
      <c r="ABD64" s="54"/>
      <c r="ABE64" s="54"/>
      <c r="ABF64" s="54"/>
      <c r="ABG64" s="54"/>
      <c r="ABH64" s="54"/>
      <c r="ABI64" s="54"/>
      <c r="ABJ64" s="54"/>
      <c r="ABK64" s="54"/>
      <c r="ABL64" s="54"/>
      <c r="ABM64" s="54"/>
      <c r="ABN64" s="54"/>
      <c r="ABO64" s="54"/>
      <c r="ABP64" s="54"/>
      <c r="ABQ64" s="54"/>
      <c r="ABR64" s="54"/>
      <c r="ABS64" s="54"/>
      <c r="ABT64" s="54"/>
      <c r="ABU64" s="54"/>
      <c r="ABV64" s="54"/>
      <c r="ABW64" s="54"/>
      <c r="ABX64" s="54"/>
      <c r="ABY64" s="54"/>
      <c r="ABZ64" s="54"/>
      <c r="ACA64" s="54"/>
      <c r="ACB64" s="54"/>
      <c r="ACC64" s="54"/>
      <c r="ACD64" s="54"/>
      <c r="ACE64" s="54"/>
      <c r="ACF64" s="54"/>
      <c r="ACG64" s="54"/>
      <c r="ACH64" s="54"/>
      <c r="ACI64" s="54"/>
      <c r="ACJ64" s="54"/>
      <c r="ACK64" s="54"/>
      <c r="ACL64" s="54"/>
      <c r="ACM64" s="54"/>
      <c r="ACN64" s="54"/>
      <c r="ACO64" s="54"/>
      <c r="ACP64" s="54"/>
      <c r="ACQ64" s="54"/>
      <c r="ACR64" s="54"/>
      <c r="ACS64" s="54"/>
      <c r="ACT64" s="54"/>
      <c r="ACU64" s="54"/>
      <c r="ACV64" s="54"/>
      <c r="ACW64" s="54"/>
      <c r="ACX64" s="54"/>
      <c r="ACY64" s="54"/>
      <c r="ACZ64" s="54"/>
      <c r="ADA64" s="54"/>
      <c r="ADB64" s="54"/>
      <c r="ADC64" s="54"/>
      <c r="ADD64" s="54"/>
      <c r="ADE64" s="54"/>
      <c r="ADF64" s="54"/>
      <c r="ADG64" s="54"/>
      <c r="ADH64" s="54"/>
      <c r="ADI64" s="54"/>
      <c r="ADJ64" s="54"/>
      <c r="ADK64" s="54"/>
      <c r="ADL64" s="54"/>
      <c r="ADM64" s="54"/>
      <c r="ADN64" s="54"/>
      <c r="ADO64" s="54"/>
      <c r="ADP64" s="54"/>
      <c r="ADQ64" s="54"/>
      <c r="ADR64" s="54"/>
      <c r="ADS64" s="54"/>
      <c r="ADT64" s="54"/>
      <c r="ADU64" s="54"/>
      <c r="ADV64" s="54"/>
      <c r="ADW64" s="54"/>
      <c r="ADX64" s="54"/>
      <c r="ADY64" s="54"/>
      <c r="ADZ64" s="54"/>
      <c r="AEA64" s="54"/>
      <c r="AEB64" s="54"/>
      <c r="AEC64" s="54"/>
      <c r="AED64" s="54"/>
      <c r="AEE64" s="54"/>
      <c r="AEF64" s="54"/>
      <c r="AEG64" s="54"/>
      <c r="AEH64" s="54"/>
      <c r="AEI64" s="54"/>
      <c r="AEJ64" s="54"/>
      <c r="AEK64" s="54"/>
      <c r="AEL64" s="54"/>
      <c r="AEM64" s="54"/>
      <c r="AEN64" s="54"/>
      <c r="AEO64" s="54"/>
      <c r="AEP64" s="54"/>
      <c r="AEQ64" s="54"/>
      <c r="AER64" s="54"/>
      <c r="AES64" s="54"/>
      <c r="AET64" s="54"/>
      <c r="AEU64" s="54"/>
      <c r="AEV64" s="54"/>
      <c r="AEW64" s="54"/>
      <c r="AEX64" s="54"/>
      <c r="AEY64" s="54"/>
      <c r="AEZ64" s="54"/>
      <c r="AFA64" s="54"/>
      <c r="AFB64" s="54"/>
      <c r="AFC64" s="54"/>
      <c r="AFD64" s="54"/>
      <c r="AFE64" s="54"/>
      <c r="AFF64" s="54"/>
      <c r="AFG64" s="54"/>
      <c r="AFH64" s="54"/>
      <c r="AFI64" s="54"/>
      <c r="AFJ64" s="54"/>
      <c r="AFK64" s="54"/>
      <c r="AFL64" s="54"/>
      <c r="AFM64" s="54"/>
      <c r="AFN64" s="54"/>
      <c r="AFO64" s="54"/>
      <c r="AFP64" s="54"/>
      <c r="AFQ64" s="54"/>
      <c r="AFR64" s="54"/>
      <c r="AFS64" s="54"/>
      <c r="AFT64" s="54"/>
      <c r="AFU64" s="54"/>
      <c r="AFV64" s="54"/>
      <c r="AFW64" s="54"/>
      <c r="AFX64" s="54"/>
      <c r="AFY64" s="54"/>
      <c r="AFZ64" s="54"/>
      <c r="AGA64" s="54"/>
      <c r="AGB64" s="54"/>
      <c r="AGC64" s="54"/>
      <c r="AGD64" s="54"/>
      <c r="AGE64" s="54"/>
      <c r="AGF64" s="54"/>
      <c r="AGG64" s="54"/>
      <c r="AGH64" s="54"/>
      <c r="AGI64" s="54"/>
      <c r="AGJ64" s="54"/>
      <c r="AGK64" s="54"/>
      <c r="AGL64" s="54"/>
      <c r="AGM64" s="54"/>
      <c r="AGN64" s="54"/>
      <c r="AGO64" s="54"/>
      <c r="AGP64" s="54"/>
      <c r="AGQ64" s="54"/>
      <c r="AGR64" s="54"/>
      <c r="AGS64" s="54"/>
      <c r="AGT64" s="54"/>
      <c r="AGU64" s="54"/>
      <c r="AGV64" s="54"/>
      <c r="AGW64" s="54"/>
      <c r="AGX64" s="54"/>
      <c r="AGY64" s="54"/>
      <c r="AGZ64" s="54"/>
      <c r="AHA64" s="54"/>
      <c r="AHB64" s="54"/>
      <c r="AHC64" s="54"/>
      <c r="AHD64" s="54"/>
      <c r="AHE64" s="54"/>
      <c r="AHF64" s="54"/>
      <c r="AHG64" s="54"/>
      <c r="AHH64" s="54"/>
      <c r="AHI64" s="54"/>
      <c r="AHJ64" s="54"/>
      <c r="AHK64" s="54"/>
      <c r="AHL64" s="54"/>
      <c r="AHM64" s="54"/>
      <c r="AHN64" s="54"/>
      <c r="AHO64" s="54"/>
      <c r="AHP64" s="54"/>
      <c r="AHQ64" s="54"/>
      <c r="AHR64" s="54"/>
      <c r="AHS64" s="54"/>
      <c r="AHT64" s="54"/>
      <c r="AHU64" s="54"/>
      <c r="AHV64" s="54"/>
      <c r="AHW64" s="54"/>
      <c r="AHX64" s="54"/>
      <c r="AHY64" s="54"/>
      <c r="AHZ64" s="54"/>
      <c r="AIA64" s="54"/>
      <c r="AIB64" s="54"/>
      <c r="AIC64" s="54"/>
      <c r="AID64" s="54"/>
      <c r="AIE64" s="54"/>
      <c r="AIF64" s="54"/>
      <c r="AIG64" s="54"/>
      <c r="AIH64" s="54"/>
      <c r="AII64" s="54"/>
      <c r="AIJ64" s="54"/>
      <c r="AIK64" s="54"/>
      <c r="AIL64" s="54"/>
      <c r="AIM64" s="54"/>
      <c r="AIN64" s="54"/>
      <c r="AIO64" s="54"/>
      <c r="AIP64" s="54"/>
      <c r="AIQ64" s="54"/>
      <c r="AIR64" s="54"/>
      <c r="AIS64" s="54"/>
      <c r="AIT64" s="54"/>
      <c r="AIU64" s="54"/>
      <c r="AIV64" s="54"/>
      <c r="AIW64" s="54"/>
      <c r="AIX64" s="54"/>
      <c r="AIY64" s="54"/>
      <c r="AIZ64" s="54"/>
      <c r="AJA64" s="54"/>
      <c r="AJB64" s="54"/>
      <c r="AJC64" s="54"/>
      <c r="AJD64" s="54"/>
      <c r="AJE64" s="54"/>
      <c r="AJF64" s="54"/>
      <c r="AJG64" s="54"/>
      <c r="AJH64" s="54"/>
      <c r="AJI64" s="54"/>
      <c r="AJJ64" s="54"/>
      <c r="AJK64" s="54"/>
      <c r="AJL64" s="54"/>
      <c r="AJM64" s="54"/>
      <c r="AJN64" s="54"/>
      <c r="AJO64" s="54"/>
      <c r="AJP64" s="54"/>
      <c r="AJQ64" s="54"/>
      <c r="AJR64" s="54"/>
      <c r="AJS64" s="54"/>
      <c r="AJT64" s="54"/>
      <c r="AJU64" s="54"/>
      <c r="AJV64" s="54"/>
      <c r="AJW64" s="54"/>
      <c r="AJX64" s="54"/>
      <c r="AJY64" s="54"/>
      <c r="AJZ64" s="54"/>
      <c r="AKA64" s="54"/>
      <c r="AKB64" s="54"/>
      <c r="AKC64" s="54"/>
      <c r="AKD64" s="54"/>
      <c r="AKE64" s="54"/>
      <c r="AKF64" s="54"/>
      <c r="AKG64" s="54"/>
      <c r="AKH64" s="54"/>
      <c r="AKI64" s="54"/>
      <c r="AKJ64" s="54"/>
      <c r="AKK64" s="54"/>
      <c r="AKL64" s="54"/>
      <c r="AKM64" s="54"/>
      <c r="AKN64" s="54"/>
      <c r="AKO64" s="54"/>
      <c r="AKP64" s="54"/>
      <c r="AKQ64" s="54"/>
      <c r="AKR64" s="54"/>
      <c r="AKS64" s="54"/>
      <c r="AKT64" s="54"/>
      <c r="AKU64" s="54"/>
      <c r="AKV64" s="54"/>
      <c r="AKW64" s="54"/>
      <c r="AKX64" s="54"/>
      <c r="AKY64" s="54"/>
      <c r="AKZ64" s="54"/>
      <c r="ALA64" s="54"/>
      <c r="ALB64" s="54"/>
      <c r="ALC64" s="54"/>
      <c r="ALD64" s="54"/>
      <c r="ALE64" s="54"/>
      <c r="ALF64" s="54"/>
      <c r="ALG64" s="54"/>
      <c r="ALH64" s="54"/>
      <c r="ALI64" s="54"/>
      <c r="ALJ64" s="54"/>
      <c r="ALK64" s="54"/>
      <c r="ALL64" s="54"/>
      <c r="ALM64" s="54"/>
      <c r="ALN64" s="54"/>
      <c r="ALO64" s="54"/>
      <c r="ALP64" s="54"/>
      <c r="ALQ64" s="54"/>
      <c r="ALR64" s="54"/>
      <c r="ALS64" s="54"/>
      <c r="ALT64" s="54"/>
      <c r="ALU64" s="54"/>
      <c r="ALV64" s="54"/>
      <c r="ALW64" s="54"/>
      <c r="ALX64" s="54"/>
      <c r="ALY64" s="54"/>
      <c r="ALZ64" s="54"/>
      <c r="AMA64" s="54"/>
      <c r="AMB64" s="54"/>
      <c r="AMC64" s="54"/>
      <c r="AMD64" s="54"/>
      <c r="AME64" s="54"/>
      <c r="AMF64" s="54"/>
      <c r="AMG64" s="54"/>
      <c r="AMH64" s="54"/>
      <c r="AMI64" s="54"/>
      <c r="AMJ64" s="54"/>
      <c r="AMK64" s="54"/>
      <c r="AML64" s="54"/>
      <c r="AMM64" s="54"/>
      <c r="AMN64" s="54"/>
      <c r="AMO64" s="54"/>
      <c r="AMP64" s="54"/>
      <c r="AMQ64" s="54"/>
      <c r="AMR64" s="54"/>
      <c r="AMS64" s="54"/>
      <c r="AMT64" s="54"/>
      <c r="AMU64" s="54"/>
      <c r="AMV64" s="54"/>
      <c r="AMW64" s="54"/>
      <c r="AMX64" s="54"/>
      <c r="AMY64" s="54"/>
      <c r="AMZ64" s="54"/>
      <c r="ANA64" s="54"/>
      <c r="ANB64" s="54"/>
      <c r="ANC64" s="54"/>
      <c r="AND64" s="54"/>
      <c r="ANE64" s="54"/>
      <c r="ANF64" s="54"/>
      <c r="ANG64" s="54"/>
      <c r="ANH64" s="54"/>
      <c r="ANI64" s="54"/>
      <c r="ANJ64" s="54"/>
      <c r="ANK64" s="54"/>
      <c r="ANL64" s="54"/>
      <c r="ANM64" s="54"/>
      <c r="ANN64" s="54"/>
      <c r="ANO64" s="54"/>
      <c r="ANP64" s="54"/>
      <c r="ANQ64" s="54"/>
      <c r="ANR64" s="54"/>
      <c r="ANS64" s="54"/>
      <c r="ANT64" s="54"/>
      <c r="ANU64" s="54"/>
      <c r="ANV64" s="54"/>
      <c r="ANW64" s="54"/>
      <c r="ANX64" s="54"/>
      <c r="ANY64" s="54"/>
      <c r="ANZ64" s="54"/>
      <c r="AOA64" s="54"/>
      <c r="AOB64" s="54"/>
      <c r="AOC64" s="54"/>
      <c r="AOD64" s="54"/>
      <c r="AOE64" s="54"/>
      <c r="AOF64" s="54"/>
      <c r="AOG64" s="54"/>
      <c r="AOH64" s="54"/>
      <c r="AOI64" s="54"/>
      <c r="AOJ64" s="54"/>
      <c r="AOK64" s="54"/>
      <c r="AOL64" s="54"/>
      <c r="AOM64" s="54"/>
      <c r="AON64" s="54"/>
      <c r="AOO64" s="54"/>
      <c r="AOP64" s="54"/>
      <c r="AOQ64" s="54"/>
      <c r="AOR64" s="54"/>
      <c r="AOS64" s="54"/>
      <c r="AOT64" s="54"/>
      <c r="AOU64" s="54"/>
      <c r="AOV64" s="54"/>
      <c r="AOW64" s="54"/>
      <c r="AOX64" s="54"/>
      <c r="AOY64" s="54"/>
      <c r="AOZ64" s="54"/>
      <c r="APA64" s="54"/>
      <c r="APB64" s="54"/>
      <c r="APC64" s="54"/>
      <c r="APD64" s="54"/>
      <c r="APE64" s="54"/>
      <c r="APF64" s="54"/>
      <c r="APG64" s="54"/>
      <c r="APH64" s="54"/>
      <c r="API64" s="54"/>
      <c r="APJ64" s="54"/>
      <c r="APK64" s="54"/>
      <c r="APL64" s="54"/>
      <c r="APM64" s="54"/>
      <c r="APN64" s="54"/>
      <c r="APO64" s="54"/>
      <c r="APP64" s="54"/>
      <c r="APQ64" s="54"/>
      <c r="APR64" s="54"/>
      <c r="APS64" s="54"/>
      <c r="APT64" s="54"/>
      <c r="APU64" s="54"/>
      <c r="APV64" s="54"/>
      <c r="APW64" s="54"/>
      <c r="APX64" s="54"/>
      <c r="APY64" s="54"/>
    </row>
    <row r="65" spans="1:1117" s="12" customFormat="1" x14ac:dyDescent="0.15">
      <c r="A65" s="415" t="s">
        <v>427</v>
      </c>
      <c r="B65" s="41">
        <f t="shared" si="1"/>
        <v>195.51194335937498</v>
      </c>
      <c r="C65" s="41">
        <f t="shared" si="2"/>
        <v>103.1064453125</v>
      </c>
      <c r="D65" s="41">
        <f t="shared" si="2"/>
        <v>35.759863281250006</v>
      </c>
      <c r="E65" s="41">
        <f t="shared" si="3"/>
        <v>1042.4527050781251</v>
      </c>
      <c r="F65" s="41">
        <f t="shared" si="4"/>
        <v>5.9392285156250004</v>
      </c>
      <c r="G65" s="41">
        <f t="shared" si="5"/>
        <v>1178.546416015625</v>
      </c>
      <c r="H65" s="41">
        <f t="shared" si="9"/>
        <v>1578.392802734375</v>
      </c>
      <c r="I65" s="41">
        <f t="shared" si="10"/>
        <v>185.13568359375</v>
      </c>
      <c r="J65" s="41">
        <f t="shared" si="6"/>
        <v>282.97775390625003</v>
      </c>
      <c r="K65" s="41">
        <f t="shared" si="7"/>
        <v>7.1624218749999997</v>
      </c>
      <c r="L65" s="41">
        <f t="shared" si="8"/>
        <v>111.833515625</v>
      </c>
      <c r="M65" s="41">
        <f t="shared" si="8"/>
        <v>2.8848437499999999</v>
      </c>
      <c r="N65" s="49">
        <f t="shared" si="11"/>
        <v>4729.7036230468748</v>
      </c>
      <c r="O65" s="41">
        <v>475.84899414062494</v>
      </c>
      <c r="P65" s="46"/>
      <c r="Q65"/>
      <c r="R65"/>
      <c r="S65" s="418"/>
      <c r="T65"/>
      <c r="U65"/>
      <c r="V65"/>
      <c r="W65"/>
      <c r="X65"/>
      <c r="Y65"/>
      <c r="Z65"/>
      <c r="AA65"/>
      <c r="AB65"/>
      <c r="AC65"/>
      <c r="AD65"/>
      <c r="AE65"/>
      <c r="AF65"/>
      <c r="AG65"/>
      <c r="AH65"/>
      <c r="AI65"/>
      <c r="AJ65" s="54"/>
      <c r="AK65" s="54"/>
      <c r="AL65" s="109"/>
      <c r="AM65" s="109"/>
      <c r="AN65" s="109"/>
      <c r="AO65" s="109"/>
      <c r="AP65" s="109"/>
      <c r="AQ65" s="109"/>
      <c r="AR65" s="109"/>
      <c r="AS65" s="109"/>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c r="CC65" s="109"/>
      <c r="CD65" s="109"/>
      <c r="CE65" s="109"/>
      <c r="CF65" s="109"/>
      <c r="CG65" s="109"/>
      <c r="CH65" s="109"/>
      <c r="CI65" s="109"/>
      <c r="CJ65" s="109"/>
      <c r="CK65" s="109"/>
      <c r="CL65" s="109"/>
      <c r="CM65" s="109"/>
      <c r="CN65" s="109"/>
      <c r="CO65" s="109"/>
      <c r="CP65" s="109"/>
      <c r="CQ65" s="109"/>
      <c r="CR65" s="109"/>
      <c r="CS65" s="109"/>
      <c r="CT65" s="109"/>
      <c r="CU65" s="109"/>
      <c r="CV65" s="109"/>
      <c r="CW65" s="109"/>
      <c r="CX65" s="109"/>
      <c r="CY65" s="109"/>
      <c r="CZ65" s="109"/>
      <c r="DA65" s="109"/>
      <c r="DB65" s="109"/>
      <c r="DC65" s="109"/>
      <c r="DD65" s="109"/>
      <c r="DE65" s="109"/>
      <c r="DF65" s="109"/>
      <c r="DG65" s="109"/>
      <c r="DH65" s="109"/>
      <c r="DI65" s="109"/>
      <c r="DJ65" s="109"/>
      <c r="DK65" s="109"/>
      <c r="DL65" s="109"/>
      <c r="DM65" s="109"/>
      <c r="DN65" s="109"/>
      <c r="DO65" s="109"/>
      <c r="DP65" s="109"/>
      <c r="DQ65" s="109"/>
      <c r="DR65" s="109"/>
      <c r="DS65" s="109"/>
      <c r="DT65" s="109"/>
      <c r="DU65" s="109"/>
      <c r="DV65" s="109"/>
      <c r="DW65" s="109"/>
      <c r="DX65" s="109"/>
      <c r="DY65" s="109"/>
      <c r="DZ65" s="109"/>
      <c r="EA65" s="109"/>
      <c r="EB65" s="109"/>
      <c r="EC65" s="109"/>
      <c r="ED65" s="109"/>
      <c r="EE65" s="109"/>
      <c r="EF65" s="109"/>
      <c r="EG65" s="109"/>
      <c r="EH65" s="109"/>
      <c r="EI65" s="109"/>
      <c r="EJ65" s="109"/>
      <c r="EK65" s="109"/>
      <c r="EL65" s="109"/>
      <c r="EM65" s="109"/>
      <c r="EN65" s="109"/>
      <c r="EO65" s="109"/>
      <c r="EP65" s="109"/>
      <c r="EQ65" s="109"/>
      <c r="ER65" s="109"/>
      <c r="ES65" s="109"/>
      <c r="ET65" s="109"/>
      <c r="EU65" s="109"/>
      <c r="EV65" s="109"/>
      <c r="EW65" s="109"/>
      <c r="EX65" s="109"/>
      <c r="EY65" s="109"/>
      <c r="EZ65" s="109"/>
      <c r="FA65" s="109"/>
      <c r="FB65" s="109"/>
      <c r="FC65" s="109"/>
      <c r="FD65" s="109"/>
      <c r="FE65" s="109"/>
      <c r="FF65" s="109"/>
      <c r="FG65" s="109"/>
      <c r="FH65" s="109"/>
      <c r="FI65" s="109"/>
      <c r="FJ65" s="109"/>
      <c r="FK65" s="109"/>
      <c r="FL65" s="109"/>
      <c r="FM65" s="109"/>
      <c r="FN65" s="109"/>
      <c r="FO65" s="109"/>
      <c r="FP65" s="109"/>
      <c r="FQ65" s="109"/>
      <c r="FR65" s="109"/>
      <c r="FS65" s="109"/>
      <c r="FT65" s="109"/>
      <c r="FU65" s="109"/>
      <c r="FV65" s="109"/>
      <c r="FW65" s="109"/>
      <c r="FX65" s="109"/>
      <c r="FY65" s="109"/>
      <c r="FZ65" s="109"/>
      <c r="GA65" s="109"/>
      <c r="GB65" s="109"/>
      <c r="GC65" s="109"/>
      <c r="GD65" s="109"/>
      <c r="GE65" s="109"/>
      <c r="GF65" s="109"/>
      <c r="GG65" s="109"/>
      <c r="GH65" s="109"/>
      <c r="GI65" s="109"/>
      <c r="GJ65" s="109"/>
      <c r="GK65" s="109"/>
      <c r="GL65" s="109"/>
      <c r="GM65" s="109"/>
      <c r="GN65" s="109"/>
      <c r="GO65" s="109"/>
      <c r="GP65" s="109"/>
      <c r="GQ65" s="109"/>
      <c r="GR65" s="109"/>
      <c r="GS65" s="109"/>
      <c r="GT65" s="109"/>
      <c r="GU65" s="109"/>
      <c r="GV65" s="109"/>
      <c r="GW65" s="109"/>
      <c r="GX65" s="109"/>
      <c r="GY65" s="109"/>
      <c r="GZ65" s="109"/>
      <c r="HA65" s="109"/>
      <c r="HB65" s="109"/>
      <c r="HC65" s="109"/>
      <c r="HD65" s="109"/>
      <c r="HE65" s="109"/>
      <c r="HF65" s="109"/>
      <c r="HG65" s="109"/>
      <c r="HH65" s="109"/>
      <c r="HI65" s="109"/>
      <c r="HJ65" s="109"/>
      <c r="HK65" s="109"/>
      <c r="HL65" s="109"/>
      <c r="HM65" s="109"/>
      <c r="HN65" s="109"/>
      <c r="HO65" s="109"/>
      <c r="HP65" s="109"/>
      <c r="HQ65" s="109"/>
      <c r="HR65" s="109"/>
      <c r="HS65" s="109"/>
      <c r="HT65" s="109"/>
      <c r="HU65" s="109"/>
      <c r="HV65" s="109"/>
      <c r="HW65" s="109"/>
      <c r="HX65" s="109"/>
      <c r="HY65" s="109"/>
      <c r="HZ65" s="109"/>
      <c r="IA65" s="109"/>
      <c r="IB65" s="109"/>
      <c r="IC65" s="109"/>
      <c r="ID65" s="109"/>
      <c r="IE65" s="109"/>
      <c r="IF65" s="109"/>
      <c r="IG65" s="109"/>
      <c r="IH65" s="109"/>
      <c r="II65" s="109"/>
      <c r="IJ65" s="109"/>
      <c r="IK65" s="109"/>
      <c r="IL65" s="109"/>
      <c r="IM65" s="109"/>
      <c r="IN65" s="109"/>
      <c r="IO65" s="109"/>
      <c r="IP65" s="109"/>
      <c r="IQ65" s="109"/>
      <c r="IR65" s="109"/>
      <c r="IS65" s="109"/>
      <c r="IT65" s="109"/>
      <c r="IU65" s="109"/>
      <c r="IV65" s="109"/>
      <c r="IW65" s="109"/>
      <c r="IX65" s="109"/>
      <c r="IY65" s="109"/>
      <c r="IZ65" s="109"/>
      <c r="JA65" s="109"/>
      <c r="JB65" s="109"/>
      <c r="JC65" s="109"/>
      <c r="JD65" s="109"/>
      <c r="JE65" s="109"/>
      <c r="JF65" s="109"/>
      <c r="JG65" s="109"/>
      <c r="JH65" s="109"/>
      <c r="JI65" s="109"/>
      <c r="JJ65" s="109"/>
      <c r="JK65" s="109"/>
      <c r="JL65" s="109"/>
      <c r="JM65" s="109"/>
      <c r="JN65" s="109"/>
      <c r="JO65" s="109"/>
      <c r="JP65" s="109"/>
      <c r="JQ65" s="109"/>
      <c r="JR65" s="109"/>
      <c r="JS65" s="109"/>
      <c r="JT65" s="109"/>
      <c r="JU65" s="109"/>
      <c r="JV65" s="109"/>
      <c r="JW65" s="109"/>
      <c r="JX65" s="109"/>
      <c r="JY65" s="109"/>
      <c r="JZ65" s="109"/>
      <c r="KA65" s="109"/>
      <c r="KB65" s="109"/>
      <c r="KC65" s="109"/>
      <c r="KD65" s="109"/>
      <c r="KE65" s="109"/>
      <c r="KF65" s="109"/>
      <c r="KG65" s="109"/>
      <c r="KH65" s="109"/>
      <c r="KI65" s="109"/>
      <c r="KJ65" s="109"/>
      <c r="KK65" s="109"/>
      <c r="KL65" s="109"/>
      <c r="KM65" s="109"/>
      <c r="KN65" s="109"/>
      <c r="KO65" s="109"/>
      <c r="KP65" s="109"/>
      <c r="KQ65" s="109"/>
      <c r="KR65" s="109"/>
      <c r="KS65" s="109"/>
      <c r="KT65" s="109"/>
      <c r="KU65" s="109"/>
      <c r="KV65" s="109"/>
      <c r="KW65" s="109"/>
      <c r="KX65" s="109"/>
      <c r="KY65" s="109"/>
      <c r="KZ65" s="109"/>
      <c r="LA65" s="109"/>
      <c r="LB65" s="109"/>
      <c r="LC65" s="109"/>
      <c r="LD65" s="109"/>
      <c r="LE65" s="109"/>
      <c r="LF65" s="109"/>
      <c r="LG65" s="109"/>
      <c r="LH65" s="109"/>
      <c r="LI65" s="109"/>
      <c r="LJ65" s="109"/>
      <c r="LK65" s="109"/>
      <c r="LL65" s="109"/>
      <c r="LM65" s="109"/>
      <c r="LN65" s="109"/>
      <c r="LO65" s="109"/>
      <c r="LP65" s="109"/>
      <c r="LQ65" s="109"/>
      <c r="LR65" s="109"/>
      <c r="LS65" s="109"/>
      <c r="LT65" s="109"/>
      <c r="LU65" s="109"/>
      <c r="LV65" s="109"/>
      <c r="LW65" s="109"/>
      <c r="LX65" s="109"/>
      <c r="LY65" s="109"/>
      <c r="LZ65" s="109"/>
      <c r="MA65" s="109"/>
      <c r="MB65" s="109"/>
      <c r="MC65" s="109"/>
      <c r="MD65" s="109"/>
      <c r="ME65" s="109"/>
      <c r="MF65" s="109"/>
      <c r="MG65" s="109"/>
      <c r="MH65" s="109"/>
      <c r="MI65" s="109"/>
      <c r="MJ65" s="109"/>
      <c r="MK65" s="109"/>
      <c r="ML65" s="109"/>
      <c r="MM65" s="109"/>
      <c r="MN65" s="109"/>
      <c r="MO65" s="109"/>
      <c r="MP65" s="109"/>
      <c r="MQ65" s="109"/>
      <c r="MR65" s="109"/>
      <c r="MS65" s="109"/>
      <c r="MT65" s="109"/>
      <c r="MU65" s="109"/>
      <c r="MV65" s="109"/>
      <c r="MW65" s="109"/>
      <c r="MX65" s="109"/>
      <c r="MY65" s="109"/>
      <c r="MZ65" s="109"/>
      <c r="NA65" s="109"/>
      <c r="NB65" s="109"/>
      <c r="NC65" s="109"/>
      <c r="ND65" s="109"/>
      <c r="NE65" s="109"/>
      <c r="NF65" s="109"/>
      <c r="NG65" s="109"/>
      <c r="NH65" s="109"/>
      <c r="NI65" s="109"/>
      <c r="NJ65" s="109"/>
      <c r="NK65" s="109"/>
      <c r="NL65" s="109"/>
      <c r="NM65" s="109"/>
      <c r="NN65" s="109"/>
      <c r="NO65" s="109"/>
      <c r="NP65" s="109"/>
      <c r="NQ65" s="109"/>
      <c r="NR65" s="109"/>
      <c r="NS65" s="109"/>
      <c r="NT65" s="109"/>
      <c r="NU65" s="109"/>
      <c r="NV65" s="109"/>
      <c r="NW65" s="109"/>
      <c r="NX65" s="109"/>
      <c r="NY65" s="109"/>
      <c r="NZ65" s="109"/>
      <c r="OA65" s="109"/>
      <c r="OB65" s="109"/>
      <c r="OC65" s="109"/>
      <c r="OD65" s="109"/>
      <c r="OE65" s="109"/>
      <c r="OF65" s="109"/>
      <c r="OG65" s="109"/>
      <c r="OH65" s="109"/>
      <c r="OI65" s="109"/>
      <c r="OJ65" s="109"/>
      <c r="OK65" s="109"/>
      <c r="OL65" s="109"/>
      <c r="OM65" s="109"/>
      <c r="ON65" s="109"/>
      <c r="OO65" s="109"/>
      <c r="OP65" s="109"/>
      <c r="OQ65" s="109"/>
      <c r="OR65" s="109"/>
      <c r="OS65" s="109"/>
      <c r="OT65" s="109"/>
      <c r="OU65" s="109"/>
      <c r="OV65" s="109"/>
      <c r="OW65" s="109"/>
      <c r="OX65" s="109"/>
      <c r="OY65" s="109"/>
      <c r="OZ65" s="109"/>
      <c r="PA65" s="109"/>
      <c r="PB65" s="109"/>
      <c r="PC65" s="109"/>
      <c r="PD65" s="109"/>
      <c r="PE65" s="109"/>
      <c r="PF65" s="109"/>
      <c r="PG65" s="109"/>
      <c r="PH65" s="109"/>
      <c r="PI65" s="109"/>
      <c r="PJ65" s="109"/>
      <c r="PK65" s="109"/>
      <c r="PL65" s="109"/>
      <c r="PM65" s="109"/>
      <c r="PN65" s="109"/>
      <c r="PO65" s="109"/>
      <c r="PP65" s="109"/>
      <c r="PQ65" s="109"/>
      <c r="PR65" s="109"/>
      <c r="PS65" s="109"/>
      <c r="PT65" s="109"/>
      <c r="PU65" s="109"/>
      <c r="PV65" s="109"/>
      <c r="PW65" s="109"/>
      <c r="PX65" s="109"/>
      <c r="PY65" s="109"/>
      <c r="PZ65" s="109"/>
      <c r="QA65" s="109"/>
      <c r="QB65" s="109"/>
      <c r="QC65" s="109"/>
      <c r="QD65" s="109"/>
      <c r="QE65" s="109"/>
      <c r="QF65" s="109"/>
      <c r="QG65" s="109"/>
      <c r="QH65" s="109"/>
      <c r="QI65" s="109"/>
      <c r="QJ65" s="109"/>
      <c r="QK65" s="109"/>
      <c r="QL65" s="109"/>
      <c r="QM65" s="109"/>
      <c r="QN65" s="109"/>
      <c r="QO65" s="109"/>
      <c r="QP65" s="109"/>
      <c r="QQ65" s="109"/>
      <c r="QR65" s="109"/>
      <c r="QS65" s="109"/>
      <c r="QT65" s="109"/>
      <c r="QU65" s="109"/>
      <c r="QV65" s="109"/>
      <c r="QW65" s="109"/>
      <c r="QX65" s="109"/>
      <c r="QY65" s="109"/>
      <c r="QZ65" s="109"/>
      <c r="RA65" s="109"/>
      <c r="RB65" s="109"/>
      <c r="RC65" s="109"/>
      <c r="RD65" s="109"/>
      <c r="RE65" s="109"/>
      <c r="RF65" s="109"/>
      <c r="RG65" s="109"/>
      <c r="RH65" s="109"/>
      <c r="RI65" s="109"/>
      <c r="RJ65" s="109"/>
      <c r="RK65" s="109"/>
      <c r="RL65" s="109"/>
      <c r="RM65" s="109"/>
      <c r="RN65" s="109"/>
      <c r="RO65" s="109"/>
      <c r="RP65" s="109"/>
      <c r="RQ65" s="109"/>
      <c r="RR65" s="109"/>
      <c r="RS65" s="109"/>
      <c r="RT65" s="109"/>
      <c r="RU65" s="109"/>
      <c r="RV65" s="109"/>
      <c r="RW65" s="109"/>
      <c r="RX65" s="109"/>
      <c r="RY65" s="109"/>
      <c r="RZ65" s="109"/>
      <c r="SA65" s="109"/>
      <c r="SB65" s="109"/>
      <c r="SC65" s="109"/>
      <c r="SD65" s="109"/>
      <c r="SE65" s="109"/>
      <c r="SF65" s="109"/>
      <c r="SG65" s="109"/>
      <c r="SH65" s="109"/>
      <c r="SI65" s="109"/>
      <c r="SJ65" s="109"/>
      <c r="SK65" s="109"/>
      <c r="SL65" s="109"/>
      <c r="SM65" s="109"/>
      <c r="SN65" s="109"/>
      <c r="SO65" s="109"/>
      <c r="SP65" s="109"/>
      <c r="SQ65" s="109"/>
      <c r="SR65" s="109"/>
      <c r="SS65" s="109"/>
      <c r="ST65" s="109"/>
      <c r="SU65" s="109"/>
      <c r="SV65" s="109"/>
      <c r="SW65" s="109"/>
      <c r="SX65" s="109"/>
      <c r="SY65" s="109"/>
      <c r="SZ65" s="109"/>
      <c r="TA65" s="109"/>
      <c r="TB65" s="109"/>
      <c r="TC65" s="109"/>
      <c r="TD65" s="109"/>
      <c r="TE65" s="109"/>
      <c r="TF65" s="109"/>
      <c r="TG65" s="109"/>
      <c r="TH65" s="109"/>
      <c r="TI65" s="109"/>
      <c r="TJ65" s="109"/>
      <c r="TK65" s="109"/>
      <c r="TL65" s="109"/>
      <c r="TM65" s="109"/>
      <c r="TN65" s="109"/>
      <c r="TO65" s="109"/>
      <c r="TP65" s="109"/>
      <c r="TQ65" s="109"/>
      <c r="TR65" s="109"/>
      <c r="TS65" s="109"/>
      <c r="TT65" s="109"/>
      <c r="TU65" s="109"/>
      <c r="TV65" s="109"/>
      <c r="TW65" s="109"/>
      <c r="TX65" s="109"/>
      <c r="TY65" s="109"/>
      <c r="TZ65" s="109"/>
      <c r="UA65" s="109"/>
      <c r="UB65" s="109"/>
      <c r="UC65" s="109"/>
      <c r="UD65" s="109"/>
      <c r="UE65" s="109"/>
      <c r="UF65" s="109"/>
      <c r="UG65" s="109"/>
      <c r="UH65" s="109"/>
      <c r="UI65" s="109"/>
      <c r="UJ65" s="109"/>
      <c r="UK65" s="109"/>
      <c r="UL65" s="109"/>
      <c r="UM65" s="109"/>
      <c r="UN65" s="109"/>
      <c r="UO65" s="109"/>
      <c r="UP65" s="109"/>
      <c r="UQ65" s="109"/>
      <c r="UR65" s="109"/>
      <c r="US65" s="109"/>
      <c r="UT65" s="109"/>
      <c r="UU65" s="109"/>
      <c r="UV65" s="109"/>
      <c r="UW65" s="109"/>
      <c r="UX65" s="109"/>
      <c r="UY65" s="109"/>
      <c r="UZ65" s="109"/>
      <c r="VA65" s="109"/>
      <c r="VB65" s="109"/>
      <c r="VC65" s="109"/>
      <c r="VD65" s="109"/>
      <c r="VE65" s="109"/>
      <c r="VF65" s="109"/>
      <c r="VG65" s="109"/>
      <c r="VH65" s="109"/>
      <c r="VI65" s="109"/>
      <c r="VJ65" s="109"/>
      <c r="VK65" s="109"/>
      <c r="VL65" s="109"/>
      <c r="VM65" s="109"/>
      <c r="VN65" s="109"/>
      <c r="VO65" s="109"/>
      <c r="VP65" s="109"/>
      <c r="VQ65" s="109"/>
      <c r="VR65" s="109"/>
      <c r="VS65" s="109"/>
      <c r="VT65" s="109"/>
      <c r="VU65" s="109"/>
      <c r="VV65" s="109"/>
      <c r="VW65" s="109"/>
      <c r="VX65" s="109"/>
      <c r="VY65" s="109"/>
      <c r="VZ65" s="109"/>
      <c r="WA65" s="109"/>
      <c r="WB65" s="109"/>
      <c r="WC65" s="109"/>
      <c r="WD65" s="109"/>
      <c r="WE65" s="109"/>
      <c r="WF65" s="109"/>
      <c r="WG65" s="109"/>
      <c r="WH65" s="109"/>
      <c r="WI65" s="109"/>
      <c r="WJ65" s="109"/>
      <c r="WK65" s="109"/>
      <c r="WL65" s="109"/>
      <c r="WM65" s="109"/>
      <c r="WN65" s="109"/>
      <c r="WO65" s="109"/>
      <c r="WP65" s="109"/>
      <c r="WQ65" s="109"/>
      <c r="WR65" s="109"/>
      <c r="WS65" s="109"/>
      <c r="WT65" s="109"/>
      <c r="WU65" s="109"/>
      <c r="WV65" s="109"/>
      <c r="WW65" s="109"/>
      <c r="WX65" s="109"/>
      <c r="WY65" s="109"/>
      <c r="WZ65" s="109"/>
      <c r="XA65" s="109"/>
      <c r="XB65" s="109"/>
      <c r="XC65" s="109"/>
      <c r="XD65" s="109"/>
      <c r="XE65" s="109"/>
      <c r="XF65" s="109"/>
      <c r="XG65" s="109"/>
      <c r="XH65" s="109"/>
      <c r="XI65" s="109"/>
      <c r="XJ65" s="109"/>
      <c r="XK65" s="109"/>
      <c r="XL65" s="109"/>
      <c r="XM65" s="109"/>
      <c r="XN65" s="109"/>
      <c r="XO65" s="109"/>
      <c r="XP65" s="109"/>
      <c r="XQ65" s="109"/>
      <c r="XR65" s="109"/>
      <c r="XS65" s="109"/>
      <c r="XT65" s="109"/>
      <c r="XU65" s="109"/>
      <c r="XV65" s="109"/>
      <c r="XW65" s="109"/>
      <c r="XX65" s="109"/>
      <c r="XY65" s="109"/>
      <c r="XZ65" s="109"/>
      <c r="YA65" s="109"/>
      <c r="YB65" s="109"/>
      <c r="YC65" s="109"/>
      <c r="YD65" s="109"/>
      <c r="YE65" s="109"/>
      <c r="YF65" s="109"/>
      <c r="YG65" s="109"/>
      <c r="YH65" s="109"/>
      <c r="YI65" s="109"/>
      <c r="YJ65" s="109"/>
      <c r="YK65" s="109"/>
      <c r="YL65" s="109"/>
      <c r="YM65" s="109"/>
      <c r="YN65" s="109"/>
      <c r="YO65" s="109"/>
      <c r="YP65" s="109"/>
      <c r="YQ65" s="109"/>
      <c r="YR65" s="109"/>
      <c r="YS65" s="109"/>
      <c r="YT65" s="109"/>
      <c r="YU65" s="109"/>
      <c r="YV65" s="109"/>
      <c r="YW65" s="109"/>
      <c r="YX65" s="109"/>
      <c r="YY65" s="109"/>
      <c r="YZ65" s="109"/>
      <c r="ZA65" s="109"/>
      <c r="ZB65" s="109"/>
      <c r="ZC65" s="109"/>
      <c r="ZD65" s="109"/>
      <c r="ZE65" s="109"/>
      <c r="ZF65" s="109"/>
      <c r="ZG65" s="109"/>
      <c r="ZH65" s="109"/>
      <c r="ZI65" s="109"/>
      <c r="ZJ65" s="109"/>
      <c r="ZK65" s="109"/>
      <c r="ZL65" s="109"/>
      <c r="ZM65" s="109"/>
      <c r="ZN65" s="109"/>
      <c r="ZO65" s="109"/>
      <c r="ZP65" s="109"/>
      <c r="ZQ65" s="109"/>
      <c r="ZR65" s="109"/>
      <c r="ZS65" s="109"/>
      <c r="ZT65" s="109"/>
      <c r="ZU65" s="109"/>
      <c r="ZV65" s="109"/>
      <c r="ZW65" s="109"/>
      <c r="ZX65" s="109"/>
      <c r="ZY65" s="109"/>
      <c r="ZZ65" s="109"/>
      <c r="AAA65" s="109"/>
      <c r="AAB65" s="109"/>
      <c r="AAC65" s="109"/>
      <c r="AAD65" s="109"/>
      <c r="AAE65" s="109"/>
      <c r="AAF65" s="109"/>
      <c r="AAG65" s="109"/>
      <c r="AAH65" s="109"/>
      <c r="AAI65" s="109"/>
      <c r="AAJ65" s="109"/>
      <c r="AAK65" s="109"/>
      <c r="AAL65" s="109"/>
      <c r="AAM65" s="109"/>
      <c r="AAN65" s="109"/>
      <c r="AAO65" s="109"/>
      <c r="AAP65" s="109"/>
      <c r="AAQ65" s="109"/>
      <c r="AAR65" s="109"/>
      <c r="AAS65" s="109"/>
      <c r="AAT65" s="109"/>
      <c r="AAU65" s="109"/>
      <c r="AAV65" s="109"/>
      <c r="AAW65" s="109"/>
      <c r="AAX65" s="109"/>
      <c r="AAY65" s="109"/>
      <c r="AAZ65" s="109"/>
      <c r="ABA65" s="109"/>
      <c r="ABB65" s="109"/>
      <c r="ABC65" s="109"/>
      <c r="ABD65" s="109"/>
      <c r="ABE65" s="109"/>
      <c r="ABF65" s="109"/>
      <c r="ABG65" s="109"/>
      <c r="ABH65" s="109"/>
      <c r="ABI65" s="109"/>
      <c r="ABJ65" s="109"/>
      <c r="ABK65" s="109"/>
      <c r="ABL65" s="109"/>
      <c r="ABM65" s="109"/>
      <c r="ABN65" s="109"/>
      <c r="ABO65" s="109"/>
      <c r="ABP65" s="109"/>
      <c r="ABQ65" s="109"/>
      <c r="ABR65" s="109"/>
      <c r="ABS65" s="109"/>
      <c r="ABT65" s="109"/>
      <c r="ABU65" s="109"/>
      <c r="ABV65" s="109"/>
      <c r="ABW65" s="109"/>
      <c r="ABX65" s="109"/>
      <c r="ABY65" s="109"/>
      <c r="ABZ65" s="109"/>
      <c r="ACA65" s="109"/>
      <c r="ACB65" s="109"/>
      <c r="ACC65" s="109"/>
      <c r="ACD65" s="109"/>
      <c r="ACE65" s="109"/>
      <c r="ACF65" s="109"/>
      <c r="ACG65" s="109"/>
      <c r="ACH65" s="109"/>
      <c r="ACI65" s="109"/>
      <c r="ACJ65" s="109"/>
      <c r="ACK65" s="109"/>
      <c r="ACL65" s="109"/>
      <c r="ACM65" s="109"/>
      <c r="ACN65" s="109"/>
      <c r="ACO65" s="109"/>
      <c r="ACP65" s="109"/>
      <c r="ACQ65" s="109"/>
      <c r="ACR65" s="109"/>
      <c r="ACS65" s="109"/>
      <c r="ACT65" s="109"/>
      <c r="ACU65" s="109"/>
      <c r="ACV65" s="109"/>
      <c r="ACW65" s="109"/>
      <c r="ACX65" s="109"/>
      <c r="ACY65" s="109"/>
      <c r="ACZ65" s="109"/>
      <c r="ADA65" s="109"/>
      <c r="ADB65" s="109"/>
      <c r="ADC65" s="109"/>
      <c r="ADD65" s="109"/>
      <c r="ADE65" s="109"/>
      <c r="ADF65" s="109"/>
      <c r="ADG65" s="109"/>
      <c r="ADH65" s="109"/>
      <c r="ADI65" s="109"/>
      <c r="ADJ65" s="109"/>
      <c r="ADK65" s="109"/>
      <c r="ADL65" s="109"/>
      <c r="ADM65" s="109"/>
      <c r="ADN65" s="109"/>
      <c r="ADO65" s="109"/>
      <c r="ADP65" s="109"/>
      <c r="ADQ65" s="109"/>
      <c r="ADR65" s="109"/>
      <c r="ADS65" s="109"/>
      <c r="ADT65" s="109"/>
      <c r="ADU65" s="109"/>
      <c r="ADV65" s="109"/>
      <c r="ADW65" s="109"/>
      <c r="ADX65" s="109"/>
      <c r="ADY65" s="109"/>
      <c r="ADZ65" s="109"/>
      <c r="AEA65" s="109"/>
      <c r="AEB65" s="109"/>
      <c r="AEC65" s="109"/>
      <c r="AED65" s="109"/>
      <c r="AEE65" s="109"/>
      <c r="AEF65" s="109"/>
      <c r="AEG65" s="109"/>
      <c r="AEH65" s="109"/>
      <c r="AEI65" s="109"/>
      <c r="AEJ65" s="109"/>
      <c r="AEK65" s="109"/>
      <c r="AEL65" s="109"/>
      <c r="AEM65" s="109"/>
      <c r="AEN65" s="109"/>
      <c r="AEO65" s="109"/>
      <c r="AEP65" s="109"/>
      <c r="AEQ65" s="109"/>
      <c r="AER65" s="109"/>
      <c r="AES65" s="109"/>
      <c r="AET65" s="109"/>
      <c r="AEU65" s="109"/>
      <c r="AEV65" s="109"/>
      <c r="AEW65" s="109"/>
      <c r="AEX65" s="109"/>
      <c r="AEY65" s="109"/>
      <c r="AEZ65" s="109"/>
      <c r="AFA65" s="109"/>
      <c r="AFB65" s="109"/>
      <c r="AFC65" s="109"/>
      <c r="AFD65" s="109"/>
      <c r="AFE65" s="109"/>
      <c r="AFF65" s="109"/>
      <c r="AFG65" s="109"/>
      <c r="AFH65" s="109"/>
      <c r="AFI65" s="109"/>
      <c r="AFJ65" s="109"/>
      <c r="AFK65" s="109"/>
      <c r="AFL65" s="109"/>
      <c r="AFM65" s="109"/>
      <c r="AFN65" s="109"/>
      <c r="AFO65" s="109"/>
      <c r="AFP65" s="109"/>
      <c r="AFQ65" s="109"/>
      <c r="AFR65" s="109"/>
      <c r="AFS65" s="109"/>
      <c r="AFT65" s="109"/>
      <c r="AFU65" s="109"/>
      <c r="AFV65" s="109"/>
      <c r="AFW65" s="109"/>
      <c r="AFX65" s="109"/>
      <c r="AFY65" s="109"/>
      <c r="AFZ65" s="109"/>
      <c r="AGA65" s="109"/>
      <c r="AGB65" s="109"/>
      <c r="AGC65" s="109"/>
      <c r="AGD65" s="109"/>
      <c r="AGE65" s="109"/>
      <c r="AGF65" s="109"/>
      <c r="AGG65" s="109"/>
      <c r="AGH65" s="109"/>
      <c r="AGI65" s="109"/>
      <c r="AGJ65" s="109"/>
      <c r="AGK65" s="109"/>
      <c r="AGL65" s="109"/>
      <c r="AGM65" s="109"/>
      <c r="AGN65" s="109"/>
      <c r="AGO65" s="109"/>
      <c r="AGP65" s="109"/>
      <c r="AGQ65" s="109"/>
      <c r="AGR65" s="109"/>
      <c r="AGS65" s="109"/>
      <c r="AGT65" s="109"/>
      <c r="AGU65" s="109"/>
      <c r="AGV65" s="109"/>
      <c r="AGW65" s="109"/>
      <c r="AGX65" s="109"/>
      <c r="AGY65" s="109"/>
      <c r="AGZ65" s="109"/>
      <c r="AHA65" s="109"/>
      <c r="AHB65" s="109"/>
      <c r="AHC65" s="109"/>
      <c r="AHD65" s="109"/>
      <c r="AHE65" s="109"/>
      <c r="AHF65" s="109"/>
      <c r="AHG65" s="109"/>
      <c r="AHH65" s="109"/>
      <c r="AHI65" s="109"/>
      <c r="AHJ65" s="109"/>
      <c r="AHK65" s="109"/>
      <c r="AHL65" s="109"/>
      <c r="AHM65" s="109"/>
      <c r="AHN65" s="109"/>
      <c r="AHO65" s="109"/>
      <c r="AHP65" s="109"/>
      <c r="AHQ65" s="109"/>
      <c r="AHR65" s="109"/>
      <c r="AHS65" s="109"/>
      <c r="AHT65" s="109"/>
      <c r="AHU65" s="109"/>
      <c r="AHV65" s="109"/>
      <c r="AHW65" s="109"/>
      <c r="AHX65" s="109"/>
      <c r="AHY65" s="109"/>
      <c r="AHZ65" s="109"/>
      <c r="AIA65" s="109"/>
      <c r="AIB65" s="109"/>
      <c r="AIC65" s="109"/>
      <c r="AID65" s="109"/>
      <c r="AIE65" s="109"/>
      <c r="AIF65" s="109"/>
      <c r="AIG65" s="109"/>
      <c r="AIH65" s="109"/>
      <c r="AII65" s="109"/>
      <c r="AIJ65" s="109"/>
      <c r="AIK65" s="109"/>
      <c r="AIL65" s="109"/>
      <c r="AIM65" s="109"/>
      <c r="AIN65" s="109"/>
      <c r="AIO65" s="109"/>
      <c r="AIP65" s="109"/>
      <c r="AIQ65" s="109"/>
      <c r="AIR65" s="109"/>
      <c r="AIS65" s="109"/>
      <c r="AIT65" s="109"/>
      <c r="AIU65" s="109"/>
      <c r="AIV65" s="109"/>
      <c r="AIW65" s="109"/>
      <c r="AIX65" s="109"/>
      <c r="AIY65" s="109"/>
      <c r="AIZ65" s="109"/>
      <c r="AJA65" s="109"/>
      <c r="AJB65" s="109"/>
      <c r="AJC65" s="109"/>
      <c r="AJD65" s="109"/>
      <c r="AJE65" s="109"/>
      <c r="AJF65" s="109"/>
      <c r="AJG65" s="109"/>
      <c r="AJH65" s="109"/>
      <c r="AJI65" s="109"/>
      <c r="AJJ65" s="109"/>
      <c r="AJK65" s="109"/>
      <c r="AJL65" s="109"/>
      <c r="AJM65" s="109"/>
      <c r="AJN65" s="109"/>
      <c r="AJO65" s="109"/>
      <c r="AJP65" s="109"/>
      <c r="AJQ65" s="109"/>
      <c r="AJR65" s="109"/>
      <c r="AJS65" s="109"/>
      <c r="AJT65" s="109"/>
      <c r="AJU65" s="109"/>
      <c r="AJV65" s="109"/>
      <c r="AJW65" s="109"/>
      <c r="AJX65" s="109"/>
      <c r="AJY65" s="109"/>
      <c r="AJZ65" s="109"/>
      <c r="AKA65" s="109"/>
      <c r="AKB65" s="109"/>
      <c r="AKC65" s="109"/>
      <c r="AKD65" s="109"/>
      <c r="AKE65" s="109"/>
      <c r="AKF65" s="109"/>
      <c r="AKG65" s="109"/>
      <c r="AKH65" s="109"/>
      <c r="AKI65" s="109"/>
      <c r="AKJ65" s="109"/>
      <c r="AKK65" s="109"/>
      <c r="AKL65" s="109"/>
      <c r="AKM65" s="109"/>
      <c r="AKN65" s="109"/>
      <c r="AKO65" s="109"/>
      <c r="AKP65" s="109"/>
      <c r="AKQ65" s="109"/>
      <c r="AKR65" s="109"/>
      <c r="AKS65" s="109"/>
      <c r="AKT65" s="109"/>
      <c r="AKU65" s="109"/>
      <c r="AKV65" s="109"/>
      <c r="AKW65" s="109"/>
      <c r="AKX65" s="109"/>
      <c r="AKY65" s="109"/>
      <c r="AKZ65" s="109"/>
      <c r="ALA65" s="109"/>
      <c r="ALB65" s="109"/>
      <c r="ALC65" s="109"/>
      <c r="ALD65" s="109"/>
      <c r="ALE65" s="109"/>
      <c r="ALF65" s="109"/>
      <c r="ALG65" s="109"/>
      <c r="ALH65" s="109"/>
      <c r="ALI65" s="109"/>
      <c r="ALJ65" s="109"/>
      <c r="ALK65" s="109"/>
      <c r="ALL65" s="109"/>
      <c r="ALM65" s="109"/>
      <c r="ALN65" s="109"/>
      <c r="ALO65" s="109"/>
      <c r="ALP65" s="109"/>
      <c r="ALQ65" s="109"/>
      <c r="ALR65" s="109"/>
      <c r="ALS65" s="109"/>
      <c r="ALT65" s="109"/>
      <c r="ALU65" s="109"/>
      <c r="ALV65" s="109"/>
      <c r="ALW65" s="109"/>
      <c r="ALX65" s="109"/>
      <c r="ALY65" s="109"/>
      <c r="ALZ65" s="109"/>
      <c r="AMA65" s="109"/>
      <c r="AMB65" s="109"/>
      <c r="AMC65" s="109"/>
      <c r="AMD65" s="109"/>
      <c r="AME65" s="109"/>
      <c r="AMF65" s="109"/>
      <c r="AMG65" s="109"/>
      <c r="AMH65" s="109"/>
      <c r="AMI65" s="109"/>
      <c r="AMJ65" s="109"/>
      <c r="AMK65" s="109"/>
      <c r="AML65" s="109"/>
      <c r="AMM65" s="109"/>
      <c r="AMN65" s="109"/>
      <c r="AMO65" s="109"/>
      <c r="AMP65" s="109"/>
      <c r="AMQ65" s="109"/>
      <c r="AMR65" s="109"/>
      <c r="AMS65" s="109"/>
      <c r="AMT65" s="109"/>
      <c r="AMU65" s="109"/>
      <c r="AMV65" s="109"/>
      <c r="AMW65" s="109"/>
      <c r="AMX65" s="109"/>
      <c r="AMY65" s="109"/>
      <c r="AMZ65" s="109"/>
      <c r="ANA65" s="109"/>
      <c r="ANB65" s="109"/>
      <c r="ANC65" s="109"/>
      <c r="AND65" s="109"/>
      <c r="ANE65" s="109"/>
      <c r="ANF65" s="109"/>
      <c r="ANG65" s="109"/>
      <c r="ANH65" s="109"/>
      <c r="ANI65" s="109"/>
      <c r="ANJ65" s="109"/>
      <c r="ANK65" s="109"/>
      <c r="ANL65" s="109"/>
      <c r="ANM65" s="109"/>
      <c r="ANN65" s="109"/>
      <c r="ANO65" s="109"/>
      <c r="ANP65" s="109"/>
      <c r="ANQ65" s="109"/>
      <c r="ANR65" s="109"/>
      <c r="ANS65" s="109"/>
      <c r="ANT65" s="109"/>
      <c r="ANU65" s="109"/>
      <c r="ANV65" s="109"/>
      <c r="ANW65" s="109"/>
      <c r="ANX65" s="109"/>
      <c r="ANY65" s="109"/>
      <c r="ANZ65" s="109"/>
      <c r="AOA65" s="109"/>
      <c r="AOB65" s="109"/>
      <c r="AOC65" s="109"/>
      <c r="AOD65" s="109"/>
      <c r="AOE65" s="109"/>
      <c r="AOF65" s="109"/>
      <c r="AOG65" s="109"/>
      <c r="AOH65" s="109"/>
      <c r="AOI65" s="109"/>
      <c r="AOJ65" s="109"/>
      <c r="AOK65" s="109"/>
      <c r="AOL65" s="109"/>
      <c r="AOM65" s="109"/>
      <c r="AON65" s="109"/>
      <c r="AOO65" s="109"/>
      <c r="AOP65" s="109"/>
      <c r="AOQ65" s="109"/>
      <c r="AOR65" s="109"/>
      <c r="AOS65" s="109"/>
      <c r="AOT65" s="109"/>
      <c r="AOU65" s="109"/>
      <c r="AOV65" s="109"/>
      <c r="AOW65" s="109"/>
      <c r="AOX65" s="109"/>
      <c r="AOY65" s="109"/>
      <c r="AOZ65" s="109"/>
      <c r="APA65" s="109"/>
      <c r="APB65" s="109"/>
      <c r="APC65" s="109"/>
      <c r="APD65" s="109"/>
      <c r="APE65" s="109"/>
      <c r="APF65" s="109"/>
      <c r="APG65" s="109"/>
      <c r="APH65" s="109"/>
      <c r="API65" s="109"/>
      <c r="APJ65" s="109"/>
      <c r="APK65" s="109"/>
      <c r="APL65" s="109"/>
      <c r="APM65" s="109"/>
      <c r="APN65" s="109"/>
      <c r="APO65" s="109"/>
      <c r="APP65" s="109"/>
      <c r="APQ65" s="109"/>
      <c r="APR65" s="109"/>
      <c r="APS65" s="109"/>
      <c r="APT65" s="109"/>
      <c r="APU65" s="109"/>
      <c r="APV65" s="109"/>
      <c r="APW65" s="109"/>
      <c r="APX65" s="109"/>
      <c r="APY65" s="109"/>
    </row>
    <row r="66" spans="1:1117" x14ac:dyDescent="0.15">
      <c r="A66" s="415" t="s">
        <v>428</v>
      </c>
      <c r="B66" s="41">
        <f t="shared" si="1"/>
        <v>643.93322265625011</v>
      </c>
      <c r="C66" s="41">
        <f t="shared" si="2"/>
        <v>188.17906250000001</v>
      </c>
      <c r="D66" s="41">
        <f t="shared" si="2"/>
        <v>37.516135742187501</v>
      </c>
      <c r="E66" s="41">
        <f t="shared" si="3"/>
        <v>1327.66482421875</v>
      </c>
      <c r="F66" s="41">
        <f t="shared" si="4"/>
        <v>7.2834960937500011</v>
      </c>
      <c r="G66" s="41">
        <f t="shared" si="5"/>
        <v>1200.8664941406253</v>
      </c>
      <c r="H66" s="41">
        <f t="shared" si="9"/>
        <v>1289.7931152343751</v>
      </c>
      <c r="I66" s="41">
        <f t="shared" si="10"/>
        <v>168.33932617187497</v>
      </c>
      <c r="J66" s="41">
        <f t="shared" si="6"/>
        <v>370.48637695312499</v>
      </c>
      <c r="K66" s="41">
        <f t="shared" si="7"/>
        <v>10.159755859375002</v>
      </c>
      <c r="L66" s="41">
        <f t="shared" si="8"/>
        <v>161.62029296874999</v>
      </c>
      <c r="M66" s="41">
        <f t="shared" si="8"/>
        <v>1.470908203125</v>
      </c>
      <c r="N66" s="49">
        <f t="shared" si="11"/>
        <v>5407.3130107421875</v>
      </c>
      <c r="O66" s="41">
        <v>833.81921875</v>
      </c>
      <c r="P66" s="46"/>
      <c r="S66" s="418"/>
      <c r="Z66" s="12"/>
      <c r="AA66" s="12"/>
      <c r="AB66" s="12"/>
      <c r="AC66" s="12"/>
      <c r="AD66" s="12"/>
      <c r="AE66" s="12"/>
      <c r="AF66" s="12"/>
      <c r="AG66" s="12"/>
      <c r="AH66" s="12"/>
      <c r="AI66" s="12"/>
      <c r="AJ66" s="109"/>
      <c r="AK66" s="109"/>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c r="DK66" s="54"/>
      <c r="DL66" s="54"/>
      <c r="DM66" s="54"/>
      <c r="DN66" s="54"/>
      <c r="DO66" s="54"/>
      <c r="DP66" s="54"/>
      <c r="DQ66" s="54"/>
      <c r="DR66" s="54"/>
      <c r="DS66" s="54"/>
      <c r="DT66" s="54"/>
      <c r="DU66" s="54"/>
      <c r="DV66" s="54"/>
      <c r="DW66" s="54"/>
      <c r="DX66" s="54"/>
      <c r="DY66" s="54"/>
      <c r="DZ66" s="54"/>
      <c r="EA66" s="54"/>
      <c r="EB66" s="54"/>
      <c r="EC66" s="54"/>
      <c r="ED66" s="54"/>
      <c r="EE66" s="54"/>
      <c r="EF66" s="54"/>
      <c r="EG66" s="54"/>
      <c r="EH66" s="54"/>
      <c r="EI66" s="54"/>
      <c r="EJ66" s="54"/>
      <c r="EK66" s="54"/>
      <c r="EL66" s="54"/>
      <c r="EM66" s="54"/>
      <c r="EN66" s="54"/>
      <c r="EO66" s="54"/>
      <c r="EP66" s="54"/>
      <c r="EQ66" s="54"/>
      <c r="ER66" s="54"/>
      <c r="ES66" s="54"/>
      <c r="ET66" s="54"/>
      <c r="EU66" s="54"/>
      <c r="EV66" s="54"/>
      <c r="EW66" s="54"/>
      <c r="EX66" s="54"/>
      <c r="EY66" s="54"/>
      <c r="EZ66" s="54"/>
      <c r="FA66" s="54"/>
      <c r="FB66" s="54"/>
      <c r="FC66" s="54"/>
      <c r="FD66" s="54"/>
      <c r="FE66" s="54"/>
      <c r="FF66" s="54"/>
      <c r="FG66" s="54"/>
      <c r="FH66" s="54"/>
      <c r="FI66" s="54"/>
      <c r="FJ66" s="54"/>
      <c r="FK66" s="54"/>
      <c r="FL66" s="54"/>
      <c r="FM66" s="54"/>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c r="GX66" s="54"/>
      <c r="GY66" s="54"/>
      <c r="GZ66" s="54"/>
      <c r="HA66" s="54"/>
      <c r="HB66" s="54"/>
      <c r="HC66" s="54"/>
      <c r="HD66" s="54"/>
      <c r="HE66" s="54"/>
      <c r="HF66" s="54"/>
      <c r="HG66" s="54"/>
      <c r="HH66" s="54"/>
      <c r="HI66" s="54"/>
      <c r="HJ66" s="54"/>
      <c r="HK66" s="54"/>
      <c r="HL66" s="54"/>
      <c r="HM66" s="54"/>
      <c r="HN66" s="54"/>
      <c r="HO66" s="54"/>
      <c r="HP66" s="54"/>
      <c r="HQ66" s="54"/>
      <c r="HR66" s="54"/>
      <c r="HS66" s="54"/>
      <c r="HT66" s="54"/>
      <c r="HU66" s="54"/>
      <c r="HV66" s="54"/>
      <c r="HW66" s="54"/>
      <c r="HX66" s="54"/>
      <c r="HY66" s="54"/>
      <c r="HZ66" s="54"/>
      <c r="IA66" s="54"/>
      <c r="IB66" s="54"/>
      <c r="IC66" s="54"/>
      <c r="ID66" s="54"/>
      <c r="IE66" s="54"/>
      <c r="IF66" s="54"/>
      <c r="IG66" s="54"/>
      <c r="IH66" s="54"/>
      <c r="II66" s="54"/>
      <c r="IJ66" s="54"/>
      <c r="IK66" s="54"/>
      <c r="IL66" s="54"/>
      <c r="IM66" s="54"/>
      <c r="IN66" s="54"/>
      <c r="IO66" s="54"/>
      <c r="IP66" s="54"/>
      <c r="IQ66" s="54"/>
      <c r="IR66" s="54"/>
      <c r="IS66" s="54"/>
      <c r="IT66" s="54"/>
      <c r="IU66" s="54"/>
      <c r="IV66" s="54"/>
      <c r="IW66" s="54"/>
      <c r="IX66" s="54"/>
      <c r="IY66" s="54"/>
      <c r="IZ66" s="54"/>
      <c r="JA66" s="54"/>
      <c r="JB66" s="54"/>
      <c r="JC66" s="54"/>
      <c r="JD66" s="54"/>
      <c r="JE66" s="54"/>
      <c r="JF66" s="54"/>
      <c r="JG66" s="54"/>
      <c r="JH66" s="54"/>
      <c r="JI66" s="54"/>
      <c r="JJ66" s="54"/>
      <c r="JK66" s="54"/>
      <c r="JL66" s="54"/>
      <c r="JM66" s="54"/>
      <c r="JN66" s="54"/>
      <c r="JO66" s="54"/>
      <c r="JP66" s="54"/>
      <c r="JQ66" s="54"/>
      <c r="JR66" s="54"/>
      <c r="JS66" s="54"/>
      <c r="JT66" s="54"/>
      <c r="JU66" s="54"/>
      <c r="JV66" s="54"/>
      <c r="JW66" s="54"/>
      <c r="JX66" s="54"/>
      <c r="JY66" s="54"/>
      <c r="JZ66" s="54"/>
      <c r="KA66" s="54"/>
      <c r="KB66" s="54"/>
      <c r="KC66" s="54"/>
      <c r="KD66" s="54"/>
      <c r="KE66" s="54"/>
      <c r="KF66" s="54"/>
      <c r="KG66" s="54"/>
      <c r="KH66" s="54"/>
      <c r="KI66" s="54"/>
      <c r="KJ66" s="54"/>
      <c r="KK66" s="54"/>
      <c r="KL66" s="54"/>
      <c r="KM66" s="54"/>
      <c r="KN66" s="54"/>
      <c r="KO66" s="54"/>
      <c r="KP66" s="54"/>
      <c r="KQ66" s="54"/>
      <c r="KR66" s="54"/>
      <c r="KS66" s="54"/>
      <c r="KT66" s="54"/>
      <c r="KU66" s="54"/>
      <c r="KV66" s="54"/>
      <c r="KW66" s="54"/>
      <c r="KX66" s="54"/>
      <c r="KY66" s="54"/>
      <c r="KZ66" s="54"/>
      <c r="LA66" s="54"/>
      <c r="LB66" s="54"/>
      <c r="LC66" s="54"/>
      <c r="LD66" s="54"/>
      <c r="LE66" s="54"/>
      <c r="LF66" s="54"/>
      <c r="LG66" s="54"/>
      <c r="LH66" s="54"/>
      <c r="LI66" s="54"/>
      <c r="LJ66" s="54"/>
      <c r="LK66" s="54"/>
      <c r="LL66" s="54"/>
      <c r="LM66" s="54"/>
      <c r="LN66" s="54"/>
      <c r="LO66" s="54"/>
      <c r="LP66" s="54"/>
      <c r="LQ66" s="54"/>
      <c r="LR66" s="54"/>
      <c r="LS66" s="54"/>
      <c r="LT66" s="54"/>
      <c r="LU66" s="54"/>
      <c r="LV66" s="54"/>
      <c r="LW66" s="54"/>
      <c r="LX66" s="54"/>
      <c r="LY66" s="54"/>
      <c r="LZ66" s="54"/>
      <c r="MA66" s="54"/>
      <c r="MB66" s="54"/>
      <c r="MC66" s="54"/>
      <c r="MD66" s="54"/>
      <c r="ME66" s="54"/>
      <c r="MF66" s="54"/>
      <c r="MG66" s="54"/>
      <c r="MH66" s="54"/>
      <c r="MI66" s="54"/>
      <c r="MJ66" s="54"/>
      <c r="MK66" s="54"/>
      <c r="ML66" s="54"/>
      <c r="MM66" s="54"/>
      <c r="MN66" s="54"/>
      <c r="MO66" s="54"/>
      <c r="MP66" s="54"/>
      <c r="MQ66" s="54"/>
      <c r="MR66" s="54"/>
      <c r="MS66" s="54"/>
      <c r="MT66" s="54"/>
      <c r="MU66" s="54"/>
      <c r="MV66" s="54"/>
      <c r="MW66" s="54"/>
      <c r="MX66" s="54"/>
      <c r="MY66" s="54"/>
      <c r="MZ66" s="54"/>
      <c r="NA66" s="54"/>
      <c r="NB66" s="54"/>
      <c r="NC66" s="54"/>
      <c r="ND66" s="54"/>
      <c r="NE66" s="54"/>
      <c r="NF66" s="54"/>
      <c r="NG66" s="54"/>
      <c r="NH66" s="54"/>
      <c r="NI66" s="54"/>
      <c r="NJ66" s="54"/>
      <c r="NK66" s="54"/>
      <c r="NL66" s="54"/>
      <c r="NM66" s="54"/>
      <c r="NN66" s="54"/>
      <c r="NO66" s="54"/>
      <c r="NP66" s="54"/>
      <c r="NQ66" s="54"/>
      <c r="NR66" s="54"/>
      <c r="NS66" s="54"/>
      <c r="NT66" s="54"/>
      <c r="NU66" s="54"/>
      <c r="NV66" s="54"/>
      <c r="NW66" s="54"/>
      <c r="NX66" s="54"/>
      <c r="NY66" s="54"/>
      <c r="NZ66" s="54"/>
      <c r="OA66" s="54"/>
      <c r="OB66" s="54"/>
      <c r="OC66" s="54"/>
      <c r="OD66" s="54"/>
      <c r="OE66" s="54"/>
      <c r="OF66" s="54"/>
      <c r="OG66" s="54"/>
      <c r="OH66" s="54"/>
      <c r="OI66" s="54"/>
      <c r="OJ66" s="54"/>
      <c r="OK66" s="54"/>
      <c r="OL66" s="54"/>
      <c r="OM66" s="54"/>
      <c r="ON66" s="54"/>
      <c r="OO66" s="54"/>
      <c r="OP66" s="54"/>
      <c r="OQ66" s="54"/>
      <c r="OR66" s="54"/>
      <c r="OS66" s="54"/>
      <c r="OT66" s="54"/>
      <c r="OU66" s="54"/>
      <c r="OV66" s="54"/>
      <c r="OW66" s="54"/>
      <c r="OX66" s="54"/>
      <c r="OY66" s="54"/>
      <c r="OZ66" s="54"/>
      <c r="PA66" s="54"/>
      <c r="PB66" s="54"/>
      <c r="PC66" s="54"/>
      <c r="PD66" s="54"/>
      <c r="PE66" s="54"/>
      <c r="PF66" s="54"/>
      <c r="PG66" s="54"/>
      <c r="PH66" s="54"/>
      <c r="PI66" s="54"/>
      <c r="PJ66" s="54"/>
      <c r="PK66" s="54"/>
      <c r="PL66" s="54"/>
      <c r="PM66" s="54"/>
      <c r="PN66" s="54"/>
      <c r="PO66" s="54"/>
      <c r="PP66" s="54"/>
      <c r="PQ66" s="54"/>
      <c r="PR66" s="54"/>
      <c r="PS66" s="54"/>
      <c r="PT66" s="54"/>
      <c r="PU66" s="54"/>
      <c r="PV66" s="54"/>
      <c r="PW66" s="54"/>
      <c r="PX66" s="54"/>
      <c r="PY66" s="54"/>
      <c r="PZ66" s="54"/>
      <c r="QA66" s="54"/>
      <c r="QB66" s="54"/>
      <c r="QC66" s="54"/>
      <c r="QD66" s="54"/>
      <c r="QE66" s="54"/>
      <c r="QF66" s="54"/>
      <c r="QG66" s="54"/>
      <c r="QH66" s="54"/>
      <c r="QI66" s="54"/>
      <c r="QJ66" s="54"/>
      <c r="QK66" s="54"/>
      <c r="QL66" s="54"/>
      <c r="QM66" s="54"/>
      <c r="QN66" s="54"/>
      <c r="QO66" s="54"/>
      <c r="QP66" s="54"/>
      <c r="QQ66" s="54"/>
      <c r="QR66" s="54"/>
      <c r="QS66" s="54"/>
      <c r="QT66" s="54"/>
      <c r="QU66" s="54"/>
      <c r="QV66" s="54"/>
      <c r="QW66" s="54"/>
      <c r="QX66" s="54"/>
      <c r="QY66" s="54"/>
      <c r="QZ66" s="54"/>
      <c r="RA66" s="54"/>
      <c r="RB66" s="54"/>
      <c r="RC66" s="54"/>
      <c r="RD66" s="54"/>
      <c r="RE66" s="54"/>
      <c r="RF66" s="54"/>
      <c r="RG66" s="54"/>
      <c r="RH66" s="54"/>
      <c r="RI66" s="54"/>
      <c r="RJ66" s="54"/>
      <c r="RK66" s="54"/>
      <c r="RL66" s="54"/>
      <c r="RM66" s="54"/>
      <c r="RN66" s="54"/>
      <c r="RO66" s="54"/>
      <c r="RP66" s="54"/>
      <c r="RQ66" s="54"/>
      <c r="RR66" s="54"/>
      <c r="RS66" s="54"/>
      <c r="RT66" s="54"/>
      <c r="RU66" s="54"/>
      <c r="RV66" s="54"/>
      <c r="RW66" s="54"/>
      <c r="RX66" s="54"/>
      <c r="RY66" s="54"/>
      <c r="RZ66" s="54"/>
      <c r="SA66" s="54"/>
      <c r="SB66" s="54"/>
      <c r="SC66" s="54"/>
      <c r="SD66" s="54"/>
      <c r="SE66" s="54"/>
      <c r="SF66" s="54"/>
      <c r="SG66" s="54"/>
      <c r="SH66" s="54"/>
      <c r="SI66" s="54"/>
      <c r="SJ66" s="54"/>
      <c r="SK66" s="54"/>
      <c r="SL66" s="54"/>
      <c r="SM66" s="54"/>
      <c r="SN66" s="54"/>
      <c r="SO66" s="54"/>
      <c r="SP66" s="54"/>
      <c r="SQ66" s="54"/>
      <c r="SR66" s="54"/>
      <c r="SS66" s="54"/>
      <c r="ST66" s="54"/>
      <c r="SU66" s="54"/>
      <c r="SV66" s="54"/>
      <c r="SW66" s="54"/>
      <c r="SX66" s="54"/>
      <c r="SY66" s="54"/>
      <c r="SZ66" s="54"/>
      <c r="TA66" s="54"/>
      <c r="TB66" s="54"/>
      <c r="TC66" s="54"/>
      <c r="TD66" s="54"/>
      <c r="TE66" s="54"/>
      <c r="TF66" s="54"/>
      <c r="TG66" s="54"/>
      <c r="TH66" s="54"/>
      <c r="TI66" s="54"/>
      <c r="TJ66" s="54"/>
      <c r="TK66" s="54"/>
      <c r="TL66" s="54"/>
      <c r="TM66" s="54"/>
      <c r="TN66" s="54"/>
      <c r="TO66" s="54"/>
      <c r="TP66" s="54"/>
      <c r="TQ66" s="54"/>
      <c r="TR66" s="54"/>
      <c r="TS66" s="54"/>
      <c r="TT66" s="54"/>
      <c r="TU66" s="54"/>
      <c r="TV66" s="54"/>
      <c r="TW66" s="54"/>
      <c r="TX66" s="54"/>
      <c r="TY66" s="54"/>
      <c r="TZ66" s="54"/>
      <c r="UA66" s="54"/>
      <c r="UB66" s="54"/>
      <c r="UC66" s="54"/>
      <c r="UD66" s="54"/>
      <c r="UE66" s="54"/>
      <c r="UF66" s="54"/>
      <c r="UG66" s="54"/>
      <c r="UH66" s="54"/>
      <c r="UI66" s="54"/>
      <c r="UJ66" s="54"/>
      <c r="UK66" s="54"/>
      <c r="UL66" s="54"/>
      <c r="UM66" s="54"/>
      <c r="UN66" s="54"/>
      <c r="UO66" s="54"/>
      <c r="UP66" s="54"/>
      <c r="UQ66" s="54"/>
      <c r="UR66" s="54"/>
      <c r="US66" s="54"/>
      <c r="UT66" s="54"/>
      <c r="UU66" s="54"/>
      <c r="UV66" s="54"/>
      <c r="UW66" s="54"/>
      <c r="UX66" s="54"/>
      <c r="UY66" s="54"/>
      <c r="UZ66" s="54"/>
      <c r="VA66" s="54"/>
      <c r="VB66" s="54"/>
      <c r="VC66" s="54"/>
      <c r="VD66" s="54"/>
      <c r="VE66" s="54"/>
      <c r="VF66" s="54"/>
      <c r="VG66" s="54"/>
      <c r="VH66" s="54"/>
      <c r="VI66" s="54"/>
      <c r="VJ66" s="54"/>
      <c r="VK66" s="54"/>
      <c r="VL66" s="54"/>
      <c r="VM66" s="54"/>
      <c r="VN66" s="54"/>
      <c r="VO66" s="54"/>
      <c r="VP66" s="54"/>
      <c r="VQ66" s="54"/>
      <c r="VR66" s="54"/>
      <c r="VS66" s="54"/>
      <c r="VT66" s="54"/>
      <c r="VU66" s="54"/>
      <c r="VV66" s="54"/>
      <c r="VW66" s="54"/>
      <c r="VX66" s="54"/>
      <c r="VY66" s="54"/>
      <c r="VZ66" s="54"/>
      <c r="WA66" s="54"/>
      <c r="WB66" s="54"/>
      <c r="WC66" s="54"/>
      <c r="WD66" s="54"/>
      <c r="WE66" s="54"/>
      <c r="WF66" s="54"/>
      <c r="WG66" s="54"/>
      <c r="WH66" s="54"/>
      <c r="WI66" s="54"/>
      <c r="WJ66" s="54"/>
      <c r="WK66" s="54"/>
      <c r="WL66" s="54"/>
      <c r="WM66" s="54"/>
      <c r="WN66" s="54"/>
      <c r="WO66" s="54"/>
      <c r="WP66" s="54"/>
      <c r="WQ66" s="54"/>
      <c r="WR66" s="54"/>
      <c r="WS66" s="54"/>
      <c r="WT66" s="54"/>
      <c r="WU66" s="54"/>
      <c r="WV66" s="54"/>
      <c r="WW66" s="54"/>
      <c r="WX66" s="54"/>
      <c r="WY66" s="54"/>
      <c r="WZ66" s="54"/>
      <c r="XA66" s="54"/>
      <c r="XB66" s="54"/>
      <c r="XC66" s="54"/>
      <c r="XD66" s="54"/>
      <c r="XE66" s="54"/>
      <c r="XF66" s="54"/>
      <c r="XG66" s="54"/>
      <c r="XH66" s="54"/>
      <c r="XI66" s="54"/>
      <c r="XJ66" s="54"/>
      <c r="XK66" s="54"/>
      <c r="XL66" s="54"/>
      <c r="XM66" s="54"/>
      <c r="XN66" s="54"/>
      <c r="XO66" s="54"/>
      <c r="XP66" s="54"/>
      <c r="XQ66" s="54"/>
      <c r="XR66" s="54"/>
      <c r="XS66" s="54"/>
      <c r="XT66" s="54"/>
      <c r="XU66" s="54"/>
      <c r="XV66" s="54"/>
      <c r="XW66" s="54"/>
      <c r="XX66" s="54"/>
      <c r="XY66" s="54"/>
      <c r="XZ66" s="54"/>
      <c r="YA66" s="54"/>
      <c r="YB66" s="54"/>
      <c r="YC66" s="54"/>
      <c r="YD66" s="54"/>
      <c r="YE66" s="54"/>
      <c r="YF66" s="54"/>
      <c r="YG66" s="54"/>
      <c r="YH66" s="54"/>
      <c r="YI66" s="54"/>
      <c r="YJ66" s="54"/>
      <c r="YK66" s="54"/>
      <c r="YL66" s="54"/>
      <c r="YM66" s="54"/>
      <c r="YN66" s="54"/>
      <c r="YO66" s="54"/>
      <c r="YP66" s="54"/>
      <c r="YQ66" s="54"/>
      <c r="YR66" s="54"/>
      <c r="YS66" s="54"/>
      <c r="YT66" s="54"/>
      <c r="YU66" s="54"/>
      <c r="YV66" s="54"/>
      <c r="YW66" s="54"/>
      <c r="YX66" s="54"/>
      <c r="YY66" s="54"/>
      <c r="YZ66" s="54"/>
      <c r="ZA66" s="54"/>
      <c r="ZB66" s="54"/>
      <c r="ZC66" s="54"/>
      <c r="ZD66" s="54"/>
      <c r="ZE66" s="54"/>
      <c r="ZF66" s="54"/>
      <c r="ZG66" s="54"/>
      <c r="ZH66" s="54"/>
      <c r="ZI66" s="54"/>
      <c r="ZJ66" s="54"/>
      <c r="ZK66" s="54"/>
      <c r="ZL66" s="54"/>
      <c r="ZM66" s="54"/>
      <c r="ZN66" s="54"/>
      <c r="ZO66" s="54"/>
      <c r="ZP66" s="54"/>
      <c r="ZQ66" s="54"/>
      <c r="ZR66" s="54"/>
      <c r="ZS66" s="54"/>
      <c r="ZT66" s="54"/>
      <c r="ZU66" s="54"/>
      <c r="ZV66" s="54"/>
      <c r="ZW66" s="54"/>
      <c r="ZX66" s="54"/>
      <c r="ZY66" s="54"/>
      <c r="ZZ66" s="54"/>
      <c r="AAA66" s="54"/>
      <c r="AAB66" s="54"/>
      <c r="AAC66" s="54"/>
      <c r="AAD66" s="54"/>
      <c r="AAE66" s="54"/>
      <c r="AAF66" s="54"/>
      <c r="AAG66" s="54"/>
      <c r="AAH66" s="54"/>
      <c r="AAI66" s="54"/>
      <c r="AAJ66" s="54"/>
      <c r="AAK66" s="54"/>
      <c r="AAL66" s="54"/>
      <c r="AAM66" s="54"/>
      <c r="AAN66" s="54"/>
      <c r="AAO66" s="54"/>
      <c r="AAP66" s="54"/>
      <c r="AAQ66" s="54"/>
      <c r="AAR66" s="54"/>
      <c r="AAS66" s="54"/>
      <c r="AAT66" s="54"/>
      <c r="AAU66" s="54"/>
      <c r="AAV66" s="54"/>
      <c r="AAW66" s="54"/>
      <c r="AAX66" s="54"/>
      <c r="AAY66" s="54"/>
      <c r="AAZ66" s="54"/>
      <c r="ABA66" s="54"/>
      <c r="ABB66" s="54"/>
      <c r="ABC66" s="54"/>
      <c r="ABD66" s="54"/>
      <c r="ABE66" s="54"/>
      <c r="ABF66" s="54"/>
      <c r="ABG66" s="54"/>
      <c r="ABH66" s="54"/>
      <c r="ABI66" s="54"/>
      <c r="ABJ66" s="54"/>
      <c r="ABK66" s="54"/>
      <c r="ABL66" s="54"/>
      <c r="ABM66" s="54"/>
      <c r="ABN66" s="54"/>
      <c r="ABO66" s="54"/>
      <c r="ABP66" s="54"/>
      <c r="ABQ66" s="54"/>
      <c r="ABR66" s="54"/>
      <c r="ABS66" s="54"/>
      <c r="ABT66" s="54"/>
      <c r="ABU66" s="54"/>
      <c r="ABV66" s="54"/>
      <c r="ABW66" s="54"/>
      <c r="ABX66" s="54"/>
      <c r="ABY66" s="54"/>
      <c r="ABZ66" s="54"/>
      <c r="ACA66" s="54"/>
      <c r="ACB66" s="54"/>
      <c r="ACC66" s="54"/>
      <c r="ACD66" s="54"/>
      <c r="ACE66" s="54"/>
      <c r="ACF66" s="54"/>
      <c r="ACG66" s="54"/>
      <c r="ACH66" s="54"/>
      <c r="ACI66" s="54"/>
      <c r="ACJ66" s="54"/>
      <c r="ACK66" s="54"/>
      <c r="ACL66" s="54"/>
      <c r="ACM66" s="54"/>
      <c r="ACN66" s="54"/>
      <c r="ACO66" s="54"/>
      <c r="ACP66" s="54"/>
      <c r="ACQ66" s="54"/>
      <c r="ACR66" s="54"/>
      <c r="ACS66" s="54"/>
      <c r="ACT66" s="54"/>
      <c r="ACU66" s="54"/>
      <c r="ACV66" s="54"/>
      <c r="ACW66" s="54"/>
      <c r="ACX66" s="54"/>
      <c r="ACY66" s="54"/>
      <c r="ACZ66" s="54"/>
      <c r="ADA66" s="54"/>
      <c r="ADB66" s="54"/>
      <c r="ADC66" s="54"/>
      <c r="ADD66" s="54"/>
      <c r="ADE66" s="54"/>
      <c r="ADF66" s="54"/>
      <c r="ADG66" s="54"/>
      <c r="ADH66" s="54"/>
      <c r="ADI66" s="54"/>
      <c r="ADJ66" s="54"/>
      <c r="ADK66" s="54"/>
      <c r="ADL66" s="54"/>
      <c r="ADM66" s="54"/>
      <c r="ADN66" s="54"/>
      <c r="ADO66" s="54"/>
      <c r="ADP66" s="54"/>
      <c r="ADQ66" s="54"/>
      <c r="ADR66" s="54"/>
      <c r="ADS66" s="54"/>
      <c r="ADT66" s="54"/>
      <c r="ADU66" s="54"/>
      <c r="ADV66" s="54"/>
      <c r="ADW66" s="54"/>
      <c r="ADX66" s="54"/>
      <c r="ADY66" s="54"/>
      <c r="ADZ66" s="54"/>
      <c r="AEA66" s="54"/>
      <c r="AEB66" s="54"/>
      <c r="AEC66" s="54"/>
      <c r="AED66" s="54"/>
      <c r="AEE66" s="54"/>
      <c r="AEF66" s="54"/>
      <c r="AEG66" s="54"/>
      <c r="AEH66" s="54"/>
      <c r="AEI66" s="54"/>
      <c r="AEJ66" s="54"/>
      <c r="AEK66" s="54"/>
      <c r="AEL66" s="54"/>
      <c r="AEM66" s="54"/>
      <c r="AEN66" s="54"/>
      <c r="AEO66" s="54"/>
      <c r="AEP66" s="54"/>
      <c r="AEQ66" s="54"/>
      <c r="AER66" s="54"/>
      <c r="AES66" s="54"/>
      <c r="AET66" s="54"/>
      <c r="AEU66" s="54"/>
      <c r="AEV66" s="54"/>
      <c r="AEW66" s="54"/>
      <c r="AEX66" s="54"/>
      <c r="AEY66" s="54"/>
      <c r="AEZ66" s="54"/>
      <c r="AFA66" s="54"/>
      <c r="AFB66" s="54"/>
      <c r="AFC66" s="54"/>
      <c r="AFD66" s="54"/>
      <c r="AFE66" s="54"/>
      <c r="AFF66" s="54"/>
      <c r="AFG66" s="54"/>
      <c r="AFH66" s="54"/>
      <c r="AFI66" s="54"/>
      <c r="AFJ66" s="54"/>
      <c r="AFK66" s="54"/>
      <c r="AFL66" s="54"/>
      <c r="AFM66" s="54"/>
      <c r="AFN66" s="54"/>
      <c r="AFO66" s="54"/>
      <c r="AFP66" s="54"/>
      <c r="AFQ66" s="54"/>
      <c r="AFR66" s="54"/>
      <c r="AFS66" s="54"/>
      <c r="AFT66" s="54"/>
      <c r="AFU66" s="54"/>
      <c r="AFV66" s="54"/>
      <c r="AFW66" s="54"/>
      <c r="AFX66" s="54"/>
      <c r="AFY66" s="54"/>
      <c r="AFZ66" s="54"/>
      <c r="AGA66" s="54"/>
      <c r="AGB66" s="54"/>
      <c r="AGC66" s="54"/>
      <c r="AGD66" s="54"/>
      <c r="AGE66" s="54"/>
      <c r="AGF66" s="54"/>
      <c r="AGG66" s="54"/>
      <c r="AGH66" s="54"/>
      <c r="AGI66" s="54"/>
      <c r="AGJ66" s="54"/>
      <c r="AGK66" s="54"/>
      <c r="AGL66" s="54"/>
      <c r="AGM66" s="54"/>
      <c r="AGN66" s="54"/>
      <c r="AGO66" s="54"/>
      <c r="AGP66" s="54"/>
      <c r="AGQ66" s="54"/>
      <c r="AGR66" s="54"/>
      <c r="AGS66" s="54"/>
      <c r="AGT66" s="54"/>
      <c r="AGU66" s="54"/>
      <c r="AGV66" s="54"/>
      <c r="AGW66" s="54"/>
      <c r="AGX66" s="54"/>
      <c r="AGY66" s="54"/>
      <c r="AGZ66" s="54"/>
      <c r="AHA66" s="54"/>
      <c r="AHB66" s="54"/>
      <c r="AHC66" s="54"/>
      <c r="AHD66" s="54"/>
      <c r="AHE66" s="54"/>
      <c r="AHF66" s="54"/>
      <c r="AHG66" s="54"/>
      <c r="AHH66" s="54"/>
      <c r="AHI66" s="54"/>
      <c r="AHJ66" s="54"/>
      <c r="AHK66" s="54"/>
      <c r="AHL66" s="54"/>
      <c r="AHM66" s="54"/>
      <c r="AHN66" s="54"/>
      <c r="AHO66" s="54"/>
      <c r="AHP66" s="54"/>
      <c r="AHQ66" s="54"/>
      <c r="AHR66" s="54"/>
      <c r="AHS66" s="54"/>
      <c r="AHT66" s="54"/>
      <c r="AHU66" s="54"/>
      <c r="AHV66" s="54"/>
      <c r="AHW66" s="54"/>
      <c r="AHX66" s="54"/>
      <c r="AHY66" s="54"/>
      <c r="AHZ66" s="54"/>
      <c r="AIA66" s="54"/>
      <c r="AIB66" s="54"/>
      <c r="AIC66" s="54"/>
      <c r="AID66" s="54"/>
      <c r="AIE66" s="54"/>
      <c r="AIF66" s="54"/>
      <c r="AIG66" s="54"/>
      <c r="AIH66" s="54"/>
      <c r="AII66" s="54"/>
      <c r="AIJ66" s="54"/>
      <c r="AIK66" s="54"/>
      <c r="AIL66" s="54"/>
      <c r="AIM66" s="54"/>
      <c r="AIN66" s="54"/>
      <c r="AIO66" s="54"/>
      <c r="AIP66" s="54"/>
      <c r="AIQ66" s="54"/>
      <c r="AIR66" s="54"/>
      <c r="AIS66" s="54"/>
      <c r="AIT66" s="54"/>
      <c r="AIU66" s="54"/>
      <c r="AIV66" s="54"/>
      <c r="AIW66" s="54"/>
      <c r="AIX66" s="54"/>
      <c r="AIY66" s="54"/>
      <c r="AIZ66" s="54"/>
      <c r="AJA66" s="54"/>
      <c r="AJB66" s="54"/>
      <c r="AJC66" s="54"/>
      <c r="AJD66" s="54"/>
      <c r="AJE66" s="54"/>
      <c r="AJF66" s="54"/>
      <c r="AJG66" s="54"/>
      <c r="AJH66" s="54"/>
      <c r="AJI66" s="54"/>
      <c r="AJJ66" s="54"/>
      <c r="AJK66" s="54"/>
      <c r="AJL66" s="54"/>
      <c r="AJM66" s="54"/>
      <c r="AJN66" s="54"/>
      <c r="AJO66" s="54"/>
      <c r="AJP66" s="54"/>
      <c r="AJQ66" s="54"/>
      <c r="AJR66" s="54"/>
      <c r="AJS66" s="54"/>
      <c r="AJT66" s="54"/>
      <c r="AJU66" s="54"/>
      <c r="AJV66" s="54"/>
      <c r="AJW66" s="54"/>
      <c r="AJX66" s="54"/>
      <c r="AJY66" s="54"/>
      <c r="AJZ66" s="54"/>
      <c r="AKA66" s="54"/>
      <c r="AKB66" s="54"/>
      <c r="AKC66" s="54"/>
      <c r="AKD66" s="54"/>
      <c r="AKE66" s="54"/>
      <c r="AKF66" s="54"/>
      <c r="AKG66" s="54"/>
      <c r="AKH66" s="54"/>
      <c r="AKI66" s="54"/>
      <c r="AKJ66" s="54"/>
      <c r="AKK66" s="54"/>
      <c r="AKL66" s="54"/>
      <c r="AKM66" s="54"/>
      <c r="AKN66" s="54"/>
      <c r="AKO66" s="54"/>
      <c r="AKP66" s="54"/>
      <c r="AKQ66" s="54"/>
      <c r="AKR66" s="54"/>
      <c r="AKS66" s="54"/>
      <c r="AKT66" s="54"/>
      <c r="AKU66" s="54"/>
      <c r="AKV66" s="54"/>
      <c r="AKW66" s="54"/>
      <c r="AKX66" s="54"/>
      <c r="AKY66" s="54"/>
      <c r="AKZ66" s="54"/>
      <c r="ALA66" s="54"/>
      <c r="ALB66" s="54"/>
      <c r="ALC66" s="54"/>
      <c r="ALD66" s="54"/>
      <c r="ALE66" s="54"/>
      <c r="ALF66" s="54"/>
      <c r="ALG66" s="54"/>
      <c r="ALH66" s="54"/>
      <c r="ALI66" s="54"/>
      <c r="ALJ66" s="54"/>
      <c r="ALK66" s="54"/>
      <c r="ALL66" s="54"/>
      <c r="ALM66" s="54"/>
      <c r="ALN66" s="54"/>
      <c r="ALO66" s="54"/>
      <c r="ALP66" s="54"/>
      <c r="ALQ66" s="54"/>
      <c r="ALR66" s="54"/>
      <c r="ALS66" s="54"/>
      <c r="ALT66" s="54"/>
      <c r="ALU66" s="54"/>
      <c r="ALV66" s="54"/>
      <c r="ALW66" s="54"/>
      <c r="ALX66" s="54"/>
      <c r="ALY66" s="54"/>
      <c r="ALZ66" s="54"/>
      <c r="AMA66" s="54"/>
      <c r="AMB66" s="54"/>
      <c r="AMC66" s="54"/>
      <c r="AMD66" s="54"/>
      <c r="AME66" s="54"/>
      <c r="AMF66" s="54"/>
      <c r="AMG66" s="54"/>
      <c r="AMH66" s="54"/>
      <c r="AMI66" s="54"/>
      <c r="AMJ66" s="54"/>
      <c r="AMK66" s="54"/>
      <c r="AML66" s="54"/>
      <c r="AMM66" s="54"/>
      <c r="AMN66" s="54"/>
      <c r="AMO66" s="54"/>
      <c r="AMP66" s="54"/>
      <c r="AMQ66" s="54"/>
      <c r="AMR66" s="54"/>
      <c r="AMS66" s="54"/>
      <c r="AMT66" s="54"/>
      <c r="AMU66" s="54"/>
      <c r="AMV66" s="54"/>
      <c r="AMW66" s="54"/>
      <c r="AMX66" s="54"/>
      <c r="AMY66" s="54"/>
      <c r="AMZ66" s="54"/>
      <c r="ANA66" s="54"/>
      <c r="ANB66" s="54"/>
      <c r="ANC66" s="54"/>
      <c r="AND66" s="54"/>
      <c r="ANE66" s="54"/>
      <c r="ANF66" s="54"/>
      <c r="ANG66" s="54"/>
      <c r="ANH66" s="54"/>
      <c r="ANI66" s="54"/>
      <c r="ANJ66" s="54"/>
      <c r="ANK66" s="54"/>
      <c r="ANL66" s="54"/>
      <c r="ANM66" s="54"/>
      <c r="ANN66" s="54"/>
      <c r="ANO66" s="54"/>
      <c r="ANP66" s="54"/>
      <c r="ANQ66" s="54"/>
      <c r="ANR66" s="54"/>
      <c r="ANS66" s="54"/>
      <c r="ANT66" s="54"/>
      <c r="ANU66" s="54"/>
      <c r="ANV66" s="54"/>
      <c r="ANW66" s="54"/>
      <c r="ANX66" s="54"/>
      <c r="ANY66" s="54"/>
      <c r="ANZ66" s="54"/>
      <c r="AOA66" s="54"/>
      <c r="AOB66" s="54"/>
      <c r="AOC66" s="54"/>
      <c r="AOD66" s="54"/>
      <c r="AOE66" s="54"/>
      <c r="AOF66" s="54"/>
      <c r="AOG66" s="54"/>
      <c r="AOH66" s="54"/>
      <c r="AOI66" s="54"/>
      <c r="AOJ66" s="54"/>
      <c r="AOK66" s="54"/>
      <c r="AOL66" s="54"/>
      <c r="AOM66" s="54"/>
      <c r="AON66" s="54"/>
      <c r="AOO66" s="54"/>
      <c r="AOP66" s="54"/>
      <c r="AOQ66" s="54"/>
      <c r="AOR66" s="54"/>
      <c r="AOS66" s="54"/>
      <c r="AOT66" s="54"/>
      <c r="AOU66" s="54"/>
      <c r="AOV66" s="54"/>
      <c r="AOW66" s="54"/>
      <c r="AOX66" s="54"/>
      <c r="AOY66" s="54"/>
      <c r="AOZ66" s="54"/>
      <c r="APA66" s="54"/>
      <c r="APB66" s="54"/>
      <c r="APC66" s="54"/>
      <c r="APD66" s="54"/>
      <c r="APE66" s="54"/>
      <c r="APF66" s="54"/>
      <c r="APG66" s="54"/>
      <c r="APH66" s="54"/>
      <c r="API66" s="54"/>
      <c r="APJ66" s="54"/>
      <c r="APK66" s="54"/>
      <c r="APL66" s="54"/>
      <c r="APM66" s="54"/>
      <c r="APN66" s="54"/>
      <c r="APO66" s="54"/>
      <c r="APP66" s="54"/>
      <c r="APQ66" s="54"/>
      <c r="APR66" s="54"/>
      <c r="APS66" s="54"/>
      <c r="APT66" s="54"/>
      <c r="APU66" s="54"/>
      <c r="APV66" s="54"/>
      <c r="APW66" s="54"/>
      <c r="APX66" s="54"/>
      <c r="APY66" s="54"/>
    </row>
    <row r="67" spans="1:1117" s="429" customFormat="1" x14ac:dyDescent="0.15">
      <c r="A67" s="298" t="s">
        <v>429</v>
      </c>
      <c r="B67" s="41">
        <f t="shared" si="1"/>
        <v>624.53992187500012</v>
      </c>
      <c r="C67" s="41">
        <f t="shared" si="2"/>
        <v>81.960302734375006</v>
      </c>
      <c r="D67" s="41">
        <f t="shared" si="2"/>
        <v>48.772626953124998</v>
      </c>
      <c r="E67" s="41">
        <f t="shared" si="3"/>
        <v>1942.4786132812501</v>
      </c>
      <c r="F67" s="41">
        <f t="shared" si="4"/>
        <v>6.94921875</v>
      </c>
      <c r="G67" s="41">
        <f t="shared" si="5"/>
        <v>1456.1670898437501</v>
      </c>
      <c r="H67" s="41">
        <f t="shared" si="9"/>
        <v>2080.3925195312499</v>
      </c>
      <c r="I67" s="41">
        <f t="shared" si="10"/>
        <v>180.22646484374997</v>
      </c>
      <c r="J67" s="41">
        <f t="shared" si="6"/>
        <v>500.98374023437503</v>
      </c>
      <c r="K67" s="41">
        <f t="shared" si="7"/>
        <v>16.330400390625002</v>
      </c>
      <c r="L67" s="41">
        <f t="shared" si="8"/>
        <v>232.35997070312499</v>
      </c>
      <c r="M67" s="41">
        <f t="shared" si="8"/>
        <v>2.5720312500000002</v>
      </c>
      <c r="N67" s="49">
        <f t="shared" si="11"/>
        <v>7173.7329003906243</v>
      </c>
      <c r="O67" s="41">
        <v>856.63578125000004</v>
      </c>
      <c r="P67" s="118"/>
      <c r="Q67" s="12"/>
      <c r="R67" s="12"/>
      <c r="S67" s="12"/>
      <c r="T67" s="12"/>
      <c r="U67" s="12"/>
      <c r="V67" s="12"/>
      <c r="W67" s="12"/>
      <c r="X67" s="12"/>
      <c r="Y67" s="12"/>
      <c r="Z67"/>
      <c r="AA67"/>
      <c r="AB67"/>
      <c r="AC67"/>
      <c r="AD67"/>
      <c r="AE67"/>
      <c r="AF67"/>
      <c r="AG67"/>
      <c r="AH67"/>
      <c r="AI67"/>
      <c r="AJ67" s="54"/>
      <c r="AK67" s="54"/>
      <c r="AL67" s="428"/>
      <c r="AM67" s="428"/>
      <c r="AN67" s="428"/>
      <c r="AO67" s="428"/>
      <c r="AP67" s="428"/>
      <c r="AQ67" s="428"/>
      <c r="AR67" s="428"/>
      <c r="AS67" s="428"/>
      <c r="AT67" s="428"/>
      <c r="AU67" s="428"/>
      <c r="AV67" s="428"/>
      <c r="AW67" s="428"/>
      <c r="AX67" s="428"/>
      <c r="AY67" s="428"/>
      <c r="AZ67" s="428"/>
      <c r="BA67" s="428"/>
      <c r="BB67" s="428"/>
      <c r="BC67" s="428"/>
      <c r="BD67" s="428"/>
      <c r="BE67" s="428"/>
      <c r="BF67" s="428"/>
      <c r="BG67" s="428"/>
      <c r="BH67" s="428"/>
      <c r="BI67" s="428"/>
      <c r="BJ67" s="428"/>
      <c r="BK67" s="428"/>
      <c r="BL67" s="428"/>
      <c r="BM67" s="428"/>
      <c r="BN67" s="428"/>
      <c r="BO67" s="428"/>
      <c r="BP67" s="428"/>
      <c r="BQ67" s="428"/>
      <c r="BR67" s="428"/>
      <c r="BS67" s="428"/>
      <c r="BT67" s="428"/>
      <c r="BU67" s="428"/>
      <c r="BV67" s="428"/>
      <c r="BW67" s="428"/>
      <c r="BX67" s="428"/>
      <c r="BY67" s="428"/>
      <c r="BZ67" s="428"/>
      <c r="CA67" s="428"/>
      <c r="CB67" s="428"/>
      <c r="CC67" s="428"/>
      <c r="CD67" s="428"/>
      <c r="CE67" s="428"/>
      <c r="CF67" s="428"/>
      <c r="CG67" s="428"/>
      <c r="CH67" s="428"/>
      <c r="CI67" s="428"/>
      <c r="CJ67" s="428"/>
      <c r="CK67" s="428"/>
      <c r="CL67" s="428"/>
      <c r="CM67" s="428"/>
      <c r="CN67" s="428"/>
      <c r="CO67" s="428"/>
      <c r="CP67" s="428"/>
      <c r="CQ67" s="428"/>
      <c r="CR67" s="428"/>
      <c r="CS67" s="428"/>
      <c r="CT67" s="428"/>
      <c r="CU67" s="428"/>
      <c r="CV67" s="428"/>
      <c r="CW67" s="428"/>
      <c r="CX67" s="428"/>
      <c r="CY67" s="428"/>
      <c r="CZ67" s="428"/>
      <c r="DA67" s="428"/>
      <c r="DB67" s="428"/>
      <c r="DC67" s="428"/>
      <c r="DD67" s="428"/>
      <c r="DE67" s="428"/>
      <c r="DF67" s="428"/>
      <c r="DG67" s="428"/>
      <c r="DH67" s="428"/>
      <c r="DI67" s="428"/>
      <c r="DJ67" s="428"/>
      <c r="DK67" s="428"/>
      <c r="DL67" s="428"/>
      <c r="DM67" s="428"/>
      <c r="DN67" s="428"/>
      <c r="DO67" s="428"/>
      <c r="DP67" s="428"/>
      <c r="DQ67" s="428"/>
      <c r="DR67" s="428"/>
      <c r="DS67" s="428"/>
      <c r="DT67" s="428"/>
      <c r="DU67" s="428"/>
      <c r="DV67" s="428"/>
      <c r="DW67" s="428"/>
      <c r="DX67" s="428"/>
      <c r="DY67" s="428"/>
      <c r="DZ67" s="428"/>
      <c r="EA67" s="428"/>
      <c r="EB67" s="428"/>
      <c r="EC67" s="428"/>
      <c r="ED67" s="428"/>
      <c r="EE67" s="428"/>
      <c r="EF67" s="428"/>
      <c r="EG67" s="428"/>
      <c r="EH67" s="428"/>
      <c r="EI67" s="428"/>
      <c r="EJ67" s="428"/>
      <c r="EK67" s="428"/>
      <c r="EL67" s="428"/>
      <c r="EM67" s="428"/>
      <c r="EN67" s="428"/>
      <c r="EO67" s="428"/>
      <c r="EP67" s="428"/>
      <c r="EQ67" s="428"/>
      <c r="ER67" s="428"/>
      <c r="ES67" s="428"/>
      <c r="ET67" s="428"/>
      <c r="EU67" s="428"/>
      <c r="EV67" s="428"/>
      <c r="EW67" s="428"/>
      <c r="EX67" s="428"/>
      <c r="EY67" s="428"/>
      <c r="EZ67" s="428"/>
      <c r="FA67" s="428"/>
      <c r="FB67" s="428"/>
      <c r="FC67" s="428"/>
      <c r="FD67" s="428"/>
      <c r="FE67" s="428"/>
      <c r="FF67" s="428"/>
      <c r="FG67" s="428"/>
      <c r="FH67" s="428"/>
      <c r="FI67" s="428"/>
      <c r="FJ67" s="428"/>
      <c r="FK67" s="428"/>
      <c r="FL67" s="428"/>
      <c r="FM67" s="428"/>
      <c r="FN67" s="428"/>
      <c r="FO67" s="428"/>
      <c r="FP67" s="428"/>
      <c r="FQ67" s="428"/>
      <c r="FR67" s="428"/>
      <c r="FS67" s="428"/>
      <c r="FT67" s="428"/>
      <c r="FU67" s="428"/>
      <c r="FV67" s="428"/>
      <c r="FW67" s="428"/>
      <c r="FX67" s="428"/>
      <c r="FY67" s="428"/>
      <c r="FZ67" s="428"/>
      <c r="GA67" s="428"/>
      <c r="GB67" s="428"/>
      <c r="GC67" s="428"/>
      <c r="GD67" s="428"/>
      <c r="GE67" s="428"/>
      <c r="GF67" s="428"/>
      <c r="GG67" s="428"/>
      <c r="GH67" s="428"/>
      <c r="GI67" s="428"/>
      <c r="GJ67" s="428"/>
      <c r="GK67" s="428"/>
      <c r="GL67" s="428"/>
      <c r="GM67" s="428"/>
      <c r="GN67" s="428"/>
      <c r="GO67" s="428"/>
      <c r="GP67" s="428"/>
      <c r="GQ67" s="428"/>
      <c r="GR67" s="428"/>
      <c r="GS67" s="428"/>
      <c r="GT67" s="428"/>
      <c r="GU67" s="428"/>
      <c r="GV67" s="428"/>
      <c r="GW67" s="428"/>
      <c r="GX67" s="428"/>
      <c r="GY67" s="428"/>
      <c r="GZ67" s="428"/>
      <c r="HA67" s="428"/>
      <c r="HB67" s="428"/>
      <c r="HC67" s="428"/>
      <c r="HD67" s="428"/>
      <c r="HE67" s="428"/>
      <c r="HF67" s="428"/>
      <c r="HG67" s="428"/>
      <c r="HH67" s="428"/>
      <c r="HI67" s="428"/>
      <c r="HJ67" s="428"/>
      <c r="HK67" s="428"/>
      <c r="HL67" s="428"/>
      <c r="HM67" s="428"/>
      <c r="HN67" s="428"/>
      <c r="HO67" s="428"/>
      <c r="HP67" s="428"/>
      <c r="HQ67" s="428"/>
      <c r="HR67" s="428"/>
      <c r="HS67" s="428"/>
      <c r="HT67" s="428"/>
      <c r="HU67" s="428"/>
      <c r="HV67" s="428"/>
      <c r="HW67" s="428"/>
      <c r="HX67" s="428"/>
      <c r="HY67" s="428"/>
      <c r="HZ67" s="428"/>
      <c r="IA67" s="428"/>
      <c r="IB67" s="428"/>
      <c r="IC67" s="428"/>
      <c r="ID67" s="428"/>
      <c r="IE67" s="428"/>
      <c r="IF67" s="428"/>
      <c r="IG67" s="428"/>
      <c r="IH67" s="428"/>
      <c r="II67" s="428"/>
      <c r="IJ67" s="428"/>
      <c r="IK67" s="428"/>
      <c r="IL67" s="428"/>
      <c r="IM67" s="428"/>
      <c r="IN67" s="428"/>
      <c r="IO67" s="428"/>
      <c r="IP67" s="428"/>
      <c r="IQ67" s="428"/>
      <c r="IR67" s="428"/>
      <c r="IS67" s="428"/>
      <c r="IT67" s="428"/>
      <c r="IU67" s="428"/>
      <c r="IV67" s="428"/>
      <c r="IW67" s="428"/>
      <c r="IX67" s="428"/>
      <c r="IY67" s="428"/>
      <c r="IZ67" s="428"/>
      <c r="JA67" s="428"/>
      <c r="JB67" s="428"/>
      <c r="JC67" s="428"/>
      <c r="JD67" s="428"/>
      <c r="JE67" s="428"/>
      <c r="JF67" s="428"/>
      <c r="JG67" s="428"/>
      <c r="JH67" s="428"/>
      <c r="JI67" s="428"/>
      <c r="JJ67" s="428"/>
      <c r="JK67" s="428"/>
      <c r="JL67" s="428"/>
      <c r="JM67" s="428"/>
      <c r="JN67" s="428"/>
      <c r="JO67" s="428"/>
      <c r="JP67" s="428"/>
      <c r="JQ67" s="428"/>
      <c r="JR67" s="428"/>
      <c r="JS67" s="428"/>
      <c r="JT67" s="428"/>
      <c r="JU67" s="428"/>
      <c r="JV67" s="428"/>
      <c r="JW67" s="428"/>
      <c r="JX67" s="428"/>
      <c r="JY67" s="428"/>
      <c r="JZ67" s="428"/>
      <c r="KA67" s="428"/>
      <c r="KB67" s="428"/>
      <c r="KC67" s="428"/>
      <c r="KD67" s="428"/>
      <c r="KE67" s="428"/>
      <c r="KF67" s="428"/>
      <c r="KG67" s="428"/>
      <c r="KH67" s="428"/>
      <c r="KI67" s="428"/>
      <c r="KJ67" s="428"/>
      <c r="KK67" s="428"/>
      <c r="KL67" s="428"/>
      <c r="KM67" s="428"/>
      <c r="KN67" s="428"/>
      <c r="KO67" s="428"/>
      <c r="KP67" s="428"/>
      <c r="KQ67" s="428"/>
      <c r="KR67" s="428"/>
      <c r="KS67" s="428"/>
      <c r="KT67" s="428"/>
      <c r="KU67" s="428"/>
      <c r="KV67" s="428"/>
      <c r="KW67" s="428"/>
      <c r="KX67" s="428"/>
      <c r="KY67" s="428"/>
      <c r="KZ67" s="428"/>
      <c r="LA67" s="428"/>
      <c r="LB67" s="428"/>
      <c r="LC67" s="428"/>
      <c r="LD67" s="428"/>
      <c r="LE67" s="428"/>
      <c r="LF67" s="428"/>
      <c r="LG67" s="428"/>
      <c r="LH67" s="428"/>
      <c r="LI67" s="428"/>
      <c r="LJ67" s="428"/>
      <c r="LK67" s="428"/>
      <c r="LL67" s="428"/>
      <c r="LM67" s="428"/>
      <c r="LN67" s="428"/>
      <c r="LO67" s="428"/>
      <c r="LP67" s="428"/>
      <c r="LQ67" s="428"/>
      <c r="LR67" s="428"/>
      <c r="LS67" s="428"/>
      <c r="LT67" s="428"/>
      <c r="LU67" s="428"/>
      <c r="LV67" s="428"/>
      <c r="LW67" s="428"/>
      <c r="LX67" s="428"/>
      <c r="LY67" s="428"/>
      <c r="LZ67" s="428"/>
      <c r="MA67" s="428"/>
      <c r="MB67" s="428"/>
      <c r="MC67" s="428"/>
      <c r="MD67" s="428"/>
      <c r="ME67" s="428"/>
      <c r="MF67" s="428"/>
      <c r="MG67" s="428"/>
      <c r="MH67" s="428"/>
      <c r="MI67" s="428"/>
      <c r="MJ67" s="428"/>
      <c r="MK67" s="428"/>
      <c r="ML67" s="428"/>
      <c r="MM67" s="428"/>
      <c r="MN67" s="428"/>
      <c r="MO67" s="428"/>
      <c r="MP67" s="428"/>
      <c r="MQ67" s="428"/>
      <c r="MR67" s="428"/>
      <c r="MS67" s="428"/>
      <c r="MT67" s="428"/>
      <c r="MU67" s="428"/>
      <c r="MV67" s="428"/>
      <c r="MW67" s="428"/>
      <c r="MX67" s="428"/>
      <c r="MY67" s="428"/>
      <c r="MZ67" s="428"/>
      <c r="NA67" s="428"/>
      <c r="NB67" s="428"/>
      <c r="NC67" s="428"/>
      <c r="ND67" s="428"/>
      <c r="NE67" s="428"/>
      <c r="NF67" s="428"/>
      <c r="NG67" s="428"/>
      <c r="NH67" s="428"/>
      <c r="NI67" s="428"/>
      <c r="NJ67" s="428"/>
      <c r="NK67" s="428"/>
      <c r="NL67" s="428"/>
      <c r="NM67" s="428"/>
      <c r="NN67" s="428"/>
      <c r="NO67" s="428"/>
      <c r="NP67" s="428"/>
      <c r="NQ67" s="428"/>
      <c r="NR67" s="428"/>
      <c r="NS67" s="428"/>
      <c r="NT67" s="428"/>
      <c r="NU67" s="428"/>
      <c r="NV67" s="428"/>
      <c r="NW67" s="428"/>
      <c r="NX67" s="428"/>
      <c r="NY67" s="428"/>
      <c r="NZ67" s="428"/>
      <c r="OA67" s="428"/>
      <c r="OB67" s="428"/>
      <c r="OC67" s="428"/>
      <c r="OD67" s="428"/>
      <c r="OE67" s="428"/>
      <c r="OF67" s="428"/>
      <c r="OG67" s="428"/>
      <c r="OH67" s="428"/>
      <c r="OI67" s="428"/>
      <c r="OJ67" s="428"/>
      <c r="OK67" s="428"/>
      <c r="OL67" s="428"/>
      <c r="OM67" s="428"/>
      <c r="ON67" s="428"/>
      <c r="OO67" s="428"/>
      <c r="OP67" s="428"/>
      <c r="OQ67" s="428"/>
      <c r="OR67" s="428"/>
      <c r="OS67" s="428"/>
      <c r="OT67" s="428"/>
      <c r="OU67" s="428"/>
      <c r="OV67" s="428"/>
      <c r="OW67" s="428"/>
      <c r="OX67" s="428"/>
      <c r="OY67" s="428"/>
      <c r="OZ67" s="428"/>
      <c r="PA67" s="428"/>
      <c r="PB67" s="428"/>
      <c r="PC67" s="428"/>
      <c r="PD67" s="428"/>
      <c r="PE67" s="428"/>
      <c r="PF67" s="428"/>
      <c r="PG67" s="428"/>
      <c r="PH67" s="428"/>
      <c r="PI67" s="428"/>
      <c r="PJ67" s="428"/>
      <c r="PK67" s="428"/>
      <c r="PL67" s="428"/>
      <c r="PM67" s="428"/>
      <c r="PN67" s="428"/>
      <c r="PO67" s="428"/>
      <c r="PP67" s="428"/>
      <c r="PQ67" s="428"/>
      <c r="PR67" s="428"/>
      <c r="PS67" s="428"/>
      <c r="PT67" s="428"/>
      <c r="PU67" s="428"/>
      <c r="PV67" s="428"/>
      <c r="PW67" s="428"/>
      <c r="PX67" s="428"/>
      <c r="PY67" s="428"/>
      <c r="PZ67" s="428"/>
      <c r="QA67" s="428"/>
      <c r="QB67" s="428"/>
      <c r="QC67" s="428"/>
      <c r="QD67" s="428"/>
      <c r="QE67" s="428"/>
      <c r="QF67" s="428"/>
      <c r="QG67" s="428"/>
      <c r="QH67" s="428"/>
      <c r="QI67" s="428"/>
      <c r="QJ67" s="428"/>
      <c r="QK67" s="428"/>
      <c r="QL67" s="428"/>
      <c r="QM67" s="428"/>
      <c r="QN67" s="428"/>
      <c r="QO67" s="428"/>
      <c r="QP67" s="428"/>
      <c r="QQ67" s="428"/>
      <c r="QR67" s="428"/>
      <c r="QS67" s="428"/>
      <c r="QT67" s="428"/>
      <c r="QU67" s="428"/>
      <c r="QV67" s="428"/>
      <c r="QW67" s="428"/>
      <c r="QX67" s="428"/>
      <c r="QY67" s="428"/>
      <c r="QZ67" s="428"/>
      <c r="RA67" s="428"/>
      <c r="RB67" s="428"/>
      <c r="RC67" s="428"/>
      <c r="RD67" s="428"/>
      <c r="RE67" s="428"/>
      <c r="RF67" s="428"/>
      <c r="RG67" s="428"/>
      <c r="RH67" s="428"/>
      <c r="RI67" s="428"/>
      <c r="RJ67" s="428"/>
      <c r="RK67" s="428"/>
      <c r="RL67" s="428"/>
      <c r="RM67" s="428"/>
      <c r="RN67" s="428"/>
      <c r="RO67" s="428"/>
      <c r="RP67" s="428"/>
      <c r="RQ67" s="428"/>
      <c r="RR67" s="428"/>
      <c r="RS67" s="428"/>
      <c r="RT67" s="428"/>
      <c r="RU67" s="428"/>
      <c r="RV67" s="428"/>
      <c r="RW67" s="428"/>
      <c r="RX67" s="428"/>
      <c r="RY67" s="428"/>
      <c r="RZ67" s="428"/>
      <c r="SA67" s="428"/>
      <c r="SB67" s="428"/>
      <c r="SC67" s="428"/>
      <c r="SD67" s="428"/>
      <c r="SE67" s="428"/>
      <c r="SF67" s="428"/>
      <c r="SG67" s="428"/>
      <c r="SH67" s="428"/>
      <c r="SI67" s="428"/>
      <c r="SJ67" s="428"/>
      <c r="SK67" s="428"/>
      <c r="SL67" s="428"/>
      <c r="SM67" s="428"/>
      <c r="SN67" s="428"/>
      <c r="SO67" s="428"/>
      <c r="SP67" s="428"/>
      <c r="SQ67" s="428"/>
      <c r="SR67" s="428"/>
      <c r="SS67" s="428"/>
      <c r="ST67" s="428"/>
      <c r="SU67" s="428"/>
      <c r="SV67" s="428"/>
      <c r="SW67" s="428"/>
      <c r="SX67" s="428"/>
      <c r="SY67" s="428"/>
      <c r="SZ67" s="428"/>
      <c r="TA67" s="428"/>
      <c r="TB67" s="428"/>
      <c r="TC67" s="428"/>
      <c r="TD67" s="428"/>
      <c r="TE67" s="428"/>
      <c r="TF67" s="428"/>
      <c r="TG67" s="428"/>
      <c r="TH67" s="428"/>
      <c r="TI67" s="428"/>
      <c r="TJ67" s="428"/>
      <c r="TK67" s="428"/>
      <c r="TL67" s="428"/>
      <c r="TM67" s="428"/>
      <c r="TN67" s="428"/>
      <c r="TO67" s="428"/>
      <c r="TP67" s="428"/>
      <c r="TQ67" s="428"/>
      <c r="TR67" s="428"/>
      <c r="TS67" s="428"/>
      <c r="TT67" s="428"/>
      <c r="TU67" s="428"/>
      <c r="TV67" s="428"/>
      <c r="TW67" s="428"/>
      <c r="TX67" s="428"/>
      <c r="TY67" s="428"/>
      <c r="TZ67" s="428"/>
      <c r="UA67" s="428"/>
      <c r="UB67" s="428"/>
      <c r="UC67" s="428"/>
      <c r="UD67" s="428"/>
      <c r="UE67" s="428"/>
      <c r="UF67" s="428"/>
      <c r="UG67" s="428"/>
      <c r="UH67" s="428"/>
      <c r="UI67" s="428"/>
      <c r="UJ67" s="428"/>
      <c r="UK67" s="428"/>
      <c r="UL67" s="428"/>
      <c r="UM67" s="428"/>
      <c r="UN67" s="428"/>
      <c r="UO67" s="428"/>
      <c r="UP67" s="428"/>
      <c r="UQ67" s="428"/>
      <c r="UR67" s="428"/>
      <c r="US67" s="428"/>
      <c r="UT67" s="428"/>
      <c r="UU67" s="428"/>
      <c r="UV67" s="428"/>
      <c r="UW67" s="428"/>
      <c r="UX67" s="428"/>
      <c r="UY67" s="428"/>
      <c r="UZ67" s="428"/>
      <c r="VA67" s="428"/>
      <c r="VB67" s="428"/>
      <c r="VC67" s="428"/>
      <c r="VD67" s="428"/>
      <c r="VE67" s="428"/>
      <c r="VF67" s="428"/>
      <c r="VG67" s="428"/>
      <c r="VH67" s="428"/>
      <c r="VI67" s="428"/>
      <c r="VJ67" s="428"/>
      <c r="VK67" s="428"/>
      <c r="VL67" s="428"/>
      <c r="VM67" s="428"/>
      <c r="VN67" s="428"/>
      <c r="VO67" s="428"/>
      <c r="VP67" s="428"/>
      <c r="VQ67" s="428"/>
      <c r="VR67" s="428"/>
      <c r="VS67" s="428"/>
      <c r="VT67" s="428"/>
      <c r="VU67" s="428"/>
      <c r="VV67" s="428"/>
      <c r="VW67" s="428"/>
      <c r="VX67" s="428"/>
      <c r="VY67" s="428"/>
      <c r="VZ67" s="428"/>
      <c r="WA67" s="428"/>
      <c r="WB67" s="428"/>
      <c r="WC67" s="428"/>
      <c r="WD67" s="428"/>
      <c r="WE67" s="428"/>
      <c r="WF67" s="428"/>
      <c r="WG67" s="428"/>
      <c r="WH67" s="428"/>
      <c r="WI67" s="428"/>
      <c r="WJ67" s="428"/>
      <c r="WK67" s="428"/>
      <c r="WL67" s="428"/>
      <c r="WM67" s="428"/>
      <c r="WN67" s="428"/>
      <c r="WO67" s="428"/>
      <c r="WP67" s="428"/>
      <c r="WQ67" s="428"/>
      <c r="WR67" s="428"/>
      <c r="WS67" s="428"/>
      <c r="WT67" s="428"/>
      <c r="WU67" s="428"/>
      <c r="WV67" s="428"/>
      <c r="WW67" s="428"/>
      <c r="WX67" s="428"/>
      <c r="WY67" s="428"/>
      <c r="WZ67" s="428"/>
      <c r="XA67" s="428"/>
      <c r="XB67" s="428"/>
      <c r="XC67" s="428"/>
      <c r="XD67" s="428"/>
      <c r="XE67" s="428"/>
      <c r="XF67" s="428"/>
      <c r="XG67" s="428"/>
      <c r="XH67" s="428"/>
      <c r="XI67" s="428"/>
      <c r="XJ67" s="428"/>
      <c r="XK67" s="428"/>
      <c r="XL67" s="428"/>
      <c r="XM67" s="428"/>
      <c r="XN67" s="428"/>
      <c r="XO67" s="428"/>
      <c r="XP67" s="428"/>
      <c r="XQ67" s="428"/>
      <c r="XR67" s="428"/>
      <c r="XS67" s="428"/>
      <c r="XT67" s="428"/>
      <c r="XU67" s="428"/>
      <c r="XV67" s="428"/>
      <c r="XW67" s="428"/>
      <c r="XX67" s="428"/>
      <c r="XY67" s="428"/>
      <c r="XZ67" s="428"/>
      <c r="YA67" s="428"/>
      <c r="YB67" s="428"/>
      <c r="YC67" s="428"/>
      <c r="YD67" s="428"/>
      <c r="YE67" s="428"/>
      <c r="YF67" s="428"/>
      <c r="YG67" s="428"/>
      <c r="YH67" s="428"/>
      <c r="YI67" s="428"/>
      <c r="YJ67" s="428"/>
      <c r="YK67" s="428"/>
      <c r="YL67" s="428"/>
      <c r="YM67" s="428"/>
      <c r="YN67" s="428"/>
      <c r="YO67" s="428"/>
      <c r="YP67" s="428"/>
      <c r="YQ67" s="428"/>
      <c r="YR67" s="428"/>
      <c r="YS67" s="428"/>
      <c r="YT67" s="428"/>
      <c r="YU67" s="428"/>
      <c r="YV67" s="428"/>
      <c r="YW67" s="428"/>
      <c r="YX67" s="428"/>
      <c r="YY67" s="428"/>
      <c r="YZ67" s="428"/>
      <c r="ZA67" s="428"/>
      <c r="ZB67" s="428"/>
      <c r="ZC67" s="428"/>
      <c r="ZD67" s="428"/>
      <c r="ZE67" s="428"/>
      <c r="ZF67" s="428"/>
      <c r="ZG67" s="428"/>
      <c r="ZH67" s="428"/>
      <c r="ZI67" s="428"/>
      <c r="ZJ67" s="428"/>
      <c r="ZK67" s="428"/>
      <c r="ZL67" s="428"/>
      <c r="ZM67" s="428"/>
      <c r="ZN67" s="428"/>
      <c r="ZO67" s="428"/>
      <c r="ZP67" s="428"/>
      <c r="ZQ67" s="428"/>
      <c r="ZR67" s="428"/>
      <c r="ZS67" s="428"/>
      <c r="ZT67" s="428"/>
      <c r="ZU67" s="428"/>
      <c r="ZV67" s="428"/>
      <c r="ZW67" s="428"/>
      <c r="ZX67" s="428"/>
      <c r="ZY67" s="428"/>
      <c r="ZZ67" s="428"/>
      <c r="AAA67" s="428"/>
      <c r="AAB67" s="428"/>
      <c r="AAC67" s="428"/>
      <c r="AAD67" s="428"/>
      <c r="AAE67" s="428"/>
      <c r="AAF67" s="428"/>
      <c r="AAG67" s="428"/>
      <c r="AAH67" s="428"/>
      <c r="AAI67" s="428"/>
      <c r="AAJ67" s="428"/>
      <c r="AAK67" s="428"/>
      <c r="AAL67" s="428"/>
      <c r="AAM67" s="428"/>
      <c r="AAN67" s="428"/>
      <c r="AAO67" s="428"/>
      <c r="AAP67" s="428"/>
      <c r="AAQ67" s="428"/>
      <c r="AAR67" s="428"/>
      <c r="AAS67" s="428"/>
      <c r="AAT67" s="428"/>
      <c r="AAU67" s="428"/>
      <c r="AAV67" s="428"/>
      <c r="AAW67" s="428"/>
      <c r="AAX67" s="428"/>
      <c r="AAY67" s="428"/>
      <c r="AAZ67" s="428"/>
      <c r="ABA67" s="428"/>
      <c r="ABB67" s="428"/>
      <c r="ABC67" s="428"/>
      <c r="ABD67" s="428"/>
      <c r="ABE67" s="428"/>
      <c r="ABF67" s="428"/>
      <c r="ABG67" s="428"/>
      <c r="ABH67" s="428"/>
      <c r="ABI67" s="428"/>
      <c r="ABJ67" s="428"/>
      <c r="ABK67" s="428"/>
      <c r="ABL67" s="428"/>
      <c r="ABM67" s="428"/>
      <c r="ABN67" s="428"/>
      <c r="ABO67" s="428"/>
      <c r="ABP67" s="428"/>
      <c r="ABQ67" s="428"/>
      <c r="ABR67" s="428"/>
      <c r="ABS67" s="428"/>
      <c r="ABT67" s="428"/>
      <c r="ABU67" s="428"/>
      <c r="ABV67" s="428"/>
      <c r="ABW67" s="428"/>
      <c r="ABX67" s="428"/>
      <c r="ABY67" s="428"/>
      <c r="ABZ67" s="428"/>
      <c r="ACA67" s="428"/>
      <c r="ACB67" s="428"/>
      <c r="ACC67" s="428"/>
      <c r="ACD67" s="428"/>
      <c r="ACE67" s="428"/>
      <c r="ACF67" s="428"/>
      <c r="ACG67" s="428"/>
      <c r="ACH67" s="428"/>
      <c r="ACI67" s="428"/>
      <c r="ACJ67" s="428"/>
      <c r="ACK67" s="428"/>
      <c r="ACL67" s="428"/>
      <c r="ACM67" s="428"/>
      <c r="ACN67" s="428"/>
      <c r="ACO67" s="428"/>
      <c r="ACP67" s="428"/>
      <c r="ACQ67" s="428"/>
      <c r="ACR67" s="428"/>
      <c r="ACS67" s="428"/>
      <c r="ACT67" s="428"/>
      <c r="ACU67" s="428"/>
      <c r="ACV67" s="428"/>
      <c r="ACW67" s="428"/>
      <c r="ACX67" s="428"/>
      <c r="ACY67" s="428"/>
      <c r="ACZ67" s="428"/>
      <c r="ADA67" s="428"/>
      <c r="ADB67" s="428"/>
      <c r="ADC67" s="428"/>
      <c r="ADD67" s="428"/>
      <c r="ADE67" s="428"/>
      <c r="ADF67" s="428"/>
      <c r="ADG67" s="428"/>
      <c r="ADH67" s="428"/>
      <c r="ADI67" s="428"/>
      <c r="ADJ67" s="428"/>
      <c r="ADK67" s="428"/>
      <c r="ADL67" s="428"/>
      <c r="ADM67" s="428"/>
      <c r="ADN67" s="428"/>
      <c r="ADO67" s="428"/>
      <c r="ADP67" s="428"/>
      <c r="ADQ67" s="428"/>
      <c r="ADR67" s="428"/>
      <c r="ADS67" s="428"/>
      <c r="ADT67" s="428"/>
      <c r="ADU67" s="428"/>
      <c r="ADV67" s="428"/>
      <c r="ADW67" s="428"/>
      <c r="ADX67" s="428"/>
      <c r="ADY67" s="428"/>
      <c r="ADZ67" s="428"/>
      <c r="AEA67" s="428"/>
      <c r="AEB67" s="428"/>
      <c r="AEC67" s="428"/>
      <c r="AED67" s="428"/>
      <c r="AEE67" s="428"/>
      <c r="AEF67" s="428"/>
      <c r="AEG67" s="428"/>
      <c r="AEH67" s="428"/>
      <c r="AEI67" s="428"/>
      <c r="AEJ67" s="428"/>
      <c r="AEK67" s="428"/>
      <c r="AEL67" s="428"/>
      <c r="AEM67" s="428"/>
      <c r="AEN67" s="428"/>
      <c r="AEO67" s="428"/>
      <c r="AEP67" s="428"/>
      <c r="AEQ67" s="428"/>
      <c r="AER67" s="428"/>
      <c r="AES67" s="428"/>
      <c r="AET67" s="428"/>
      <c r="AEU67" s="428"/>
      <c r="AEV67" s="428"/>
      <c r="AEW67" s="428"/>
      <c r="AEX67" s="428"/>
      <c r="AEY67" s="428"/>
      <c r="AEZ67" s="428"/>
      <c r="AFA67" s="428"/>
      <c r="AFB67" s="428"/>
      <c r="AFC67" s="428"/>
      <c r="AFD67" s="428"/>
      <c r="AFE67" s="428"/>
      <c r="AFF67" s="428"/>
      <c r="AFG67" s="428"/>
      <c r="AFH67" s="428"/>
      <c r="AFI67" s="428"/>
      <c r="AFJ67" s="428"/>
      <c r="AFK67" s="428"/>
      <c r="AFL67" s="428"/>
      <c r="AFM67" s="428"/>
      <c r="AFN67" s="428"/>
      <c r="AFO67" s="428"/>
      <c r="AFP67" s="428"/>
      <c r="AFQ67" s="428"/>
      <c r="AFR67" s="428"/>
      <c r="AFS67" s="428"/>
      <c r="AFT67" s="428"/>
      <c r="AFU67" s="428"/>
      <c r="AFV67" s="428"/>
      <c r="AFW67" s="428"/>
      <c r="AFX67" s="428"/>
      <c r="AFY67" s="428"/>
      <c r="AFZ67" s="428"/>
      <c r="AGA67" s="428"/>
      <c r="AGB67" s="428"/>
      <c r="AGC67" s="428"/>
      <c r="AGD67" s="428"/>
      <c r="AGE67" s="428"/>
      <c r="AGF67" s="428"/>
      <c r="AGG67" s="428"/>
      <c r="AGH67" s="428"/>
      <c r="AGI67" s="428"/>
      <c r="AGJ67" s="428"/>
      <c r="AGK67" s="428"/>
      <c r="AGL67" s="428"/>
      <c r="AGM67" s="428"/>
      <c r="AGN67" s="428"/>
      <c r="AGO67" s="428"/>
      <c r="AGP67" s="428"/>
      <c r="AGQ67" s="428"/>
      <c r="AGR67" s="428"/>
      <c r="AGS67" s="428"/>
      <c r="AGT67" s="428"/>
      <c r="AGU67" s="428"/>
      <c r="AGV67" s="428"/>
      <c r="AGW67" s="428"/>
      <c r="AGX67" s="428"/>
      <c r="AGY67" s="428"/>
      <c r="AGZ67" s="428"/>
      <c r="AHA67" s="428"/>
      <c r="AHB67" s="428"/>
      <c r="AHC67" s="428"/>
      <c r="AHD67" s="428"/>
      <c r="AHE67" s="428"/>
      <c r="AHF67" s="428"/>
      <c r="AHG67" s="428"/>
      <c r="AHH67" s="428"/>
      <c r="AHI67" s="428"/>
      <c r="AHJ67" s="428"/>
      <c r="AHK67" s="428"/>
      <c r="AHL67" s="428"/>
      <c r="AHM67" s="428"/>
      <c r="AHN67" s="428"/>
      <c r="AHO67" s="428"/>
      <c r="AHP67" s="428"/>
      <c r="AHQ67" s="428"/>
      <c r="AHR67" s="428"/>
      <c r="AHS67" s="428"/>
      <c r="AHT67" s="428"/>
      <c r="AHU67" s="428"/>
      <c r="AHV67" s="428"/>
      <c r="AHW67" s="428"/>
      <c r="AHX67" s="428"/>
      <c r="AHY67" s="428"/>
      <c r="AHZ67" s="428"/>
      <c r="AIA67" s="428"/>
      <c r="AIB67" s="428"/>
      <c r="AIC67" s="428"/>
      <c r="AID67" s="428"/>
      <c r="AIE67" s="428"/>
      <c r="AIF67" s="428"/>
      <c r="AIG67" s="428"/>
      <c r="AIH67" s="428"/>
      <c r="AII67" s="428"/>
      <c r="AIJ67" s="428"/>
      <c r="AIK67" s="428"/>
      <c r="AIL67" s="428"/>
      <c r="AIM67" s="428"/>
      <c r="AIN67" s="428"/>
      <c r="AIO67" s="428"/>
      <c r="AIP67" s="428"/>
      <c r="AIQ67" s="428"/>
      <c r="AIR67" s="428"/>
      <c r="AIS67" s="428"/>
      <c r="AIT67" s="428"/>
      <c r="AIU67" s="428"/>
      <c r="AIV67" s="428"/>
      <c r="AIW67" s="428"/>
      <c r="AIX67" s="428"/>
      <c r="AIY67" s="428"/>
      <c r="AIZ67" s="428"/>
      <c r="AJA67" s="428"/>
      <c r="AJB67" s="428"/>
      <c r="AJC67" s="428"/>
      <c r="AJD67" s="428"/>
      <c r="AJE67" s="428"/>
      <c r="AJF67" s="428"/>
      <c r="AJG67" s="428"/>
      <c r="AJH67" s="428"/>
      <c r="AJI67" s="428"/>
      <c r="AJJ67" s="428"/>
      <c r="AJK67" s="428"/>
      <c r="AJL67" s="428"/>
      <c r="AJM67" s="428"/>
      <c r="AJN67" s="428"/>
      <c r="AJO67" s="428"/>
      <c r="AJP67" s="428"/>
      <c r="AJQ67" s="428"/>
      <c r="AJR67" s="428"/>
      <c r="AJS67" s="428"/>
      <c r="AJT67" s="428"/>
      <c r="AJU67" s="428"/>
      <c r="AJV67" s="428"/>
      <c r="AJW67" s="428"/>
      <c r="AJX67" s="428"/>
      <c r="AJY67" s="428"/>
      <c r="AJZ67" s="428"/>
      <c r="AKA67" s="428"/>
      <c r="AKB67" s="428"/>
      <c r="AKC67" s="428"/>
      <c r="AKD67" s="428"/>
      <c r="AKE67" s="428"/>
      <c r="AKF67" s="428"/>
      <c r="AKG67" s="428"/>
      <c r="AKH67" s="428"/>
      <c r="AKI67" s="428"/>
      <c r="AKJ67" s="428"/>
      <c r="AKK67" s="428"/>
      <c r="AKL67" s="428"/>
      <c r="AKM67" s="428"/>
      <c r="AKN67" s="428"/>
      <c r="AKO67" s="428"/>
      <c r="AKP67" s="428"/>
      <c r="AKQ67" s="428"/>
      <c r="AKR67" s="428"/>
      <c r="AKS67" s="428"/>
      <c r="AKT67" s="428"/>
      <c r="AKU67" s="428"/>
      <c r="AKV67" s="428"/>
      <c r="AKW67" s="428"/>
      <c r="AKX67" s="428"/>
      <c r="AKY67" s="428"/>
      <c r="AKZ67" s="428"/>
      <c r="ALA67" s="428"/>
      <c r="ALB67" s="428"/>
      <c r="ALC67" s="428"/>
      <c r="ALD67" s="428"/>
      <c r="ALE67" s="428"/>
      <c r="ALF67" s="428"/>
      <c r="ALG67" s="428"/>
      <c r="ALH67" s="428"/>
      <c r="ALI67" s="428"/>
      <c r="ALJ67" s="428"/>
      <c r="ALK67" s="428"/>
      <c r="ALL67" s="428"/>
      <c r="ALM67" s="428"/>
      <c r="ALN67" s="428"/>
      <c r="ALO67" s="428"/>
      <c r="ALP67" s="428"/>
      <c r="ALQ67" s="428"/>
      <c r="ALR67" s="428"/>
      <c r="ALS67" s="428"/>
      <c r="ALT67" s="428"/>
      <c r="ALU67" s="428"/>
      <c r="ALV67" s="428"/>
      <c r="ALW67" s="428"/>
      <c r="ALX67" s="428"/>
      <c r="ALY67" s="428"/>
      <c r="ALZ67" s="428"/>
      <c r="AMA67" s="428"/>
      <c r="AMB67" s="428"/>
      <c r="AMC67" s="428"/>
      <c r="AMD67" s="428"/>
      <c r="AME67" s="428"/>
      <c r="AMF67" s="428"/>
      <c r="AMG67" s="428"/>
      <c r="AMH67" s="428"/>
      <c r="AMI67" s="428"/>
      <c r="AMJ67" s="428"/>
      <c r="AMK67" s="428"/>
      <c r="AML67" s="428"/>
      <c r="AMM67" s="428"/>
      <c r="AMN67" s="428"/>
      <c r="AMO67" s="428"/>
      <c r="AMP67" s="428"/>
      <c r="AMQ67" s="428"/>
      <c r="AMR67" s="428"/>
      <c r="AMS67" s="428"/>
      <c r="AMT67" s="428"/>
      <c r="AMU67" s="428"/>
      <c r="AMV67" s="428"/>
      <c r="AMW67" s="428"/>
      <c r="AMX67" s="428"/>
      <c r="AMY67" s="428"/>
      <c r="AMZ67" s="428"/>
      <c r="ANA67" s="428"/>
      <c r="ANB67" s="428"/>
      <c r="ANC67" s="428"/>
      <c r="AND67" s="428"/>
      <c r="ANE67" s="428"/>
      <c r="ANF67" s="428"/>
      <c r="ANG67" s="428"/>
      <c r="ANH67" s="428"/>
      <c r="ANI67" s="428"/>
      <c r="ANJ67" s="428"/>
      <c r="ANK67" s="428"/>
      <c r="ANL67" s="428"/>
      <c r="ANM67" s="428"/>
      <c r="ANN67" s="428"/>
      <c r="ANO67" s="428"/>
      <c r="ANP67" s="428"/>
      <c r="ANQ67" s="428"/>
      <c r="ANR67" s="428"/>
      <c r="ANS67" s="428"/>
      <c r="ANT67" s="428"/>
      <c r="ANU67" s="428"/>
      <c r="ANV67" s="428"/>
      <c r="ANW67" s="428"/>
      <c r="ANX67" s="428"/>
      <c r="ANY67" s="428"/>
      <c r="ANZ67" s="428"/>
      <c r="AOA67" s="428"/>
      <c r="AOB67" s="428"/>
      <c r="AOC67" s="428"/>
      <c r="AOD67" s="428"/>
      <c r="AOE67" s="428"/>
      <c r="AOF67" s="428"/>
      <c r="AOG67" s="428"/>
      <c r="AOH67" s="428"/>
      <c r="AOI67" s="428"/>
      <c r="AOJ67" s="428"/>
      <c r="AOK67" s="428"/>
      <c r="AOL67" s="428"/>
      <c r="AOM67" s="428"/>
      <c r="AON67" s="428"/>
      <c r="AOO67" s="428"/>
      <c r="AOP67" s="428"/>
      <c r="AOQ67" s="428"/>
      <c r="AOR67" s="428"/>
      <c r="AOS67" s="428"/>
      <c r="AOT67" s="428"/>
      <c r="AOU67" s="428"/>
      <c r="AOV67" s="428"/>
      <c r="AOW67" s="428"/>
      <c r="AOX67" s="428"/>
      <c r="AOY67" s="428"/>
      <c r="AOZ67" s="428"/>
      <c r="APA67" s="428"/>
      <c r="APB67" s="428"/>
      <c r="APC67" s="428"/>
      <c r="APD67" s="428"/>
      <c r="APE67" s="428"/>
      <c r="APF67" s="428"/>
      <c r="APG67" s="428"/>
      <c r="APH67" s="428"/>
      <c r="API67" s="428"/>
      <c r="APJ67" s="428"/>
      <c r="APK67" s="428"/>
      <c r="APL67" s="428"/>
      <c r="APM67" s="428"/>
      <c r="APN67" s="428"/>
      <c r="APO67" s="428"/>
      <c r="APP67" s="428"/>
      <c r="APQ67" s="428"/>
      <c r="APR67" s="428"/>
      <c r="APS67" s="428"/>
      <c r="APT67" s="428"/>
      <c r="APU67" s="428"/>
      <c r="APV67" s="428"/>
      <c r="APW67" s="428"/>
      <c r="APX67" s="428"/>
      <c r="APY67" s="428"/>
    </row>
    <row r="68" spans="1:1117" s="49" customFormat="1" ht="12.75" customHeight="1" x14ac:dyDescent="0.15">
      <c r="A68" s="298" t="s">
        <v>430</v>
      </c>
      <c r="B68" s="41">
        <f t="shared" si="1"/>
        <v>1094.296884765625</v>
      </c>
      <c r="C68" s="41">
        <f t="shared" si="2"/>
        <v>349.97136718750005</v>
      </c>
      <c r="D68" s="41">
        <f t="shared" si="2"/>
        <v>72.337968749999987</v>
      </c>
      <c r="E68" s="41">
        <f t="shared" si="3"/>
        <v>1770.654091796875</v>
      </c>
      <c r="F68" s="41">
        <f t="shared" si="4"/>
        <v>8.9811523437499989</v>
      </c>
      <c r="G68" s="41">
        <f t="shared" si="5"/>
        <v>2132.9461816406251</v>
      </c>
      <c r="H68" s="41">
        <f t="shared" si="9"/>
        <v>3045.8086132812505</v>
      </c>
      <c r="I68" s="41">
        <f t="shared" si="10"/>
        <v>169.87938476562502</v>
      </c>
      <c r="J68" s="41">
        <f t="shared" si="6"/>
        <v>404.45936523437501</v>
      </c>
      <c r="K68" s="41">
        <f t="shared" si="7"/>
        <v>21.51076171875</v>
      </c>
      <c r="L68" s="41">
        <f t="shared" si="8"/>
        <v>207.10779296875</v>
      </c>
      <c r="M68" s="41">
        <f t="shared" si="8"/>
        <v>2.7203515624999999</v>
      </c>
      <c r="N68" s="49">
        <f>SUM(B68:M68)</f>
        <v>9280.6739160156285</v>
      </c>
      <c r="O68" s="41">
        <v>891.62641206054695</v>
      </c>
      <c r="P68"/>
      <c r="Q68"/>
      <c r="R68"/>
      <c r="S68"/>
      <c r="T68"/>
      <c r="U68"/>
      <c r="V68"/>
      <c r="W68"/>
      <c r="X68"/>
      <c r="Y68"/>
      <c r="Z68"/>
      <c r="AA68" s="428"/>
      <c r="AB68" s="428"/>
      <c r="AC68" s="428"/>
      <c r="AD68" s="428"/>
      <c r="AE68" s="428"/>
      <c r="AF68" s="428"/>
      <c r="AG68" s="428"/>
      <c r="AH68" s="428"/>
      <c r="AI68" s="428"/>
      <c r="AJ68" s="428"/>
      <c r="AK68" s="428"/>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c r="XV68" s="70"/>
      <c r="XW68" s="70"/>
      <c r="XX68" s="70"/>
      <c r="XY68" s="70"/>
      <c r="XZ68" s="70"/>
      <c r="YA68" s="70"/>
      <c r="YB68" s="70"/>
      <c r="YC68" s="70"/>
      <c r="YD68" s="70"/>
      <c r="YE68" s="70"/>
      <c r="YF68" s="70"/>
      <c r="YG68" s="70"/>
      <c r="YH68" s="70"/>
      <c r="YI68" s="70"/>
      <c r="YJ68" s="70"/>
      <c r="YK68" s="70"/>
      <c r="YL68" s="70"/>
      <c r="YM68" s="70"/>
      <c r="YN68" s="70"/>
      <c r="YO68" s="70"/>
      <c r="YP68" s="70"/>
      <c r="YQ68" s="70"/>
      <c r="YR68" s="70"/>
      <c r="YS68" s="70"/>
      <c r="YT68" s="70"/>
      <c r="YU68" s="70"/>
      <c r="YV68" s="70"/>
      <c r="YW68" s="70"/>
      <c r="YX68" s="70"/>
      <c r="YY68" s="70"/>
      <c r="YZ68" s="70"/>
      <c r="ZA68" s="70"/>
      <c r="ZB68" s="70"/>
      <c r="ZC68" s="70"/>
      <c r="ZD68" s="70"/>
      <c r="ZE68" s="70"/>
      <c r="ZF68" s="70"/>
      <c r="ZG68" s="70"/>
      <c r="ZH68" s="70"/>
      <c r="ZI68" s="70"/>
      <c r="ZJ68" s="70"/>
      <c r="ZK68" s="70"/>
      <c r="ZL68" s="70"/>
      <c r="ZM68" s="70"/>
      <c r="ZN68" s="70"/>
      <c r="ZO68" s="70"/>
      <c r="ZP68" s="70"/>
      <c r="ZQ68" s="70"/>
      <c r="ZR68" s="70"/>
      <c r="ZS68" s="70"/>
      <c r="ZT68" s="70"/>
      <c r="ZU68" s="70"/>
      <c r="ZV68" s="70"/>
      <c r="ZW68" s="70"/>
      <c r="ZX68" s="70"/>
      <c r="ZY68" s="70"/>
      <c r="ZZ68" s="70"/>
      <c r="AAA68" s="70"/>
      <c r="AAB68" s="70"/>
      <c r="AAC68" s="70"/>
      <c r="AAD68" s="70"/>
      <c r="AAE68" s="70"/>
      <c r="AAF68" s="70"/>
      <c r="AAG68" s="70"/>
      <c r="AAH68" s="70"/>
      <c r="AAI68" s="70"/>
      <c r="AAJ68" s="70"/>
      <c r="AAK68" s="70"/>
      <c r="AAL68" s="70"/>
      <c r="AAM68" s="70"/>
      <c r="AAN68" s="70"/>
      <c r="AAO68" s="70"/>
      <c r="AAP68" s="70"/>
      <c r="AAQ68" s="70"/>
      <c r="AAR68" s="70"/>
      <c r="AAS68" s="70"/>
      <c r="AAT68" s="70"/>
      <c r="AAU68" s="70"/>
      <c r="AAV68" s="70"/>
      <c r="AAW68" s="70"/>
      <c r="AAX68" s="70"/>
      <c r="AAY68" s="70"/>
      <c r="AAZ68" s="70"/>
      <c r="ABA68" s="70"/>
      <c r="ABB68" s="70"/>
      <c r="ABC68" s="70"/>
      <c r="ABD68" s="70"/>
      <c r="ABE68" s="70"/>
      <c r="ABF68" s="70"/>
      <c r="ABG68" s="70"/>
      <c r="ABH68" s="70"/>
      <c r="ABI68" s="70"/>
      <c r="ABJ68" s="70"/>
      <c r="ABK68" s="70"/>
      <c r="ABL68" s="70"/>
      <c r="ABM68" s="70"/>
      <c r="ABN68" s="70"/>
      <c r="ABO68" s="70"/>
      <c r="ABP68" s="70"/>
      <c r="ABQ68" s="70"/>
      <c r="ABR68" s="70"/>
      <c r="ABS68" s="70"/>
      <c r="ABT68" s="70"/>
      <c r="ABU68" s="70"/>
      <c r="ABV68" s="70"/>
      <c r="ABW68" s="70"/>
      <c r="ABX68" s="70"/>
      <c r="ABY68" s="70"/>
      <c r="ABZ68" s="70"/>
      <c r="ACA68" s="70"/>
      <c r="ACB68" s="70"/>
      <c r="ACC68" s="70"/>
      <c r="ACD68" s="70"/>
      <c r="ACE68" s="70"/>
      <c r="ACF68" s="70"/>
      <c r="ACG68" s="70"/>
      <c r="ACH68" s="70"/>
      <c r="ACI68" s="70"/>
      <c r="ACJ68" s="70"/>
      <c r="ACK68" s="70"/>
      <c r="ACL68" s="70"/>
      <c r="ACM68" s="70"/>
      <c r="ACN68" s="70"/>
      <c r="ACO68" s="70"/>
      <c r="ACP68" s="70"/>
      <c r="ACQ68" s="70"/>
      <c r="ACR68" s="70"/>
      <c r="ACS68" s="70"/>
      <c r="ACT68" s="70"/>
      <c r="ACU68" s="70"/>
      <c r="ACV68" s="70"/>
      <c r="ACW68" s="70"/>
      <c r="ACX68" s="70"/>
      <c r="ACY68" s="70"/>
      <c r="ACZ68" s="70"/>
      <c r="ADA68" s="70"/>
      <c r="ADB68" s="70"/>
      <c r="ADC68" s="70"/>
      <c r="ADD68" s="70"/>
      <c r="ADE68" s="70"/>
      <c r="ADF68" s="70"/>
      <c r="ADG68" s="70"/>
      <c r="ADH68" s="70"/>
      <c r="ADI68" s="70"/>
      <c r="ADJ68" s="70"/>
      <c r="ADK68" s="70"/>
      <c r="ADL68" s="70"/>
      <c r="ADM68" s="70"/>
      <c r="ADN68" s="70"/>
      <c r="ADO68" s="70"/>
      <c r="ADP68" s="70"/>
      <c r="ADQ68" s="70"/>
      <c r="ADR68" s="70"/>
      <c r="ADS68" s="70"/>
      <c r="ADT68" s="70"/>
      <c r="ADU68" s="70"/>
      <c r="ADV68" s="70"/>
      <c r="ADW68" s="70"/>
      <c r="ADX68" s="70"/>
      <c r="ADY68" s="70"/>
      <c r="ADZ68" s="70"/>
      <c r="AEA68" s="70"/>
      <c r="AEB68" s="70"/>
      <c r="AEC68" s="70"/>
      <c r="AED68" s="70"/>
      <c r="AEE68" s="70"/>
      <c r="AEF68" s="70"/>
      <c r="AEG68" s="70"/>
      <c r="AEH68" s="70"/>
      <c r="AEI68" s="70"/>
      <c r="AEJ68" s="70"/>
      <c r="AEK68" s="70"/>
      <c r="AEL68" s="70"/>
      <c r="AEM68" s="70"/>
      <c r="AEN68" s="70"/>
      <c r="AEO68" s="70"/>
      <c r="AEP68" s="70"/>
      <c r="AEQ68" s="70"/>
      <c r="AER68" s="70"/>
      <c r="AES68" s="70"/>
      <c r="AET68" s="70"/>
      <c r="AEU68" s="70"/>
      <c r="AEV68" s="70"/>
      <c r="AEW68" s="70"/>
      <c r="AEX68" s="70"/>
      <c r="AEY68" s="70"/>
      <c r="AEZ68" s="70"/>
      <c r="AFA68" s="70"/>
      <c r="AFB68" s="70"/>
      <c r="AFC68" s="70"/>
      <c r="AFD68" s="70"/>
      <c r="AFE68" s="70"/>
      <c r="AFF68" s="70"/>
      <c r="AFG68" s="70"/>
      <c r="AFH68" s="70"/>
      <c r="AFI68" s="70"/>
      <c r="AFJ68" s="70"/>
      <c r="AFK68" s="70"/>
      <c r="AFL68" s="70"/>
      <c r="AFM68" s="70"/>
      <c r="AFN68" s="70"/>
      <c r="AFO68" s="70"/>
      <c r="AFP68" s="70"/>
      <c r="AFQ68" s="70"/>
      <c r="AFR68" s="70"/>
      <c r="AFS68" s="70"/>
      <c r="AFT68" s="70"/>
      <c r="AFU68" s="70"/>
      <c r="AFV68" s="70"/>
      <c r="AFW68" s="70"/>
      <c r="AFX68" s="70"/>
      <c r="AFY68" s="70"/>
      <c r="AFZ68" s="70"/>
      <c r="AGA68" s="70"/>
      <c r="AGB68" s="70"/>
      <c r="AGC68" s="70"/>
      <c r="AGD68" s="70"/>
      <c r="AGE68" s="70"/>
      <c r="AGF68" s="70"/>
      <c r="AGG68" s="70"/>
      <c r="AGH68" s="70"/>
      <c r="AGI68" s="70"/>
      <c r="AGJ68" s="70"/>
      <c r="AGK68" s="70"/>
      <c r="AGL68" s="70"/>
      <c r="AGM68" s="70"/>
      <c r="AGN68" s="70"/>
      <c r="AGO68" s="70"/>
      <c r="AGP68" s="70"/>
      <c r="AGQ68" s="70"/>
      <c r="AGR68" s="70"/>
      <c r="AGS68" s="70"/>
      <c r="AGT68" s="70"/>
      <c r="AGU68" s="70"/>
      <c r="AGV68" s="70"/>
      <c r="AGW68" s="70"/>
      <c r="AGX68" s="70"/>
      <c r="AGY68" s="70"/>
      <c r="AGZ68" s="70"/>
      <c r="AHA68" s="70"/>
      <c r="AHB68" s="70"/>
      <c r="AHC68" s="70"/>
      <c r="AHD68" s="70"/>
      <c r="AHE68" s="70"/>
      <c r="AHF68" s="70"/>
      <c r="AHG68" s="70"/>
      <c r="AHH68" s="70"/>
      <c r="AHI68" s="70"/>
      <c r="AHJ68" s="70"/>
      <c r="AHK68" s="70"/>
      <c r="AHL68" s="70"/>
      <c r="AHM68" s="70"/>
      <c r="AHN68" s="70"/>
      <c r="AHO68" s="70"/>
      <c r="AHP68" s="70"/>
      <c r="AHQ68" s="70"/>
      <c r="AHR68" s="70"/>
      <c r="AHS68" s="70"/>
      <c r="AHT68" s="70"/>
      <c r="AHU68" s="70"/>
      <c r="AHV68" s="70"/>
      <c r="AHW68" s="70"/>
      <c r="AHX68" s="70"/>
      <c r="AHY68" s="70"/>
      <c r="AHZ68" s="70"/>
      <c r="AIA68" s="70"/>
      <c r="AIB68" s="70"/>
      <c r="AIC68" s="70"/>
      <c r="AID68" s="70"/>
      <c r="AIE68" s="70"/>
      <c r="AIF68" s="70"/>
      <c r="AIG68" s="70"/>
      <c r="AIH68" s="70"/>
      <c r="AII68" s="70"/>
      <c r="AIJ68" s="70"/>
      <c r="AIK68" s="70"/>
      <c r="AIL68" s="70"/>
      <c r="AIM68" s="70"/>
      <c r="AIN68" s="70"/>
      <c r="AIO68" s="70"/>
      <c r="AIP68" s="70"/>
      <c r="AIQ68" s="70"/>
      <c r="AIR68" s="70"/>
      <c r="AIS68" s="70"/>
      <c r="AIT68" s="70"/>
      <c r="AIU68" s="70"/>
      <c r="AIV68" s="70"/>
      <c r="AIW68" s="70"/>
      <c r="AIX68" s="70"/>
      <c r="AIY68" s="70"/>
      <c r="AIZ68" s="70"/>
      <c r="AJA68" s="70"/>
      <c r="AJB68" s="70"/>
      <c r="AJC68" s="70"/>
      <c r="AJD68" s="70"/>
      <c r="AJE68" s="70"/>
      <c r="AJF68" s="70"/>
      <c r="AJG68" s="70"/>
      <c r="AJH68" s="70"/>
      <c r="AJI68" s="70"/>
      <c r="AJJ68" s="70"/>
      <c r="AJK68" s="70"/>
      <c r="AJL68" s="70"/>
      <c r="AJM68" s="70"/>
      <c r="AJN68" s="70"/>
      <c r="AJO68" s="70"/>
      <c r="AJP68" s="70"/>
      <c r="AJQ68" s="70"/>
      <c r="AJR68" s="70"/>
      <c r="AJS68" s="70"/>
      <c r="AJT68" s="70"/>
      <c r="AJU68" s="70"/>
      <c r="AJV68" s="70"/>
      <c r="AJW68" s="70"/>
      <c r="AJX68" s="70"/>
      <c r="AJY68" s="70"/>
      <c r="AJZ68" s="70"/>
      <c r="AKA68" s="70"/>
      <c r="AKB68" s="70"/>
      <c r="AKC68" s="70"/>
      <c r="AKD68" s="70"/>
      <c r="AKE68" s="70"/>
      <c r="AKF68" s="70"/>
      <c r="AKG68" s="70"/>
      <c r="AKH68" s="70"/>
      <c r="AKI68" s="70"/>
      <c r="AKJ68" s="70"/>
      <c r="AKK68" s="70"/>
      <c r="AKL68" s="70"/>
      <c r="AKM68" s="70"/>
      <c r="AKN68" s="70"/>
      <c r="AKO68" s="70"/>
      <c r="AKP68" s="70"/>
      <c r="AKQ68" s="70"/>
      <c r="AKR68" s="70"/>
      <c r="AKS68" s="70"/>
      <c r="AKT68" s="70"/>
      <c r="AKU68" s="70"/>
      <c r="AKV68" s="70"/>
      <c r="AKW68" s="70"/>
      <c r="AKX68" s="70"/>
      <c r="AKY68" s="70"/>
      <c r="AKZ68" s="70"/>
      <c r="ALA68" s="70"/>
      <c r="ALB68" s="70"/>
      <c r="ALC68" s="70"/>
      <c r="ALD68" s="70"/>
      <c r="ALE68" s="70"/>
      <c r="ALF68" s="70"/>
      <c r="ALG68" s="70"/>
      <c r="ALH68" s="70"/>
      <c r="ALI68" s="70"/>
      <c r="ALJ68" s="70"/>
      <c r="ALK68" s="70"/>
      <c r="ALL68" s="70"/>
      <c r="ALM68" s="70"/>
      <c r="ALN68" s="70"/>
      <c r="ALO68" s="70"/>
      <c r="ALP68" s="70"/>
      <c r="ALQ68" s="70"/>
      <c r="ALR68" s="70"/>
      <c r="ALS68" s="70"/>
      <c r="ALT68" s="70"/>
      <c r="ALU68" s="70"/>
      <c r="ALV68" s="70"/>
      <c r="ALW68" s="70"/>
      <c r="ALX68" s="70"/>
      <c r="ALY68" s="70"/>
      <c r="ALZ68" s="70"/>
      <c r="AMA68" s="70"/>
      <c r="AMB68" s="70"/>
      <c r="AMC68" s="70"/>
      <c r="AMD68" s="70"/>
      <c r="AME68" s="70"/>
      <c r="AMF68" s="70"/>
      <c r="AMG68" s="70"/>
      <c r="AMH68" s="70"/>
      <c r="AMI68" s="70"/>
      <c r="AMJ68" s="70"/>
      <c r="AMK68" s="70"/>
      <c r="AML68" s="70"/>
      <c r="AMM68" s="70"/>
      <c r="AMN68" s="70"/>
      <c r="AMO68" s="70"/>
      <c r="AMP68" s="70"/>
      <c r="AMQ68" s="70"/>
      <c r="AMR68" s="70"/>
      <c r="AMS68" s="70"/>
      <c r="AMT68" s="70"/>
      <c r="AMU68" s="70"/>
      <c r="AMV68" s="70"/>
      <c r="AMW68" s="70"/>
      <c r="AMX68" s="70"/>
      <c r="AMY68" s="70"/>
      <c r="AMZ68" s="70"/>
      <c r="ANA68" s="70"/>
      <c r="ANB68" s="70"/>
      <c r="ANC68" s="70"/>
      <c r="AND68" s="70"/>
      <c r="ANE68" s="70"/>
      <c r="ANF68" s="70"/>
      <c r="ANG68" s="70"/>
      <c r="ANH68" s="70"/>
      <c r="ANI68" s="70"/>
      <c r="ANJ68" s="70"/>
      <c r="ANK68" s="70"/>
      <c r="ANL68" s="70"/>
      <c r="ANM68" s="70"/>
      <c r="ANN68" s="70"/>
      <c r="ANO68" s="70"/>
      <c r="ANP68" s="70"/>
      <c r="ANQ68" s="70"/>
      <c r="ANR68" s="70"/>
      <c r="ANS68" s="70"/>
      <c r="ANT68" s="70"/>
      <c r="ANU68" s="70"/>
      <c r="ANV68" s="70"/>
      <c r="ANW68" s="70"/>
      <c r="ANX68" s="70"/>
      <c r="ANY68" s="70"/>
      <c r="ANZ68" s="70"/>
      <c r="AOA68" s="70"/>
      <c r="AOB68" s="70"/>
      <c r="AOC68" s="70"/>
      <c r="AOD68" s="70"/>
      <c r="AOE68" s="70"/>
      <c r="AOF68" s="70"/>
      <c r="AOG68" s="70"/>
      <c r="AOH68" s="70"/>
      <c r="AOI68" s="70"/>
      <c r="AOJ68" s="70"/>
      <c r="AOK68" s="70"/>
      <c r="AOL68" s="70"/>
      <c r="AOM68" s="70"/>
      <c r="AON68" s="70"/>
      <c r="AOO68" s="70"/>
      <c r="AOP68" s="70"/>
      <c r="AOQ68" s="70"/>
      <c r="AOR68" s="70"/>
      <c r="AOS68" s="70"/>
      <c r="AOT68" s="70"/>
      <c r="AOU68" s="70"/>
      <c r="AOV68" s="70"/>
      <c r="AOW68" s="70"/>
      <c r="AOX68" s="70"/>
      <c r="AOY68" s="70"/>
      <c r="AOZ68" s="70"/>
      <c r="APA68" s="70"/>
      <c r="APB68" s="70"/>
      <c r="APC68" s="70"/>
      <c r="APD68" s="70"/>
      <c r="APE68" s="70"/>
      <c r="APF68" s="70"/>
      <c r="APG68" s="70"/>
      <c r="APH68" s="70"/>
      <c r="API68" s="70"/>
      <c r="APJ68" s="70"/>
      <c r="APK68" s="70"/>
      <c r="APL68" s="70"/>
      <c r="APM68" s="70"/>
      <c r="APN68" s="70"/>
      <c r="APO68" s="70"/>
      <c r="APP68" s="70"/>
      <c r="APQ68" s="70"/>
      <c r="APR68" s="70"/>
      <c r="APS68" s="70"/>
      <c r="APT68" s="70"/>
      <c r="APU68" s="70"/>
      <c r="APV68" s="70"/>
      <c r="APW68" s="70"/>
      <c r="APX68" s="70"/>
      <c r="APY68" s="70"/>
    </row>
    <row r="69" spans="1:1117" s="121" customFormat="1" x14ac:dyDescent="0.15">
      <c r="A69" s="298" t="s">
        <v>327</v>
      </c>
      <c r="B69" s="41">
        <f t="shared" si="1"/>
        <v>1142.3560986581333</v>
      </c>
      <c r="C69" s="41">
        <f t="shared" si="2"/>
        <v>189.67558521090601</v>
      </c>
      <c r="D69" s="41">
        <f t="shared" si="2"/>
        <v>93.666928523617472</v>
      </c>
      <c r="E69" s="41">
        <f t="shared" si="3"/>
        <v>2071.4167294901977</v>
      </c>
      <c r="F69" s="41">
        <f t="shared" si="4"/>
        <v>16.130874663122061</v>
      </c>
      <c r="G69" s="41">
        <f t="shared" si="5"/>
        <v>1801.2341377453213</v>
      </c>
      <c r="H69" s="41">
        <f t="shared" si="9"/>
        <v>3916.7340831344395</v>
      </c>
      <c r="I69" s="41">
        <f t="shared" si="10"/>
        <v>201.59095327375303</v>
      </c>
      <c r="J69" s="41">
        <f t="shared" si="6"/>
        <v>1191.0308301382836</v>
      </c>
      <c r="K69" s="41">
        <f t="shared" si="7"/>
        <v>20.427300843186387</v>
      </c>
      <c r="L69" s="41">
        <f t="shared" si="8"/>
        <v>300.98538081447805</v>
      </c>
      <c r="M69" s="41">
        <f t="shared" si="8"/>
        <v>1.6725470381334149</v>
      </c>
      <c r="N69" s="49">
        <f>SUM(B69:M69)</f>
        <v>10946.921449533571</v>
      </c>
      <c r="O69" s="41">
        <v>786.36682507619889</v>
      </c>
      <c r="P69"/>
      <c r="Q69"/>
      <c r="R69"/>
      <c r="S69"/>
      <c r="T69"/>
      <c r="U69"/>
      <c r="V69"/>
      <c r="W69"/>
      <c r="X69"/>
      <c r="Y69"/>
      <c r="Z69" s="70"/>
      <c r="AA69" s="70"/>
      <c r="AB69" s="70"/>
      <c r="AC69" s="70"/>
      <c r="AD69" s="70"/>
      <c r="AE69" s="70"/>
      <c r="AF69" s="70"/>
      <c r="AG69" s="70"/>
      <c r="AH69" s="70"/>
      <c r="AI69" s="70"/>
      <c r="AJ69" s="70"/>
      <c r="AK69" s="70"/>
      <c r="AL69" s="119"/>
      <c r="AM69" s="119"/>
      <c r="AN69" s="119"/>
      <c r="AO69" s="119"/>
      <c r="AP69" s="119"/>
      <c r="AQ69" s="119"/>
      <c r="AR69" s="119"/>
      <c r="AS69" s="119"/>
      <c r="AT69" s="119"/>
      <c r="AU69" s="119"/>
      <c r="AV69" s="119"/>
      <c r="AW69" s="119"/>
      <c r="AX69" s="119"/>
      <c r="AY69" s="119"/>
      <c r="AZ69" s="119"/>
      <c r="BA69" s="119"/>
      <c r="BB69" s="119"/>
      <c r="BC69" s="119"/>
      <c r="BD69" s="119"/>
      <c r="BE69" s="119"/>
      <c r="BF69" s="119"/>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c r="DA69" s="119"/>
      <c r="DB69" s="119"/>
      <c r="DC69" s="119"/>
      <c r="DD69" s="119"/>
      <c r="DE69" s="119"/>
      <c r="DF69" s="119"/>
      <c r="DG69" s="119"/>
      <c r="DH69" s="119"/>
      <c r="DI69" s="119"/>
      <c r="DJ69" s="119"/>
      <c r="DK69" s="119"/>
      <c r="DL69" s="119"/>
      <c r="DM69" s="119"/>
      <c r="DN69" s="119"/>
      <c r="DO69" s="119"/>
      <c r="DP69" s="119"/>
      <c r="DQ69" s="119"/>
      <c r="DR69" s="119"/>
      <c r="DS69" s="119"/>
      <c r="DT69" s="119"/>
      <c r="DU69" s="119"/>
      <c r="DV69" s="119"/>
      <c r="DW69" s="119"/>
      <c r="DX69" s="119"/>
      <c r="DY69" s="119"/>
      <c r="DZ69" s="119"/>
      <c r="EA69" s="119"/>
      <c r="EB69" s="119"/>
      <c r="EC69" s="119"/>
      <c r="ED69" s="119"/>
      <c r="EE69" s="119"/>
      <c r="EF69" s="119"/>
      <c r="EG69" s="119"/>
      <c r="EH69" s="119"/>
      <c r="EI69" s="119"/>
      <c r="EJ69" s="119"/>
      <c r="EK69" s="119"/>
      <c r="EL69" s="119"/>
      <c r="EM69" s="119"/>
      <c r="EN69" s="119"/>
      <c r="EO69" s="119"/>
      <c r="EP69" s="119"/>
      <c r="EQ69" s="119"/>
      <c r="ER69" s="119"/>
      <c r="ES69" s="119"/>
      <c r="ET69" s="119"/>
      <c r="EU69" s="119"/>
      <c r="EV69" s="119"/>
      <c r="EW69" s="119"/>
      <c r="EX69" s="119"/>
      <c r="EY69" s="119"/>
      <c r="EZ69" s="119"/>
      <c r="FA69" s="119"/>
      <c r="FB69" s="119"/>
      <c r="FC69" s="119"/>
      <c r="FD69" s="119"/>
      <c r="FE69" s="119"/>
      <c r="FF69" s="119"/>
      <c r="FG69" s="119"/>
      <c r="FH69" s="119"/>
      <c r="FI69" s="119"/>
      <c r="FJ69" s="119"/>
      <c r="FK69" s="119"/>
      <c r="FL69" s="119"/>
      <c r="FM69" s="119"/>
      <c r="FN69" s="119"/>
      <c r="FO69" s="119"/>
      <c r="FP69" s="119"/>
      <c r="FQ69" s="119"/>
      <c r="FR69" s="119"/>
      <c r="FS69" s="119"/>
      <c r="FT69" s="119"/>
      <c r="FU69" s="119"/>
      <c r="FV69" s="119"/>
      <c r="FW69" s="119"/>
      <c r="FX69" s="119"/>
      <c r="FY69" s="119"/>
      <c r="FZ69" s="119"/>
      <c r="GA69" s="119"/>
      <c r="GB69" s="119"/>
      <c r="GC69" s="119"/>
      <c r="GD69" s="119"/>
      <c r="GE69" s="119"/>
      <c r="GF69" s="119"/>
      <c r="GG69" s="119"/>
      <c r="GH69" s="119"/>
      <c r="GI69" s="119"/>
      <c r="GJ69" s="119"/>
      <c r="GK69" s="119"/>
      <c r="GL69" s="119"/>
      <c r="GM69" s="119"/>
      <c r="GN69" s="119"/>
      <c r="GO69" s="119"/>
      <c r="GP69" s="119"/>
      <c r="GQ69" s="119"/>
      <c r="GR69" s="119"/>
      <c r="GS69" s="119"/>
      <c r="GT69" s="119"/>
      <c r="GU69" s="119"/>
      <c r="GV69" s="119"/>
      <c r="GW69" s="119"/>
      <c r="GX69" s="119"/>
      <c r="GY69" s="119"/>
      <c r="GZ69" s="119"/>
      <c r="HA69" s="119"/>
      <c r="HB69" s="119"/>
      <c r="HC69" s="119"/>
      <c r="HD69" s="119"/>
      <c r="HE69" s="119"/>
      <c r="HF69" s="119"/>
      <c r="HG69" s="119"/>
      <c r="HH69" s="119"/>
      <c r="HI69" s="119"/>
      <c r="HJ69" s="119"/>
      <c r="HK69" s="119"/>
      <c r="HL69" s="119"/>
      <c r="HM69" s="119"/>
      <c r="HN69" s="119"/>
      <c r="HO69" s="119"/>
      <c r="HP69" s="119"/>
      <c r="HQ69" s="119"/>
      <c r="HR69" s="119"/>
      <c r="HS69" s="119"/>
      <c r="HT69" s="119"/>
      <c r="HU69" s="119"/>
      <c r="HV69" s="119"/>
      <c r="HW69" s="119"/>
      <c r="HX69" s="119"/>
      <c r="HY69" s="119"/>
      <c r="HZ69" s="119"/>
      <c r="IA69" s="119"/>
      <c r="IB69" s="119"/>
      <c r="IC69" s="119"/>
      <c r="ID69" s="119"/>
      <c r="IE69" s="119"/>
      <c r="IF69" s="119"/>
      <c r="IG69" s="119"/>
      <c r="IH69" s="119"/>
      <c r="II69" s="119"/>
      <c r="IJ69" s="119"/>
      <c r="IK69" s="119"/>
      <c r="IL69" s="119"/>
      <c r="IM69" s="119"/>
      <c r="IN69" s="119"/>
      <c r="IO69" s="119"/>
      <c r="IP69" s="119"/>
      <c r="IQ69" s="119"/>
      <c r="IR69" s="119"/>
      <c r="IS69" s="119"/>
      <c r="IT69" s="119"/>
      <c r="IU69" s="119"/>
      <c r="IV69" s="119"/>
      <c r="IW69" s="119"/>
      <c r="IX69" s="119"/>
      <c r="IY69" s="119"/>
      <c r="IZ69" s="119"/>
      <c r="JA69" s="119"/>
      <c r="JB69" s="119"/>
      <c r="JC69" s="119"/>
      <c r="JD69" s="119"/>
      <c r="JE69" s="119"/>
      <c r="JF69" s="119"/>
      <c r="JG69" s="119"/>
      <c r="JH69" s="119"/>
      <c r="JI69" s="119"/>
      <c r="JJ69" s="119"/>
      <c r="JK69" s="119"/>
      <c r="JL69" s="119"/>
      <c r="JM69" s="119"/>
      <c r="JN69" s="119"/>
      <c r="JO69" s="119"/>
      <c r="JP69" s="119"/>
      <c r="JQ69" s="119"/>
      <c r="JR69" s="119"/>
      <c r="JS69" s="119"/>
      <c r="JT69" s="119"/>
      <c r="JU69" s="119"/>
      <c r="JV69" s="119"/>
      <c r="JW69" s="119"/>
      <c r="JX69" s="119"/>
      <c r="JY69" s="119"/>
      <c r="JZ69" s="119"/>
      <c r="KA69" s="119"/>
      <c r="KB69" s="119"/>
      <c r="KC69" s="119"/>
      <c r="KD69" s="119"/>
      <c r="KE69" s="119"/>
      <c r="KF69" s="119"/>
      <c r="KG69" s="119"/>
      <c r="KH69" s="119"/>
      <c r="KI69" s="119"/>
      <c r="KJ69" s="119"/>
      <c r="KK69" s="119"/>
      <c r="KL69" s="119"/>
      <c r="KM69" s="119"/>
      <c r="KN69" s="119"/>
      <c r="KO69" s="119"/>
      <c r="KP69" s="119"/>
      <c r="KQ69" s="119"/>
      <c r="KR69" s="119"/>
      <c r="KS69" s="119"/>
      <c r="KT69" s="119"/>
      <c r="KU69" s="119"/>
      <c r="KV69" s="119"/>
      <c r="KW69" s="119"/>
      <c r="KX69" s="119"/>
      <c r="KY69" s="119"/>
      <c r="KZ69" s="119"/>
      <c r="LA69" s="119"/>
      <c r="LB69" s="119"/>
      <c r="LC69" s="119"/>
      <c r="LD69" s="119"/>
      <c r="LE69" s="119"/>
      <c r="LF69" s="119"/>
      <c r="LG69" s="119"/>
      <c r="LH69" s="119"/>
      <c r="LI69" s="119"/>
      <c r="LJ69" s="119"/>
      <c r="LK69" s="119"/>
      <c r="LL69" s="119"/>
      <c r="LM69" s="119"/>
      <c r="LN69" s="119"/>
      <c r="LO69" s="119"/>
      <c r="LP69" s="119"/>
      <c r="LQ69" s="119"/>
      <c r="LR69" s="119"/>
      <c r="LS69" s="119"/>
      <c r="LT69" s="119"/>
      <c r="LU69" s="119"/>
      <c r="LV69" s="119"/>
      <c r="LW69" s="119"/>
      <c r="LX69" s="119"/>
      <c r="LY69" s="119"/>
      <c r="LZ69" s="119"/>
      <c r="MA69" s="119"/>
      <c r="MB69" s="119"/>
      <c r="MC69" s="119"/>
      <c r="MD69" s="119"/>
      <c r="ME69" s="119"/>
      <c r="MF69" s="119"/>
      <c r="MG69" s="119"/>
      <c r="MH69" s="119"/>
      <c r="MI69" s="119"/>
      <c r="MJ69" s="119"/>
      <c r="MK69" s="119"/>
      <c r="ML69" s="119"/>
      <c r="MM69" s="119"/>
      <c r="MN69" s="119"/>
      <c r="MO69" s="119"/>
      <c r="MP69" s="119"/>
      <c r="MQ69" s="119"/>
      <c r="MR69" s="119"/>
      <c r="MS69" s="119"/>
      <c r="MT69" s="119"/>
      <c r="MU69" s="119"/>
      <c r="MV69" s="119"/>
      <c r="MW69" s="119"/>
      <c r="MX69" s="119"/>
      <c r="MY69" s="119"/>
      <c r="MZ69" s="119"/>
      <c r="NA69" s="119"/>
      <c r="NB69" s="119"/>
      <c r="NC69" s="119"/>
      <c r="ND69" s="119"/>
      <c r="NE69" s="119"/>
      <c r="NF69" s="119"/>
      <c r="NG69" s="119"/>
      <c r="NH69" s="119"/>
      <c r="NI69" s="119"/>
      <c r="NJ69" s="119"/>
      <c r="NK69" s="119"/>
      <c r="NL69" s="119"/>
      <c r="NM69" s="119"/>
      <c r="NN69" s="119"/>
      <c r="NO69" s="119"/>
      <c r="NP69" s="119"/>
      <c r="NQ69" s="119"/>
      <c r="NR69" s="119"/>
      <c r="NS69" s="119"/>
      <c r="NT69" s="119"/>
      <c r="NU69" s="119"/>
      <c r="NV69" s="119"/>
      <c r="NW69" s="119"/>
      <c r="NX69" s="119"/>
      <c r="NY69" s="119"/>
      <c r="NZ69" s="119"/>
      <c r="OA69" s="119"/>
      <c r="OB69" s="119"/>
      <c r="OC69" s="119"/>
      <c r="OD69" s="119"/>
      <c r="OE69" s="119"/>
      <c r="OF69" s="119"/>
      <c r="OG69" s="119"/>
      <c r="OH69" s="119"/>
      <c r="OI69" s="119"/>
      <c r="OJ69" s="119"/>
      <c r="OK69" s="119"/>
      <c r="OL69" s="119"/>
      <c r="OM69" s="119"/>
      <c r="ON69" s="119"/>
      <c r="OO69" s="119"/>
      <c r="OP69" s="119"/>
      <c r="OQ69" s="119"/>
      <c r="OR69" s="119"/>
      <c r="OS69" s="119"/>
      <c r="OT69" s="119"/>
      <c r="OU69" s="119"/>
      <c r="OV69" s="119"/>
      <c r="OW69" s="119"/>
      <c r="OX69" s="119"/>
      <c r="OY69" s="119"/>
      <c r="OZ69" s="119"/>
      <c r="PA69" s="119"/>
      <c r="PB69" s="119"/>
      <c r="PC69" s="119"/>
      <c r="PD69" s="119"/>
      <c r="PE69" s="119"/>
      <c r="PF69" s="119"/>
      <c r="PG69" s="119"/>
      <c r="PH69" s="119"/>
      <c r="PI69" s="119"/>
      <c r="PJ69" s="119"/>
      <c r="PK69" s="119"/>
      <c r="PL69" s="119"/>
      <c r="PM69" s="119"/>
      <c r="PN69" s="119"/>
      <c r="PO69" s="119"/>
      <c r="PP69" s="119"/>
      <c r="PQ69" s="119"/>
      <c r="PR69" s="119"/>
      <c r="PS69" s="119"/>
      <c r="PT69" s="119"/>
      <c r="PU69" s="119"/>
      <c r="PV69" s="119"/>
      <c r="PW69" s="119"/>
      <c r="PX69" s="119"/>
      <c r="PY69" s="119"/>
      <c r="PZ69" s="119"/>
      <c r="QA69" s="119"/>
      <c r="QB69" s="119"/>
      <c r="QC69" s="119"/>
      <c r="QD69" s="119"/>
      <c r="QE69" s="119"/>
      <c r="QF69" s="119"/>
      <c r="QG69" s="119"/>
      <c r="QH69" s="119"/>
      <c r="QI69" s="119"/>
      <c r="QJ69" s="119"/>
      <c r="QK69" s="119"/>
      <c r="QL69" s="119"/>
      <c r="QM69" s="119"/>
      <c r="QN69" s="119"/>
      <c r="QO69" s="119"/>
      <c r="QP69" s="119"/>
      <c r="QQ69" s="119"/>
      <c r="QR69" s="119"/>
      <c r="QS69" s="119"/>
      <c r="QT69" s="119"/>
      <c r="QU69" s="119"/>
      <c r="QV69" s="119"/>
      <c r="QW69" s="119"/>
      <c r="QX69" s="119"/>
      <c r="QY69" s="119"/>
      <c r="QZ69" s="119"/>
      <c r="RA69" s="119"/>
      <c r="RB69" s="119"/>
      <c r="RC69" s="119"/>
      <c r="RD69" s="119"/>
      <c r="RE69" s="119"/>
      <c r="RF69" s="119"/>
      <c r="RG69" s="119"/>
      <c r="RH69" s="119"/>
      <c r="RI69" s="119"/>
      <c r="RJ69" s="119"/>
      <c r="RK69" s="119"/>
      <c r="RL69" s="119"/>
      <c r="RM69" s="119"/>
      <c r="RN69" s="119"/>
      <c r="RO69" s="119"/>
      <c r="RP69" s="119"/>
      <c r="RQ69" s="119"/>
      <c r="RR69" s="119"/>
      <c r="RS69" s="119"/>
      <c r="RT69" s="119"/>
      <c r="RU69" s="119"/>
      <c r="RV69" s="119"/>
      <c r="RW69" s="119"/>
      <c r="RX69" s="119"/>
      <c r="RY69" s="119"/>
      <c r="RZ69" s="119"/>
      <c r="SA69" s="119"/>
      <c r="SB69" s="119"/>
      <c r="SC69" s="119"/>
      <c r="SD69" s="119"/>
      <c r="SE69" s="119"/>
      <c r="SF69" s="119"/>
      <c r="SG69" s="119"/>
      <c r="SH69" s="119"/>
      <c r="SI69" s="119"/>
      <c r="SJ69" s="119"/>
      <c r="SK69" s="119"/>
      <c r="SL69" s="119"/>
      <c r="SM69" s="119"/>
      <c r="SN69" s="119"/>
      <c r="SO69" s="119"/>
      <c r="SP69" s="119"/>
      <c r="SQ69" s="119"/>
      <c r="SR69" s="119"/>
      <c r="SS69" s="119"/>
      <c r="ST69" s="119"/>
      <c r="SU69" s="119"/>
      <c r="SV69" s="119"/>
      <c r="SW69" s="119"/>
      <c r="SX69" s="119"/>
      <c r="SY69" s="119"/>
      <c r="SZ69" s="119"/>
      <c r="TA69" s="119"/>
      <c r="TB69" s="119"/>
      <c r="TC69" s="119"/>
      <c r="TD69" s="119"/>
      <c r="TE69" s="119"/>
      <c r="TF69" s="119"/>
      <c r="TG69" s="119"/>
      <c r="TH69" s="119"/>
      <c r="TI69" s="119"/>
      <c r="TJ69" s="119"/>
      <c r="TK69" s="119"/>
      <c r="TL69" s="119"/>
      <c r="TM69" s="119"/>
      <c r="TN69" s="119"/>
      <c r="TO69" s="119"/>
      <c r="TP69" s="119"/>
      <c r="TQ69" s="119"/>
      <c r="TR69" s="119"/>
      <c r="TS69" s="119"/>
      <c r="TT69" s="119"/>
      <c r="TU69" s="119"/>
      <c r="TV69" s="119"/>
      <c r="TW69" s="119"/>
      <c r="TX69" s="119"/>
      <c r="TY69" s="119"/>
      <c r="TZ69" s="119"/>
      <c r="UA69" s="119"/>
      <c r="UB69" s="119"/>
      <c r="UC69" s="119"/>
      <c r="UD69" s="119"/>
      <c r="UE69" s="119"/>
      <c r="UF69" s="119"/>
      <c r="UG69" s="119"/>
      <c r="UH69" s="119"/>
      <c r="UI69" s="119"/>
      <c r="UJ69" s="119"/>
      <c r="UK69" s="119"/>
      <c r="UL69" s="119"/>
      <c r="UM69" s="119"/>
      <c r="UN69" s="119"/>
      <c r="UO69" s="119"/>
      <c r="UP69" s="119"/>
      <c r="UQ69" s="119"/>
      <c r="UR69" s="119"/>
      <c r="US69" s="119"/>
      <c r="UT69" s="119"/>
      <c r="UU69" s="119"/>
      <c r="UV69" s="119"/>
      <c r="UW69" s="119"/>
      <c r="UX69" s="119"/>
      <c r="UY69" s="119"/>
      <c r="UZ69" s="119"/>
      <c r="VA69" s="119"/>
      <c r="VB69" s="119"/>
      <c r="VC69" s="119"/>
      <c r="VD69" s="119"/>
      <c r="VE69" s="119"/>
      <c r="VF69" s="119"/>
      <c r="VG69" s="119"/>
      <c r="VH69" s="119"/>
      <c r="VI69" s="119"/>
      <c r="VJ69" s="119"/>
      <c r="VK69" s="119"/>
      <c r="VL69" s="119"/>
      <c r="VM69" s="119"/>
      <c r="VN69" s="119"/>
      <c r="VO69" s="119"/>
      <c r="VP69" s="119"/>
      <c r="VQ69" s="119"/>
      <c r="VR69" s="119"/>
      <c r="VS69" s="119"/>
      <c r="VT69" s="119"/>
      <c r="VU69" s="119"/>
      <c r="VV69" s="119"/>
      <c r="VW69" s="119"/>
      <c r="VX69" s="119"/>
      <c r="VY69" s="119"/>
      <c r="VZ69" s="119"/>
      <c r="WA69" s="119"/>
      <c r="WB69" s="119"/>
      <c r="WC69" s="119"/>
      <c r="WD69" s="119"/>
      <c r="WE69" s="119"/>
      <c r="WF69" s="119"/>
      <c r="WG69" s="119"/>
      <c r="WH69" s="119"/>
      <c r="WI69" s="119"/>
      <c r="WJ69" s="119"/>
      <c r="WK69" s="119"/>
      <c r="WL69" s="119"/>
      <c r="WM69" s="119"/>
      <c r="WN69" s="119"/>
      <c r="WO69" s="119"/>
      <c r="WP69" s="119"/>
      <c r="WQ69" s="119"/>
      <c r="WR69" s="119"/>
      <c r="WS69" s="119"/>
      <c r="WT69" s="119"/>
      <c r="WU69" s="119"/>
      <c r="WV69" s="119"/>
      <c r="WW69" s="119"/>
      <c r="WX69" s="119"/>
      <c r="WY69" s="119"/>
      <c r="WZ69" s="119"/>
      <c r="XA69" s="119"/>
      <c r="XB69" s="119"/>
      <c r="XC69" s="119"/>
      <c r="XD69" s="119"/>
      <c r="XE69" s="119"/>
      <c r="XF69" s="119"/>
      <c r="XG69" s="119"/>
      <c r="XH69" s="119"/>
      <c r="XI69" s="119"/>
      <c r="XJ69" s="119"/>
      <c r="XK69" s="119"/>
      <c r="XL69" s="119"/>
      <c r="XM69" s="119"/>
      <c r="XN69" s="119"/>
      <c r="XO69" s="119"/>
      <c r="XP69" s="119"/>
      <c r="XQ69" s="119"/>
      <c r="XR69" s="119"/>
      <c r="XS69" s="119"/>
      <c r="XT69" s="119"/>
      <c r="XU69" s="119"/>
      <c r="XV69" s="119"/>
      <c r="XW69" s="119"/>
      <c r="XX69" s="119"/>
      <c r="XY69" s="119"/>
      <c r="XZ69" s="119"/>
      <c r="YA69" s="119"/>
      <c r="YB69" s="119"/>
      <c r="YC69" s="119"/>
      <c r="YD69" s="119"/>
      <c r="YE69" s="119"/>
      <c r="YF69" s="119"/>
      <c r="YG69" s="119"/>
      <c r="YH69" s="119"/>
      <c r="YI69" s="119"/>
      <c r="YJ69" s="119"/>
      <c r="YK69" s="119"/>
      <c r="YL69" s="119"/>
      <c r="YM69" s="119"/>
      <c r="YN69" s="119"/>
      <c r="YO69" s="119"/>
      <c r="YP69" s="119"/>
      <c r="YQ69" s="119"/>
      <c r="YR69" s="119"/>
      <c r="YS69" s="119"/>
      <c r="YT69" s="119"/>
      <c r="YU69" s="119"/>
      <c r="YV69" s="119"/>
      <c r="YW69" s="119"/>
      <c r="YX69" s="119"/>
      <c r="YY69" s="119"/>
      <c r="YZ69" s="119"/>
      <c r="ZA69" s="119"/>
      <c r="ZB69" s="119"/>
      <c r="ZC69" s="119"/>
      <c r="ZD69" s="119"/>
      <c r="ZE69" s="119"/>
      <c r="ZF69" s="119"/>
      <c r="ZG69" s="119"/>
      <c r="ZH69" s="119"/>
      <c r="ZI69" s="119"/>
      <c r="ZJ69" s="119"/>
      <c r="ZK69" s="119"/>
      <c r="ZL69" s="119"/>
      <c r="ZM69" s="119"/>
      <c r="ZN69" s="119"/>
      <c r="ZO69" s="119"/>
      <c r="ZP69" s="119"/>
      <c r="ZQ69" s="119"/>
      <c r="ZR69" s="119"/>
      <c r="ZS69" s="119"/>
      <c r="ZT69" s="119"/>
      <c r="ZU69" s="119"/>
      <c r="ZV69" s="119"/>
      <c r="ZW69" s="119"/>
      <c r="ZX69" s="119"/>
      <c r="ZY69" s="119"/>
      <c r="ZZ69" s="119"/>
      <c r="AAA69" s="119"/>
      <c r="AAB69" s="119"/>
      <c r="AAC69" s="119"/>
      <c r="AAD69" s="119"/>
      <c r="AAE69" s="119"/>
      <c r="AAF69" s="119"/>
      <c r="AAG69" s="119"/>
      <c r="AAH69" s="119"/>
      <c r="AAI69" s="119"/>
      <c r="AAJ69" s="119"/>
      <c r="AAK69" s="119"/>
      <c r="AAL69" s="119"/>
      <c r="AAM69" s="119"/>
      <c r="AAN69" s="119"/>
      <c r="AAO69" s="119"/>
      <c r="AAP69" s="119"/>
      <c r="AAQ69" s="119"/>
      <c r="AAR69" s="119"/>
      <c r="AAS69" s="119"/>
      <c r="AAT69" s="119"/>
      <c r="AAU69" s="119"/>
      <c r="AAV69" s="119"/>
      <c r="AAW69" s="119"/>
      <c r="AAX69" s="119"/>
      <c r="AAY69" s="119"/>
      <c r="AAZ69" s="119"/>
      <c r="ABA69" s="119"/>
      <c r="ABB69" s="119"/>
      <c r="ABC69" s="119"/>
      <c r="ABD69" s="119"/>
      <c r="ABE69" s="119"/>
      <c r="ABF69" s="119"/>
      <c r="ABG69" s="119"/>
      <c r="ABH69" s="119"/>
      <c r="ABI69" s="119"/>
      <c r="ABJ69" s="119"/>
      <c r="ABK69" s="119"/>
      <c r="ABL69" s="119"/>
      <c r="ABM69" s="119"/>
      <c r="ABN69" s="119"/>
      <c r="ABO69" s="119"/>
      <c r="ABP69" s="119"/>
      <c r="ABQ69" s="119"/>
      <c r="ABR69" s="119"/>
      <c r="ABS69" s="119"/>
      <c r="ABT69" s="119"/>
      <c r="ABU69" s="119"/>
      <c r="ABV69" s="119"/>
      <c r="ABW69" s="119"/>
      <c r="ABX69" s="119"/>
      <c r="ABY69" s="119"/>
      <c r="ABZ69" s="119"/>
      <c r="ACA69" s="119"/>
      <c r="ACB69" s="119"/>
      <c r="ACC69" s="119"/>
      <c r="ACD69" s="119"/>
      <c r="ACE69" s="119"/>
      <c r="ACF69" s="119"/>
      <c r="ACG69" s="119"/>
      <c r="ACH69" s="119"/>
      <c r="ACI69" s="119"/>
      <c r="ACJ69" s="119"/>
      <c r="ACK69" s="119"/>
      <c r="ACL69" s="119"/>
      <c r="ACM69" s="119"/>
      <c r="ACN69" s="119"/>
      <c r="ACO69" s="119"/>
      <c r="ACP69" s="119"/>
      <c r="ACQ69" s="119"/>
      <c r="ACR69" s="119"/>
      <c r="ACS69" s="119"/>
      <c r="ACT69" s="119"/>
      <c r="ACU69" s="119"/>
      <c r="ACV69" s="119"/>
      <c r="ACW69" s="119"/>
      <c r="ACX69" s="119"/>
      <c r="ACY69" s="119"/>
      <c r="ACZ69" s="119"/>
      <c r="ADA69" s="119"/>
      <c r="ADB69" s="119"/>
      <c r="ADC69" s="119"/>
      <c r="ADD69" s="119"/>
      <c r="ADE69" s="119"/>
      <c r="ADF69" s="119"/>
      <c r="ADG69" s="119"/>
      <c r="ADH69" s="119"/>
      <c r="ADI69" s="119"/>
      <c r="ADJ69" s="119"/>
      <c r="ADK69" s="119"/>
      <c r="ADL69" s="119"/>
      <c r="ADM69" s="119"/>
      <c r="ADN69" s="119"/>
      <c r="ADO69" s="119"/>
      <c r="ADP69" s="119"/>
      <c r="ADQ69" s="119"/>
      <c r="ADR69" s="119"/>
      <c r="ADS69" s="119"/>
      <c r="ADT69" s="119"/>
      <c r="ADU69" s="119"/>
      <c r="ADV69" s="119"/>
      <c r="ADW69" s="119"/>
      <c r="ADX69" s="119"/>
      <c r="ADY69" s="119"/>
      <c r="ADZ69" s="119"/>
      <c r="AEA69" s="119"/>
      <c r="AEB69" s="119"/>
      <c r="AEC69" s="119"/>
      <c r="AED69" s="119"/>
      <c r="AEE69" s="119"/>
      <c r="AEF69" s="119"/>
      <c r="AEG69" s="119"/>
      <c r="AEH69" s="119"/>
      <c r="AEI69" s="119"/>
      <c r="AEJ69" s="119"/>
      <c r="AEK69" s="119"/>
      <c r="AEL69" s="119"/>
      <c r="AEM69" s="119"/>
      <c r="AEN69" s="119"/>
      <c r="AEO69" s="119"/>
      <c r="AEP69" s="119"/>
      <c r="AEQ69" s="119"/>
      <c r="AER69" s="119"/>
      <c r="AES69" s="119"/>
      <c r="AET69" s="119"/>
      <c r="AEU69" s="119"/>
      <c r="AEV69" s="119"/>
      <c r="AEW69" s="119"/>
      <c r="AEX69" s="119"/>
      <c r="AEY69" s="119"/>
      <c r="AEZ69" s="119"/>
      <c r="AFA69" s="119"/>
      <c r="AFB69" s="119"/>
      <c r="AFC69" s="119"/>
      <c r="AFD69" s="119"/>
      <c r="AFE69" s="119"/>
      <c r="AFF69" s="119"/>
      <c r="AFG69" s="119"/>
      <c r="AFH69" s="119"/>
      <c r="AFI69" s="119"/>
      <c r="AFJ69" s="119"/>
      <c r="AFK69" s="119"/>
      <c r="AFL69" s="119"/>
      <c r="AFM69" s="119"/>
      <c r="AFN69" s="119"/>
      <c r="AFO69" s="119"/>
      <c r="AFP69" s="119"/>
      <c r="AFQ69" s="119"/>
      <c r="AFR69" s="119"/>
      <c r="AFS69" s="119"/>
      <c r="AFT69" s="119"/>
      <c r="AFU69" s="119"/>
      <c r="AFV69" s="119"/>
      <c r="AFW69" s="119"/>
      <c r="AFX69" s="119"/>
      <c r="AFY69" s="119"/>
      <c r="AFZ69" s="119"/>
      <c r="AGA69" s="119"/>
      <c r="AGB69" s="119"/>
      <c r="AGC69" s="119"/>
      <c r="AGD69" s="119"/>
      <c r="AGE69" s="119"/>
      <c r="AGF69" s="119"/>
      <c r="AGG69" s="119"/>
      <c r="AGH69" s="119"/>
      <c r="AGI69" s="119"/>
      <c r="AGJ69" s="119"/>
      <c r="AGK69" s="119"/>
      <c r="AGL69" s="119"/>
      <c r="AGM69" s="119"/>
      <c r="AGN69" s="119"/>
      <c r="AGO69" s="119"/>
      <c r="AGP69" s="119"/>
      <c r="AGQ69" s="119"/>
      <c r="AGR69" s="119"/>
      <c r="AGS69" s="119"/>
      <c r="AGT69" s="119"/>
      <c r="AGU69" s="119"/>
      <c r="AGV69" s="119"/>
      <c r="AGW69" s="119"/>
      <c r="AGX69" s="119"/>
      <c r="AGY69" s="119"/>
      <c r="AGZ69" s="119"/>
      <c r="AHA69" s="119"/>
      <c r="AHB69" s="119"/>
      <c r="AHC69" s="119"/>
      <c r="AHD69" s="119"/>
      <c r="AHE69" s="119"/>
      <c r="AHF69" s="119"/>
      <c r="AHG69" s="119"/>
      <c r="AHH69" s="119"/>
      <c r="AHI69" s="119"/>
      <c r="AHJ69" s="119"/>
      <c r="AHK69" s="119"/>
      <c r="AHL69" s="119"/>
      <c r="AHM69" s="119"/>
      <c r="AHN69" s="119"/>
      <c r="AHO69" s="119"/>
      <c r="AHP69" s="119"/>
      <c r="AHQ69" s="119"/>
      <c r="AHR69" s="119"/>
      <c r="AHS69" s="119"/>
      <c r="AHT69" s="119"/>
      <c r="AHU69" s="119"/>
      <c r="AHV69" s="119"/>
      <c r="AHW69" s="119"/>
      <c r="AHX69" s="119"/>
      <c r="AHY69" s="119"/>
      <c r="AHZ69" s="119"/>
      <c r="AIA69" s="119"/>
      <c r="AIB69" s="119"/>
      <c r="AIC69" s="119"/>
      <c r="AID69" s="119"/>
      <c r="AIE69" s="119"/>
      <c r="AIF69" s="119"/>
      <c r="AIG69" s="119"/>
      <c r="AIH69" s="119"/>
      <c r="AII69" s="119"/>
      <c r="AIJ69" s="119"/>
      <c r="AIK69" s="119"/>
      <c r="AIL69" s="119"/>
      <c r="AIM69" s="119"/>
      <c r="AIN69" s="119"/>
      <c r="AIO69" s="119"/>
      <c r="AIP69" s="119"/>
      <c r="AIQ69" s="119"/>
      <c r="AIR69" s="119"/>
      <c r="AIS69" s="119"/>
      <c r="AIT69" s="119"/>
      <c r="AIU69" s="119"/>
      <c r="AIV69" s="119"/>
      <c r="AIW69" s="119"/>
      <c r="AIX69" s="119"/>
      <c r="AIY69" s="119"/>
      <c r="AIZ69" s="119"/>
      <c r="AJA69" s="119"/>
      <c r="AJB69" s="119"/>
      <c r="AJC69" s="119"/>
      <c r="AJD69" s="119"/>
      <c r="AJE69" s="119"/>
      <c r="AJF69" s="119"/>
      <c r="AJG69" s="119"/>
      <c r="AJH69" s="119"/>
      <c r="AJI69" s="119"/>
      <c r="AJJ69" s="119"/>
      <c r="AJK69" s="119"/>
      <c r="AJL69" s="119"/>
      <c r="AJM69" s="119"/>
      <c r="AJN69" s="119"/>
      <c r="AJO69" s="119"/>
      <c r="AJP69" s="119"/>
      <c r="AJQ69" s="119"/>
      <c r="AJR69" s="119"/>
      <c r="AJS69" s="119"/>
      <c r="AJT69" s="119"/>
      <c r="AJU69" s="119"/>
      <c r="AJV69" s="119"/>
      <c r="AJW69" s="119"/>
      <c r="AJX69" s="119"/>
      <c r="AJY69" s="119"/>
      <c r="AJZ69" s="119"/>
      <c r="AKA69" s="119"/>
      <c r="AKB69" s="119"/>
      <c r="AKC69" s="119"/>
      <c r="AKD69" s="119"/>
      <c r="AKE69" s="119"/>
      <c r="AKF69" s="119"/>
      <c r="AKG69" s="119"/>
      <c r="AKH69" s="119"/>
      <c r="AKI69" s="119"/>
      <c r="AKJ69" s="119"/>
      <c r="AKK69" s="119"/>
      <c r="AKL69" s="119"/>
      <c r="AKM69" s="119"/>
      <c r="AKN69" s="119"/>
      <c r="AKO69" s="119"/>
      <c r="AKP69" s="119"/>
      <c r="AKQ69" s="119"/>
      <c r="AKR69" s="119"/>
      <c r="AKS69" s="119"/>
      <c r="AKT69" s="119"/>
      <c r="AKU69" s="119"/>
      <c r="AKV69" s="119"/>
      <c r="AKW69" s="119"/>
      <c r="AKX69" s="119"/>
      <c r="AKY69" s="119"/>
      <c r="AKZ69" s="119"/>
      <c r="ALA69" s="119"/>
      <c r="ALB69" s="119"/>
      <c r="ALC69" s="119"/>
      <c r="ALD69" s="119"/>
      <c r="ALE69" s="119"/>
      <c r="ALF69" s="119"/>
      <c r="ALG69" s="119"/>
      <c r="ALH69" s="119"/>
      <c r="ALI69" s="119"/>
      <c r="ALJ69" s="119"/>
      <c r="ALK69" s="119"/>
      <c r="ALL69" s="119"/>
      <c r="ALM69" s="119"/>
      <c r="ALN69" s="119"/>
      <c r="ALO69" s="119"/>
      <c r="ALP69" s="119"/>
      <c r="ALQ69" s="119"/>
      <c r="ALR69" s="119"/>
      <c r="ALS69" s="119"/>
      <c r="ALT69" s="119"/>
      <c r="ALU69" s="119"/>
      <c r="ALV69" s="119"/>
      <c r="ALW69" s="119"/>
      <c r="ALX69" s="119"/>
      <c r="ALY69" s="119"/>
      <c r="ALZ69" s="119"/>
      <c r="AMA69" s="119"/>
      <c r="AMB69" s="119"/>
      <c r="AMC69" s="119"/>
      <c r="AMD69" s="119"/>
      <c r="AME69" s="119"/>
      <c r="AMF69" s="119"/>
      <c r="AMG69" s="119"/>
      <c r="AMH69" s="119"/>
      <c r="AMI69" s="119"/>
      <c r="AMJ69" s="119"/>
      <c r="AMK69" s="119"/>
      <c r="AML69" s="119"/>
      <c r="AMM69" s="119"/>
      <c r="AMN69" s="119"/>
      <c r="AMO69" s="119"/>
      <c r="AMP69" s="119"/>
      <c r="AMQ69" s="119"/>
      <c r="AMR69" s="119"/>
      <c r="AMS69" s="119"/>
      <c r="AMT69" s="119"/>
      <c r="AMU69" s="119"/>
      <c r="AMV69" s="119"/>
      <c r="AMW69" s="119"/>
      <c r="AMX69" s="119"/>
      <c r="AMY69" s="119"/>
      <c r="AMZ69" s="119"/>
      <c r="ANA69" s="119"/>
      <c r="ANB69" s="119"/>
      <c r="ANC69" s="119"/>
      <c r="AND69" s="119"/>
      <c r="ANE69" s="119"/>
      <c r="ANF69" s="119"/>
      <c r="ANG69" s="119"/>
      <c r="ANH69" s="119"/>
      <c r="ANI69" s="119"/>
      <c r="ANJ69" s="119"/>
      <c r="ANK69" s="119"/>
      <c r="ANL69" s="119"/>
      <c r="ANM69" s="119"/>
      <c r="ANN69" s="119"/>
      <c r="ANO69" s="119"/>
      <c r="ANP69" s="119"/>
      <c r="ANQ69" s="119"/>
      <c r="ANR69" s="119"/>
      <c r="ANS69" s="119"/>
      <c r="ANT69" s="119"/>
      <c r="ANU69" s="119"/>
      <c r="ANV69" s="119"/>
      <c r="ANW69" s="119"/>
      <c r="ANX69" s="119"/>
      <c r="ANY69" s="119"/>
      <c r="ANZ69" s="119"/>
      <c r="AOA69" s="119"/>
      <c r="AOB69" s="119"/>
      <c r="AOC69" s="119"/>
      <c r="AOD69" s="119"/>
      <c r="AOE69" s="119"/>
      <c r="AOF69" s="119"/>
      <c r="AOG69" s="119"/>
      <c r="AOH69" s="119"/>
      <c r="AOI69" s="119"/>
      <c r="AOJ69" s="119"/>
      <c r="AOK69" s="119"/>
      <c r="AOL69" s="119"/>
      <c r="AOM69" s="119"/>
      <c r="AON69" s="119"/>
      <c r="AOO69" s="119"/>
      <c r="AOP69" s="119"/>
      <c r="AOQ69" s="119"/>
      <c r="AOR69" s="119"/>
      <c r="AOS69" s="119"/>
      <c r="AOT69" s="119"/>
      <c r="AOU69" s="119"/>
      <c r="AOV69" s="119"/>
      <c r="AOW69" s="119"/>
      <c r="AOX69" s="119"/>
      <c r="AOY69" s="119"/>
      <c r="AOZ69" s="119"/>
      <c r="APA69" s="119"/>
      <c r="APB69" s="119"/>
      <c r="APC69" s="119"/>
      <c r="APD69" s="119"/>
      <c r="APE69" s="119"/>
      <c r="APF69" s="119"/>
      <c r="APG69" s="119"/>
      <c r="APH69" s="119"/>
      <c r="API69" s="119"/>
      <c r="APJ69" s="119"/>
      <c r="APK69" s="119"/>
      <c r="APL69" s="119"/>
      <c r="APM69" s="119"/>
      <c r="APN69" s="119"/>
      <c r="APO69" s="119"/>
      <c r="APP69" s="119"/>
      <c r="APQ69" s="119"/>
      <c r="APR69" s="119"/>
      <c r="APS69" s="119"/>
      <c r="APT69" s="119"/>
      <c r="APU69" s="119"/>
      <c r="APV69" s="119"/>
      <c r="APW69" s="119"/>
      <c r="APX69" s="119"/>
      <c r="APY69" s="119"/>
    </row>
    <row r="70" spans="1:1117" s="49" customFormat="1" ht="15" customHeight="1" x14ac:dyDescent="0.15">
      <c r="A70" s="615" t="s">
        <v>802</v>
      </c>
      <c r="B70" s="41">
        <f t="shared" si="1"/>
        <v>1315.178235138271</v>
      </c>
      <c r="C70" s="41">
        <f>B92/1024</f>
        <v>625.93828388214115</v>
      </c>
      <c r="D70" s="41">
        <f>C92/1024</f>
        <v>143.02083835122664</v>
      </c>
      <c r="E70" s="41">
        <f t="shared" si="3"/>
        <v>4058.9668372702859</v>
      </c>
      <c r="F70" s="41">
        <f t="shared" si="4"/>
        <v>8.8443165346970822</v>
      </c>
      <c r="G70" s="41">
        <f t="shared" si="5"/>
        <v>2501.0258962979528</v>
      </c>
      <c r="H70" s="41">
        <f t="shared" si="9"/>
        <v>2935.5405872167821</v>
      </c>
      <c r="I70" s="41">
        <f t="shared" si="10"/>
        <v>262.98465774811689</v>
      </c>
      <c r="J70" s="41">
        <f t="shared" si="6"/>
        <v>1479.5026629857307</v>
      </c>
      <c r="K70" s="41">
        <f t="shared" si="7"/>
        <v>71.654050646128539</v>
      </c>
      <c r="L70" s="41">
        <f>W92/1024</f>
        <v>481.28024073248207</v>
      </c>
      <c r="M70" s="41">
        <f>X92/1024</f>
        <v>2.8853466487826123</v>
      </c>
      <c r="N70" s="49">
        <f>SUM(B70:M70)</f>
        <v>13886.821953452594</v>
      </c>
      <c r="O70" s="41">
        <v>763.04763924963061</v>
      </c>
      <c r="P70"/>
      <c r="Q70"/>
      <c r="R70"/>
      <c r="S70"/>
      <c r="T70"/>
      <c r="U70"/>
      <c r="V70"/>
      <c r="W70"/>
      <c r="X70"/>
      <c r="Y70"/>
      <c r="Z70" s="119"/>
      <c r="AA70" s="119"/>
      <c r="AB70" s="119"/>
      <c r="AC70" s="119"/>
      <c r="AD70" s="119"/>
      <c r="AE70" s="119"/>
      <c r="AF70" s="119"/>
      <c r="AG70" s="119"/>
      <c r="AH70" s="119"/>
      <c r="AI70" s="119"/>
      <c r="AJ70" s="119"/>
      <c r="AK70" s="119"/>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c r="AKB70" s="70"/>
      <c r="AKC70" s="70"/>
      <c r="AKD70" s="70"/>
      <c r="AKE70" s="70"/>
      <c r="AKF70" s="70"/>
      <c r="AKG70" s="70"/>
      <c r="AKH70" s="70"/>
      <c r="AKI70" s="70"/>
      <c r="AKJ70" s="70"/>
      <c r="AKK70" s="70"/>
      <c r="AKL70" s="70"/>
      <c r="AKM70" s="70"/>
      <c r="AKN70" s="70"/>
      <c r="AKO70" s="70"/>
      <c r="AKP70" s="70"/>
      <c r="AKQ70" s="70"/>
      <c r="AKR70" s="70"/>
      <c r="AKS70" s="70"/>
      <c r="AKT70" s="70"/>
      <c r="AKU70" s="70"/>
      <c r="AKV70" s="70"/>
      <c r="AKW70" s="70"/>
      <c r="AKX70" s="70"/>
      <c r="AKY70" s="70"/>
      <c r="AKZ70" s="70"/>
      <c r="ALA70" s="70"/>
      <c r="ALB70" s="70"/>
      <c r="ALC70" s="70"/>
      <c r="ALD70" s="70"/>
      <c r="ALE70" s="70"/>
      <c r="ALF70" s="70"/>
      <c r="ALG70" s="70"/>
      <c r="ALH70" s="70"/>
      <c r="ALI70" s="70"/>
      <c r="ALJ70" s="70"/>
      <c r="ALK70" s="70"/>
      <c r="ALL70" s="70"/>
      <c r="ALM70" s="70"/>
      <c r="ALN70" s="70"/>
      <c r="ALO70" s="70"/>
      <c r="ALP70" s="70"/>
      <c r="ALQ70" s="70"/>
      <c r="ALR70" s="70"/>
      <c r="ALS70" s="70"/>
      <c r="ALT70" s="70"/>
      <c r="ALU70" s="70"/>
      <c r="ALV70" s="70"/>
      <c r="ALW70" s="70"/>
      <c r="ALX70" s="70"/>
      <c r="ALY70" s="70"/>
      <c r="ALZ70" s="70"/>
      <c r="AMA70" s="70"/>
      <c r="AMB70" s="70"/>
      <c r="AMC70" s="70"/>
      <c r="AMD70" s="70"/>
      <c r="AME70" s="70"/>
      <c r="AMF70" s="70"/>
      <c r="AMG70" s="70"/>
      <c r="AMH70" s="70"/>
      <c r="AMI70" s="70"/>
      <c r="AMJ70" s="70"/>
      <c r="AMK70" s="70"/>
      <c r="AML70" s="70"/>
      <c r="AMM70" s="70"/>
      <c r="AMN70" s="70"/>
      <c r="AMO70" s="70"/>
      <c r="AMP70" s="70"/>
      <c r="AMQ70" s="70"/>
      <c r="AMR70" s="70"/>
      <c r="AMS70" s="70"/>
      <c r="AMT70" s="70"/>
      <c r="AMU70" s="70"/>
      <c r="AMV70" s="70"/>
      <c r="AMW70" s="70"/>
      <c r="AMX70" s="70"/>
      <c r="AMY70" s="70"/>
      <c r="AMZ70" s="70"/>
      <c r="ANA70" s="70"/>
      <c r="ANB70" s="70"/>
      <c r="ANC70" s="70"/>
      <c r="AND70" s="70"/>
      <c r="ANE70" s="70"/>
      <c r="ANF70" s="70"/>
      <c r="ANG70" s="70"/>
      <c r="ANH70" s="70"/>
      <c r="ANI70" s="70"/>
      <c r="ANJ70" s="70"/>
      <c r="ANK70" s="70"/>
      <c r="ANL70" s="70"/>
      <c r="ANM70" s="70"/>
      <c r="ANN70" s="70"/>
      <c r="ANO70" s="70"/>
      <c r="ANP70" s="70"/>
      <c r="ANQ70" s="70"/>
      <c r="ANR70" s="70"/>
      <c r="ANS70" s="70"/>
      <c r="ANT70" s="70"/>
      <c r="ANU70" s="70"/>
      <c r="ANV70" s="70"/>
      <c r="ANW70" s="70"/>
      <c r="ANX70" s="70"/>
      <c r="ANY70" s="70"/>
      <c r="ANZ70" s="70"/>
      <c r="AOA70" s="70"/>
      <c r="AOB70" s="70"/>
      <c r="AOC70" s="70"/>
      <c r="AOD70" s="70"/>
      <c r="AOE70" s="70"/>
      <c r="AOF70" s="70"/>
      <c r="AOG70" s="70"/>
      <c r="AOH70" s="70"/>
      <c r="AOI70" s="70"/>
      <c r="AOJ70" s="70"/>
      <c r="AOK70" s="70"/>
      <c r="AOL70" s="70"/>
      <c r="AOM70" s="70"/>
      <c r="AON70" s="70"/>
      <c r="AOO70" s="70"/>
      <c r="AOP70" s="70"/>
      <c r="AOQ70" s="70"/>
      <c r="AOR70" s="70"/>
      <c r="AOS70" s="70"/>
      <c r="AOT70" s="70"/>
      <c r="AOU70" s="70"/>
      <c r="AOV70" s="70"/>
      <c r="AOW70" s="70"/>
      <c r="AOX70" s="70"/>
      <c r="AOY70" s="70"/>
      <c r="AOZ70" s="70"/>
      <c r="APA70" s="70"/>
      <c r="APB70" s="70"/>
      <c r="APC70" s="70"/>
      <c r="APD70" s="70"/>
      <c r="APE70" s="70"/>
      <c r="APF70" s="70"/>
      <c r="APG70" s="70"/>
      <c r="APH70" s="70"/>
      <c r="API70" s="70"/>
      <c r="APJ70" s="70"/>
      <c r="APK70" s="70"/>
      <c r="APL70" s="70"/>
      <c r="APM70" s="70"/>
      <c r="APN70" s="70"/>
      <c r="APO70" s="70"/>
      <c r="APP70" s="70"/>
      <c r="APQ70" s="70"/>
      <c r="APR70" s="70"/>
      <c r="APS70" s="70"/>
      <c r="APT70" s="70"/>
      <c r="APU70" s="70"/>
      <c r="APV70" s="70"/>
      <c r="APW70" s="70"/>
      <c r="APX70" s="70"/>
      <c r="APY70" s="70"/>
    </row>
    <row r="71" spans="1:1117" s="49" customFormat="1" ht="15" customHeight="1" x14ac:dyDescent="0.15">
      <c r="A71" s="615" t="s">
        <v>936</v>
      </c>
      <c r="B71" s="41">
        <f>(H93+I93+J93+K93)/1024</f>
        <v>2378.3300919152084</v>
      </c>
      <c r="C71" s="41">
        <f>B93/1024</f>
        <v>1418.5444757995174</v>
      </c>
      <c r="D71" s="41">
        <f>C93/1024</f>
        <v>151.56757468700411</v>
      </c>
      <c r="E71" s="41">
        <f>(D93+E93+F93)/1024</f>
        <v>5627.2969162931304</v>
      </c>
      <c r="F71" s="41">
        <f>G93/1024</f>
        <v>20.591103977747451</v>
      </c>
      <c r="G71" s="41">
        <f>(L93+M93+N93+O93+P93)/1024</f>
        <v>4255.6231546384679</v>
      </c>
      <c r="H71" s="41">
        <f>Q93/1024</f>
        <v>2161.3215733560392</v>
      </c>
      <c r="I71" s="41">
        <f>(R93+S93+T93)/1024</f>
        <v>383.64800415002031</v>
      </c>
      <c r="J71" s="41">
        <f>U93/1024</f>
        <v>1388.5250310475176</v>
      </c>
      <c r="K71" s="41">
        <f>V93/1024</f>
        <v>169.07318274293493</v>
      </c>
      <c r="L71" s="41">
        <f>W93/1024</f>
        <v>547.693270146636</v>
      </c>
      <c r="M71" s="41">
        <f>X93/1024</f>
        <v>5.9447709620208062</v>
      </c>
      <c r="N71" s="49">
        <f>SUM(B71:M71)</f>
        <v>18508.159149716244</v>
      </c>
      <c r="O71" s="41">
        <v>889.13361675249939</v>
      </c>
      <c r="P71"/>
      <c r="Q71"/>
      <c r="R71"/>
      <c r="S71"/>
      <c r="T71"/>
      <c r="U71"/>
      <c r="V71"/>
      <c r="W71"/>
      <c r="X71"/>
      <c r="Y71"/>
      <c r="Z71" s="119"/>
      <c r="AA71" s="119"/>
      <c r="AB71" s="119"/>
      <c r="AC71" s="119"/>
      <c r="AD71" s="119"/>
      <c r="AE71" s="119"/>
      <c r="AF71" s="119"/>
      <c r="AG71" s="119"/>
      <c r="AH71" s="119"/>
      <c r="AI71" s="119"/>
      <c r="AJ71" s="119"/>
      <c r="AK71" s="119"/>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c r="AKB71" s="70"/>
      <c r="AKC71" s="70"/>
      <c r="AKD71" s="70"/>
      <c r="AKE71" s="70"/>
      <c r="AKF71" s="70"/>
      <c r="AKG71" s="70"/>
      <c r="AKH71" s="70"/>
      <c r="AKI71" s="70"/>
      <c r="AKJ71" s="70"/>
      <c r="AKK71" s="70"/>
      <c r="AKL71" s="70"/>
      <c r="AKM71" s="70"/>
      <c r="AKN71" s="70"/>
      <c r="AKO71" s="70"/>
      <c r="AKP71" s="70"/>
      <c r="AKQ71" s="70"/>
      <c r="AKR71" s="70"/>
      <c r="AKS71" s="70"/>
      <c r="AKT71" s="70"/>
      <c r="AKU71" s="70"/>
      <c r="AKV71" s="70"/>
      <c r="AKW71" s="70"/>
      <c r="AKX71" s="70"/>
      <c r="AKY71" s="70"/>
      <c r="AKZ71" s="70"/>
      <c r="ALA71" s="70"/>
      <c r="ALB71" s="70"/>
      <c r="ALC71" s="70"/>
      <c r="ALD71" s="70"/>
      <c r="ALE71" s="70"/>
      <c r="ALF71" s="70"/>
      <c r="ALG71" s="70"/>
      <c r="ALH71" s="70"/>
      <c r="ALI71" s="70"/>
      <c r="ALJ71" s="70"/>
      <c r="ALK71" s="70"/>
      <c r="ALL71" s="70"/>
      <c r="ALM71" s="70"/>
      <c r="ALN71" s="70"/>
      <c r="ALO71" s="70"/>
      <c r="ALP71" s="70"/>
      <c r="ALQ71" s="70"/>
      <c r="ALR71" s="70"/>
      <c r="ALS71" s="70"/>
      <c r="ALT71" s="70"/>
      <c r="ALU71" s="70"/>
      <c r="ALV71" s="70"/>
      <c r="ALW71" s="70"/>
      <c r="ALX71" s="70"/>
      <c r="ALY71" s="70"/>
      <c r="ALZ71" s="70"/>
      <c r="AMA71" s="70"/>
      <c r="AMB71" s="70"/>
      <c r="AMC71" s="70"/>
      <c r="AMD71" s="70"/>
      <c r="AME71" s="70"/>
      <c r="AMF71" s="70"/>
      <c r="AMG71" s="70"/>
      <c r="AMH71" s="70"/>
      <c r="AMI71" s="70"/>
      <c r="AMJ71" s="70"/>
      <c r="AMK71" s="70"/>
      <c r="AML71" s="70"/>
      <c r="AMM71" s="70"/>
      <c r="AMN71" s="70"/>
      <c r="AMO71" s="70"/>
      <c r="AMP71" s="70"/>
      <c r="AMQ71" s="70"/>
      <c r="AMR71" s="70"/>
      <c r="AMS71" s="70"/>
      <c r="AMT71" s="70"/>
      <c r="AMU71" s="70"/>
      <c r="AMV71" s="70"/>
      <c r="AMW71" s="70"/>
      <c r="AMX71" s="70"/>
      <c r="AMY71" s="70"/>
      <c r="AMZ71" s="70"/>
      <c r="ANA71" s="70"/>
      <c r="ANB71" s="70"/>
      <c r="ANC71" s="70"/>
      <c r="AND71" s="70"/>
      <c r="ANE71" s="70"/>
      <c r="ANF71" s="70"/>
      <c r="ANG71" s="70"/>
      <c r="ANH71" s="70"/>
      <c r="ANI71" s="70"/>
      <c r="ANJ71" s="70"/>
      <c r="ANK71" s="70"/>
      <c r="ANL71" s="70"/>
      <c r="ANM71" s="70"/>
      <c r="ANN71" s="70"/>
      <c r="ANO71" s="70"/>
      <c r="ANP71" s="70"/>
      <c r="ANQ71" s="70"/>
      <c r="ANR71" s="70"/>
      <c r="ANS71" s="70"/>
      <c r="ANT71" s="70"/>
      <c r="ANU71" s="70"/>
      <c r="ANV71" s="70"/>
      <c r="ANW71" s="70"/>
      <c r="ANX71" s="70"/>
      <c r="ANY71" s="70"/>
      <c r="ANZ71" s="70"/>
      <c r="AOA71" s="70"/>
      <c r="AOB71" s="70"/>
      <c r="AOC71" s="70"/>
      <c r="AOD71" s="70"/>
      <c r="AOE71" s="70"/>
      <c r="AOF71" s="70"/>
      <c r="AOG71" s="70"/>
      <c r="AOH71" s="70"/>
      <c r="AOI71" s="70"/>
      <c r="AOJ71" s="70"/>
      <c r="AOK71" s="70"/>
      <c r="AOL71" s="70"/>
      <c r="AOM71" s="70"/>
      <c r="AON71" s="70"/>
      <c r="AOO71" s="70"/>
      <c r="AOP71" s="70"/>
      <c r="AOQ71" s="70"/>
      <c r="AOR71" s="70"/>
      <c r="AOS71" s="70"/>
      <c r="AOT71" s="70"/>
      <c r="AOU71" s="70"/>
      <c r="AOV71" s="70"/>
      <c r="AOW71" s="70"/>
      <c r="AOX71" s="70"/>
      <c r="AOY71" s="70"/>
      <c r="AOZ71" s="70"/>
      <c r="APA71" s="70"/>
      <c r="APB71" s="70"/>
      <c r="APC71" s="70"/>
      <c r="APD71" s="70"/>
      <c r="APE71" s="70"/>
      <c r="APF71" s="70"/>
      <c r="APG71" s="70"/>
      <c r="APH71" s="70"/>
      <c r="API71" s="70"/>
      <c r="APJ71" s="70"/>
      <c r="APK71" s="70"/>
      <c r="APL71" s="70"/>
      <c r="APM71" s="70"/>
      <c r="APN71" s="70"/>
      <c r="APO71" s="70"/>
      <c r="APP71" s="70"/>
      <c r="APQ71" s="70"/>
      <c r="APR71" s="70"/>
      <c r="APS71" s="70"/>
      <c r="APT71" s="70"/>
      <c r="APU71" s="70"/>
      <c r="APV71" s="70"/>
      <c r="APW71" s="70"/>
      <c r="APX71" s="70"/>
      <c r="APY71" s="70"/>
    </row>
    <row r="72" spans="1:1117" s="49" customFormat="1" ht="30" customHeight="1" x14ac:dyDescent="0.15">
      <c r="A72" s="127" t="s">
        <v>843</v>
      </c>
      <c r="B72" s="121">
        <f>SUM(B54:B71)</f>
        <v>8893.3545148742396</v>
      </c>
      <c r="C72" s="121">
        <f t="shared" ref="C72:O72" si="12">SUM(C54:C71)</f>
        <v>3028.7771241894397</v>
      </c>
      <c r="D72" s="121">
        <f t="shared" si="12"/>
        <v>609.27486232170031</v>
      </c>
      <c r="E72" s="121">
        <f t="shared" si="12"/>
        <v>20989.361743583435</v>
      </c>
      <c r="F72" s="121">
        <f t="shared" si="12"/>
        <v>149.56937307271497</v>
      </c>
      <c r="G72" s="121">
        <f t="shared" si="12"/>
        <v>17976.812097763279</v>
      </c>
      <c r="H72" s="121">
        <f t="shared" si="12"/>
        <v>20558.746474224852</v>
      </c>
      <c r="I72" s="121">
        <f t="shared" si="12"/>
        <v>2067.7289293408971</v>
      </c>
      <c r="J72" s="121">
        <f t="shared" si="12"/>
        <v>5996.6797940842525</v>
      </c>
      <c r="K72" s="121">
        <f t="shared" si="12"/>
        <v>331.8663407943763</v>
      </c>
      <c r="L72" s="121">
        <f t="shared" si="12"/>
        <v>2458.3697572140973</v>
      </c>
      <c r="M72" s="121">
        <f t="shared" si="12"/>
        <v>23.110022568095651</v>
      </c>
      <c r="N72" s="121">
        <f t="shared" si="12"/>
        <v>83083.651034031369</v>
      </c>
      <c r="O72" s="121">
        <f t="shared" si="12"/>
        <v>5735.835938451376</v>
      </c>
      <c r="P72"/>
      <c r="Q72"/>
      <c r="R72"/>
      <c r="S72"/>
      <c r="T72"/>
      <c r="U72"/>
      <c r="V72"/>
      <c r="W72"/>
      <c r="X72"/>
      <c r="Y72"/>
      <c r="Z72" s="70"/>
      <c r="AA72" s="70"/>
      <c r="AB72" s="70"/>
      <c r="AC72" s="70"/>
      <c r="AD72" s="70"/>
      <c r="AE72" s="70"/>
      <c r="AF72" s="70"/>
      <c r="AG72" s="70"/>
      <c r="AH72" s="70"/>
      <c r="AI72" s="70"/>
      <c r="AJ72" s="70"/>
      <c r="AK72" s="70"/>
      <c r="AL72" s="70"/>
      <c r="AM72" s="70"/>
      <c r="AN72" s="70"/>
      <c r="AO72" s="7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c r="AKB72" s="70"/>
      <c r="AKC72" s="70"/>
      <c r="AKD72" s="70"/>
      <c r="AKE72" s="70"/>
      <c r="AKF72" s="70"/>
      <c r="AKG72" s="70"/>
      <c r="AKH72" s="70"/>
      <c r="AKI72" s="70"/>
      <c r="AKJ72" s="70"/>
      <c r="AKK72" s="70"/>
      <c r="AKL72" s="70"/>
      <c r="AKM72" s="70"/>
      <c r="AKN72" s="70"/>
      <c r="AKO72" s="70"/>
      <c r="AKP72" s="70"/>
      <c r="AKQ72" s="70"/>
      <c r="AKR72" s="70"/>
      <c r="AKS72" s="70"/>
      <c r="AKT72" s="70"/>
      <c r="AKU72" s="70"/>
      <c r="AKV72" s="70"/>
      <c r="AKW72" s="70"/>
      <c r="AKX72" s="70"/>
      <c r="AKY72" s="70"/>
      <c r="AKZ72" s="70"/>
      <c r="ALA72" s="70"/>
      <c r="ALB72" s="70"/>
      <c r="ALC72" s="70"/>
      <c r="ALD72" s="70"/>
      <c r="ALE72" s="70"/>
      <c r="ALF72" s="70"/>
      <c r="ALG72" s="70"/>
      <c r="ALH72" s="70"/>
      <c r="ALI72" s="70"/>
      <c r="ALJ72" s="70"/>
      <c r="ALK72" s="70"/>
      <c r="ALL72" s="70"/>
      <c r="ALM72" s="70"/>
      <c r="ALN72" s="70"/>
      <c r="ALO72" s="70"/>
      <c r="ALP72" s="70"/>
      <c r="ALQ72" s="70"/>
      <c r="ALR72" s="70"/>
      <c r="ALS72" s="70"/>
      <c r="ALT72" s="70"/>
      <c r="ALU72" s="70"/>
      <c r="ALV72" s="70"/>
      <c r="ALW72" s="70"/>
      <c r="ALX72" s="70"/>
      <c r="ALY72" s="70"/>
      <c r="ALZ72" s="70"/>
      <c r="AMA72" s="70"/>
      <c r="AMB72" s="70"/>
      <c r="AMC72" s="70"/>
      <c r="AMD72" s="70"/>
      <c r="AME72" s="70"/>
      <c r="AMF72" s="70"/>
      <c r="AMG72" s="70"/>
      <c r="AMH72" s="70"/>
      <c r="AMI72" s="70"/>
      <c r="AMJ72" s="70"/>
      <c r="AMK72" s="70"/>
      <c r="AML72" s="70"/>
      <c r="AMM72" s="70"/>
      <c r="AMN72" s="70"/>
      <c r="AMO72" s="70"/>
      <c r="AMP72" s="70"/>
      <c r="AMQ72" s="70"/>
      <c r="AMR72" s="70"/>
      <c r="AMS72" s="70"/>
      <c r="AMT72" s="70"/>
      <c r="AMU72" s="70"/>
      <c r="AMV72" s="70"/>
      <c r="AMW72" s="70"/>
      <c r="AMX72" s="70"/>
      <c r="AMY72" s="70"/>
      <c r="AMZ72" s="70"/>
      <c r="ANA72" s="70"/>
      <c r="ANB72" s="70"/>
      <c r="ANC72" s="70"/>
      <c r="AND72" s="70"/>
      <c r="ANE72" s="70"/>
      <c r="ANF72" s="70"/>
      <c r="ANG72" s="70"/>
      <c r="ANH72" s="70"/>
      <c r="ANI72" s="70"/>
      <c r="ANJ72" s="70"/>
      <c r="ANK72" s="70"/>
      <c r="ANL72" s="70"/>
      <c r="ANM72" s="70"/>
      <c r="ANN72" s="70"/>
      <c r="ANO72" s="70"/>
      <c r="ANP72" s="70"/>
      <c r="ANQ72" s="70"/>
      <c r="ANR72" s="70"/>
      <c r="ANS72" s="70"/>
      <c r="ANT72" s="70"/>
      <c r="ANU72" s="70"/>
      <c r="ANV72" s="70"/>
      <c r="ANW72" s="70"/>
      <c r="ANX72" s="70"/>
      <c r="ANY72" s="70"/>
      <c r="ANZ72" s="70"/>
      <c r="AOA72" s="70"/>
      <c r="AOB72" s="70"/>
      <c r="AOC72" s="70"/>
      <c r="AOD72" s="70"/>
      <c r="AOE72" s="70"/>
      <c r="AOF72" s="70"/>
      <c r="AOG72" s="70"/>
      <c r="AOH72" s="70"/>
      <c r="AOI72" s="70"/>
      <c r="AOJ72" s="70"/>
      <c r="AOK72" s="70"/>
      <c r="AOL72" s="70"/>
      <c r="AOM72" s="70"/>
      <c r="AON72" s="70"/>
      <c r="AOO72" s="70"/>
      <c r="AOP72" s="70"/>
      <c r="AOQ72" s="70"/>
      <c r="AOR72" s="70"/>
      <c r="AOS72" s="70"/>
      <c r="AOT72" s="70"/>
      <c r="AOU72" s="70"/>
      <c r="AOV72" s="70"/>
      <c r="AOW72" s="70"/>
      <c r="AOX72" s="70"/>
      <c r="AOY72" s="70"/>
      <c r="AOZ72" s="70"/>
      <c r="APA72" s="70"/>
      <c r="APB72" s="70"/>
      <c r="APC72" s="70"/>
      <c r="APD72" s="70"/>
      <c r="APE72" s="70"/>
      <c r="APF72" s="70"/>
      <c r="APG72" s="70"/>
      <c r="APH72" s="70"/>
      <c r="API72" s="70"/>
      <c r="APJ72" s="70"/>
      <c r="APK72" s="70"/>
      <c r="APL72" s="70"/>
      <c r="APM72" s="70"/>
      <c r="APN72" s="70"/>
      <c r="APO72" s="70"/>
      <c r="APP72" s="70"/>
      <c r="APQ72" s="70"/>
      <c r="APR72" s="70"/>
      <c r="APS72" s="70"/>
      <c r="APT72" s="70"/>
      <c r="APU72" s="70"/>
      <c r="APV72" s="70"/>
      <c r="APW72" s="70"/>
      <c r="APX72" s="70"/>
      <c r="APY72" s="70"/>
    </row>
    <row r="73" spans="1:1117" s="49" customFormat="1" ht="27" customHeight="1" x14ac:dyDescent="0.15">
      <c r="A73" s="419"/>
      <c r="B73" s="70"/>
      <c r="C73" s="70"/>
      <c r="D73" s="70"/>
      <c r="E73" s="70"/>
      <c r="F73" s="59"/>
      <c r="G73" s="70"/>
      <c r="H73" s="70"/>
      <c r="I73" s="70"/>
      <c r="J73" s="70"/>
      <c r="K73" s="70"/>
      <c r="L73" s="70"/>
      <c r="M73" s="70"/>
      <c r="N73" s="46"/>
      <c r="O73"/>
      <c r="P73"/>
      <c r="Q73"/>
      <c r="R73"/>
      <c r="S73"/>
      <c r="T73"/>
      <c r="U73"/>
      <c r="V73" s="428"/>
      <c r="W73" s="428"/>
      <c r="X73" s="428"/>
      <c r="Y73" s="428"/>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c r="AKB73" s="70"/>
      <c r="AKC73" s="70"/>
      <c r="AKD73" s="70"/>
      <c r="AKE73" s="70"/>
      <c r="AKF73" s="70"/>
      <c r="AKG73" s="70"/>
      <c r="AKH73" s="70"/>
      <c r="AKI73" s="70"/>
      <c r="AKJ73" s="70"/>
      <c r="AKK73" s="70"/>
      <c r="AKL73" s="70"/>
      <c r="AKM73" s="70"/>
      <c r="AKN73" s="70"/>
      <c r="AKO73" s="70"/>
      <c r="AKP73" s="70"/>
      <c r="AKQ73" s="70"/>
      <c r="AKR73" s="70"/>
      <c r="AKS73" s="70"/>
      <c r="AKT73" s="70"/>
      <c r="AKU73" s="70"/>
      <c r="AKV73" s="70"/>
      <c r="AKW73" s="70"/>
      <c r="AKX73" s="70"/>
      <c r="AKY73" s="70"/>
      <c r="AKZ73" s="70"/>
      <c r="ALA73" s="70"/>
      <c r="ALB73" s="70"/>
      <c r="ALC73" s="70"/>
      <c r="ALD73" s="70"/>
      <c r="ALE73" s="70"/>
      <c r="ALF73" s="70"/>
      <c r="ALG73" s="70"/>
      <c r="ALH73" s="70"/>
      <c r="ALI73" s="70"/>
      <c r="ALJ73" s="70"/>
      <c r="ALK73" s="70"/>
      <c r="ALL73" s="70"/>
      <c r="ALM73" s="70"/>
      <c r="ALN73" s="70"/>
      <c r="ALO73" s="70"/>
      <c r="ALP73" s="70"/>
      <c r="ALQ73" s="70"/>
      <c r="ALR73" s="70"/>
      <c r="ALS73" s="70"/>
      <c r="ALT73" s="70"/>
      <c r="ALU73" s="70"/>
      <c r="ALV73" s="70"/>
      <c r="ALW73" s="70"/>
      <c r="ALX73" s="70"/>
      <c r="ALY73" s="70"/>
      <c r="ALZ73" s="70"/>
      <c r="AMA73" s="70"/>
      <c r="AMB73" s="70"/>
      <c r="AMC73" s="70"/>
      <c r="AMD73" s="70"/>
      <c r="AME73" s="70"/>
      <c r="AMF73" s="70"/>
      <c r="AMG73" s="70"/>
      <c r="AMH73" s="70"/>
      <c r="AMI73" s="70"/>
      <c r="AMJ73" s="70"/>
      <c r="AMK73" s="70"/>
      <c r="AML73" s="70"/>
      <c r="AMM73" s="70"/>
      <c r="AMN73" s="70"/>
      <c r="AMO73" s="70"/>
      <c r="AMP73" s="70"/>
      <c r="AMQ73" s="70"/>
      <c r="AMR73" s="70"/>
      <c r="AMS73" s="70"/>
      <c r="AMT73" s="70"/>
      <c r="AMU73" s="70"/>
      <c r="AMV73" s="70"/>
      <c r="AMW73" s="70"/>
      <c r="AMX73" s="70"/>
      <c r="AMY73" s="70"/>
      <c r="AMZ73" s="70"/>
      <c r="ANA73" s="70"/>
      <c r="ANB73" s="70"/>
      <c r="ANC73" s="70"/>
      <c r="AND73" s="70"/>
      <c r="ANE73" s="70"/>
      <c r="ANF73" s="70"/>
      <c r="ANG73" s="70"/>
      <c r="ANH73" s="70"/>
      <c r="ANI73" s="70"/>
      <c r="ANJ73" s="70"/>
      <c r="ANK73" s="70"/>
      <c r="ANL73" s="70"/>
      <c r="ANM73" s="70"/>
      <c r="ANN73" s="70"/>
      <c r="ANO73" s="70"/>
      <c r="ANP73" s="70"/>
      <c r="ANQ73" s="70"/>
      <c r="ANR73" s="70"/>
      <c r="ANS73" s="70"/>
      <c r="ANT73" s="70"/>
      <c r="ANU73" s="70"/>
      <c r="ANV73" s="70"/>
      <c r="ANW73" s="70"/>
      <c r="ANX73" s="70"/>
      <c r="ANY73" s="70"/>
      <c r="ANZ73" s="70"/>
      <c r="AOA73" s="70"/>
      <c r="AOB73" s="70"/>
      <c r="AOC73" s="70"/>
      <c r="AOD73" s="70"/>
      <c r="AOE73" s="70"/>
      <c r="AOF73" s="70"/>
      <c r="AOG73" s="70"/>
      <c r="AOH73" s="70"/>
      <c r="AOI73" s="70"/>
      <c r="AOJ73" s="70"/>
      <c r="AOK73" s="70"/>
      <c r="AOL73" s="70"/>
      <c r="AOM73" s="70"/>
      <c r="AON73" s="70"/>
      <c r="AOO73" s="70"/>
      <c r="AOP73" s="70"/>
      <c r="AOQ73" s="70"/>
      <c r="AOR73" s="70"/>
      <c r="AOS73" s="70"/>
      <c r="AOT73" s="70"/>
      <c r="AOU73" s="70"/>
      <c r="AOV73" s="70"/>
      <c r="AOW73" s="70"/>
      <c r="AOX73" s="70"/>
      <c r="AOY73" s="70"/>
      <c r="AOZ73" s="70"/>
      <c r="APA73" s="70"/>
      <c r="APB73" s="70"/>
      <c r="APC73" s="70"/>
      <c r="APD73" s="70"/>
      <c r="APE73" s="70"/>
      <c r="APF73" s="70"/>
      <c r="APG73" s="70"/>
      <c r="APH73" s="70"/>
      <c r="API73" s="70"/>
      <c r="APJ73" s="70"/>
      <c r="APK73" s="70"/>
      <c r="APL73" s="70"/>
      <c r="APM73" s="70"/>
      <c r="APN73" s="70"/>
      <c r="APO73" s="70"/>
      <c r="APP73" s="70"/>
      <c r="APQ73" s="70"/>
      <c r="APR73" s="70"/>
      <c r="APS73" s="70"/>
      <c r="APT73" s="70"/>
      <c r="APU73" s="70"/>
      <c r="APV73" s="70"/>
      <c r="APW73" s="70"/>
      <c r="APX73" s="70"/>
      <c r="APY73" s="70"/>
    </row>
    <row r="74" spans="1:1117" s="49" customFormat="1" ht="13.5" customHeight="1" x14ac:dyDescent="0.15">
      <c r="A74" t="s">
        <v>76</v>
      </c>
      <c r="B74"/>
      <c r="C74"/>
      <c r="D74"/>
      <c r="E74"/>
      <c r="F74"/>
      <c r="G74"/>
      <c r="H74"/>
      <c r="I74"/>
      <c r="J74"/>
      <c r="K74"/>
      <c r="L74"/>
      <c r="M74"/>
      <c r="N74"/>
      <c r="O74"/>
      <c r="P74"/>
      <c r="Q74"/>
      <c r="R74"/>
      <c r="S74"/>
      <c r="T74"/>
      <c r="U74"/>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c r="AKB74" s="70"/>
      <c r="AKC74" s="70"/>
      <c r="AKD74" s="70"/>
      <c r="AKE74" s="70"/>
      <c r="AKF74" s="70"/>
      <c r="AKG74" s="70"/>
      <c r="AKH74" s="70"/>
      <c r="AKI74" s="70"/>
      <c r="AKJ74" s="70"/>
      <c r="AKK74" s="70"/>
      <c r="AKL74" s="70"/>
      <c r="AKM74" s="70"/>
      <c r="AKN74" s="70"/>
      <c r="AKO74" s="70"/>
      <c r="AKP74" s="70"/>
      <c r="AKQ74" s="70"/>
      <c r="AKR74" s="70"/>
      <c r="AKS74" s="70"/>
      <c r="AKT74" s="70"/>
      <c r="AKU74" s="70"/>
      <c r="AKV74" s="70"/>
      <c r="AKW74" s="70"/>
      <c r="AKX74" s="70"/>
      <c r="AKY74" s="70"/>
      <c r="AKZ74" s="70"/>
      <c r="ALA74" s="70"/>
      <c r="ALB74" s="70"/>
      <c r="ALC74" s="70"/>
      <c r="ALD74" s="70"/>
      <c r="ALE74" s="70"/>
      <c r="ALF74" s="70"/>
      <c r="ALG74" s="70"/>
      <c r="ALH74" s="70"/>
      <c r="ALI74" s="70"/>
      <c r="ALJ74" s="70"/>
      <c r="ALK74" s="70"/>
      <c r="ALL74" s="70"/>
      <c r="ALM74" s="70"/>
      <c r="ALN74" s="70"/>
      <c r="ALO74" s="70"/>
      <c r="ALP74" s="70"/>
      <c r="ALQ74" s="70"/>
      <c r="ALR74" s="70"/>
      <c r="ALS74" s="70"/>
      <c r="ALT74" s="70"/>
      <c r="ALU74" s="70"/>
      <c r="ALV74" s="70"/>
      <c r="ALW74" s="70"/>
      <c r="ALX74" s="70"/>
      <c r="ALY74" s="70"/>
      <c r="ALZ74" s="70"/>
      <c r="AMA74" s="70"/>
      <c r="AMB74" s="70"/>
      <c r="AMC74" s="70"/>
      <c r="AMD74" s="70"/>
      <c r="AME74" s="70"/>
      <c r="AMF74" s="70"/>
      <c r="AMG74" s="70"/>
      <c r="AMH74" s="70"/>
      <c r="AMI74" s="70"/>
      <c r="AMJ74" s="70"/>
      <c r="AMK74" s="70"/>
      <c r="AML74" s="70"/>
      <c r="AMM74" s="70"/>
      <c r="AMN74" s="70"/>
      <c r="AMO74" s="70"/>
      <c r="AMP74" s="70"/>
      <c r="AMQ74" s="70"/>
      <c r="AMR74" s="70"/>
      <c r="AMS74" s="70"/>
      <c r="AMT74" s="70"/>
      <c r="AMU74" s="70"/>
      <c r="AMV74" s="70"/>
      <c r="AMW74" s="70"/>
      <c r="AMX74" s="70"/>
      <c r="AMY74" s="70"/>
      <c r="AMZ74" s="70"/>
      <c r="ANA74" s="70"/>
      <c r="ANB74" s="70"/>
      <c r="ANC74" s="70"/>
      <c r="AND74" s="70"/>
      <c r="ANE74" s="70"/>
      <c r="ANF74" s="70"/>
      <c r="ANG74" s="70"/>
      <c r="ANH74" s="70"/>
      <c r="ANI74" s="70"/>
      <c r="ANJ74" s="70"/>
      <c r="ANK74" s="70"/>
      <c r="ANL74" s="70"/>
      <c r="ANM74" s="70"/>
      <c r="ANN74" s="70"/>
      <c r="ANO74" s="70"/>
      <c r="ANP74" s="70"/>
      <c r="ANQ74" s="70"/>
      <c r="ANR74" s="70"/>
      <c r="ANS74" s="70"/>
      <c r="ANT74" s="70"/>
      <c r="ANU74" s="70"/>
      <c r="ANV74" s="70"/>
      <c r="ANW74" s="70"/>
      <c r="ANX74" s="70"/>
      <c r="ANY74" s="70"/>
      <c r="ANZ74" s="70"/>
      <c r="AOA74" s="70"/>
      <c r="AOB74" s="70"/>
      <c r="AOC74" s="70"/>
      <c r="AOD74" s="70"/>
      <c r="AOE74" s="70"/>
      <c r="AOF74" s="70"/>
      <c r="AOG74" s="70"/>
      <c r="AOH74" s="70"/>
      <c r="AOI74" s="70"/>
      <c r="AOJ74" s="70"/>
      <c r="AOK74" s="70"/>
      <c r="AOL74" s="70"/>
      <c r="AOM74" s="70"/>
      <c r="AON74" s="70"/>
      <c r="AOO74" s="70"/>
      <c r="AOP74" s="70"/>
      <c r="AOQ74" s="70"/>
      <c r="AOR74" s="70"/>
      <c r="AOS74" s="70"/>
      <c r="AOT74" s="70"/>
      <c r="AOU74" s="70"/>
      <c r="AOV74" s="70"/>
      <c r="AOW74" s="70"/>
      <c r="AOX74" s="70"/>
      <c r="AOY74" s="70"/>
      <c r="AOZ74" s="70"/>
      <c r="APA74" s="70"/>
      <c r="APB74" s="70"/>
      <c r="APC74" s="70"/>
      <c r="APD74" s="70"/>
      <c r="APE74" s="70"/>
      <c r="APF74" s="70"/>
      <c r="APG74" s="70"/>
      <c r="APH74" s="70"/>
      <c r="API74" s="70"/>
      <c r="APJ74" s="70"/>
      <c r="APK74" s="70"/>
      <c r="APL74" s="70"/>
      <c r="APM74" s="70"/>
      <c r="APN74" s="70"/>
      <c r="APO74" s="70"/>
      <c r="APP74" s="70"/>
      <c r="APQ74" s="70"/>
      <c r="APR74" s="70"/>
      <c r="APS74" s="70"/>
      <c r="APT74" s="70"/>
      <c r="APU74" s="70"/>
      <c r="APV74" s="70"/>
      <c r="APW74" s="70"/>
      <c r="APX74" s="70"/>
      <c r="APY74" s="70"/>
    </row>
    <row r="75" spans="1:1117" s="49" customFormat="1" ht="25.5" customHeight="1" x14ac:dyDescent="0.15">
      <c r="A75" s="358" t="s">
        <v>513</v>
      </c>
      <c r="B75" s="127" t="s">
        <v>56</v>
      </c>
      <c r="C75" s="28" t="s">
        <v>57</v>
      </c>
      <c r="D75" s="127" t="s">
        <v>58</v>
      </c>
      <c r="E75" s="127" t="s">
        <v>501</v>
      </c>
      <c r="F75" s="127" t="s">
        <v>502</v>
      </c>
      <c r="G75" s="127" t="s">
        <v>59</v>
      </c>
      <c r="H75" s="127" t="s">
        <v>106</v>
      </c>
      <c r="I75" s="127" t="s">
        <v>107</v>
      </c>
      <c r="J75" s="28" t="s">
        <v>108</v>
      </c>
      <c r="K75" s="28" t="s">
        <v>109</v>
      </c>
      <c r="L75" s="127" t="s">
        <v>60</v>
      </c>
      <c r="M75" s="127" t="s">
        <v>110</v>
      </c>
      <c r="N75" s="127" t="s">
        <v>111</v>
      </c>
      <c r="O75" s="28" t="s">
        <v>503</v>
      </c>
      <c r="P75" s="127" t="s">
        <v>504</v>
      </c>
      <c r="Q75" s="28" t="s">
        <v>61</v>
      </c>
      <c r="R75" s="127" t="s">
        <v>62</v>
      </c>
      <c r="S75" s="127" t="s">
        <v>505</v>
      </c>
      <c r="T75" s="127" t="s">
        <v>97</v>
      </c>
      <c r="U75" s="488" t="s">
        <v>743</v>
      </c>
      <c r="V75" s="127" t="s">
        <v>63</v>
      </c>
      <c r="W75" s="127" t="s">
        <v>101</v>
      </c>
      <c r="X75" s="127" t="s">
        <v>65</v>
      </c>
      <c r="Y75" s="430" t="s">
        <v>66</v>
      </c>
      <c r="Z75" s="70"/>
      <c r="AA75" s="70"/>
      <c r="AB75" s="70"/>
      <c r="AC75" s="70"/>
      <c r="AD75" s="70"/>
      <c r="AE75" s="70"/>
      <c r="AF75" s="70"/>
      <c r="AG75" s="70"/>
      <c r="AH75" s="70"/>
      <c r="AI75" s="70"/>
      <c r="AJ75" s="70"/>
      <c r="AK75" s="70"/>
      <c r="AL75" s="70"/>
      <c r="AM75" s="70"/>
      <c r="AN75" s="70"/>
      <c r="AO75" s="7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c r="AKB75" s="70"/>
      <c r="AKC75" s="70"/>
      <c r="AKD75" s="70"/>
      <c r="AKE75" s="70"/>
      <c r="AKF75" s="70"/>
      <c r="AKG75" s="70"/>
      <c r="AKH75" s="70"/>
      <c r="AKI75" s="70"/>
      <c r="AKJ75" s="70"/>
      <c r="AKK75" s="70"/>
      <c r="AKL75" s="70"/>
      <c r="AKM75" s="70"/>
      <c r="AKN75" s="70"/>
      <c r="AKO75" s="70"/>
      <c r="AKP75" s="70"/>
      <c r="AKQ75" s="70"/>
      <c r="AKR75" s="70"/>
      <c r="AKS75" s="70"/>
      <c r="AKT75" s="70"/>
      <c r="AKU75" s="70"/>
      <c r="AKV75" s="70"/>
      <c r="AKW75" s="70"/>
      <c r="AKX75" s="70"/>
      <c r="AKY75" s="70"/>
      <c r="AKZ75" s="70"/>
      <c r="ALA75" s="70"/>
      <c r="ALB75" s="70"/>
      <c r="ALC75" s="70"/>
      <c r="ALD75" s="70"/>
      <c r="ALE75" s="70"/>
      <c r="ALF75" s="70"/>
      <c r="ALG75" s="70"/>
      <c r="ALH75" s="70"/>
      <c r="ALI75" s="70"/>
      <c r="ALJ75" s="70"/>
      <c r="ALK75" s="70"/>
      <c r="ALL75" s="70"/>
      <c r="ALM75" s="70"/>
      <c r="ALN75" s="70"/>
      <c r="ALO75" s="70"/>
      <c r="ALP75" s="70"/>
      <c r="ALQ75" s="70"/>
      <c r="ALR75" s="70"/>
      <c r="ALS75" s="70"/>
      <c r="ALT75" s="70"/>
      <c r="ALU75" s="70"/>
      <c r="ALV75" s="70"/>
      <c r="ALW75" s="70"/>
      <c r="ALX75" s="70"/>
      <c r="ALY75" s="70"/>
      <c r="ALZ75" s="70"/>
      <c r="AMA75" s="70"/>
      <c r="AMB75" s="70"/>
      <c r="AMC75" s="70"/>
      <c r="AMD75" s="70"/>
      <c r="AME75" s="70"/>
      <c r="AMF75" s="70"/>
      <c r="AMG75" s="70"/>
      <c r="AMH75" s="70"/>
      <c r="AMI75" s="70"/>
      <c r="AMJ75" s="70"/>
      <c r="AMK75" s="70"/>
      <c r="AML75" s="70"/>
      <c r="AMM75" s="70"/>
      <c r="AMN75" s="70"/>
      <c r="AMO75" s="70"/>
      <c r="AMP75" s="70"/>
      <c r="AMQ75" s="70"/>
      <c r="AMR75" s="70"/>
      <c r="AMS75" s="70"/>
      <c r="AMT75" s="70"/>
      <c r="AMU75" s="70"/>
      <c r="AMV75" s="70"/>
      <c r="AMW75" s="70"/>
      <c r="AMX75" s="70"/>
      <c r="AMY75" s="70"/>
      <c r="AMZ75" s="70"/>
      <c r="ANA75" s="70"/>
      <c r="ANB75" s="70"/>
      <c r="ANC75" s="70"/>
      <c r="AND75" s="70"/>
      <c r="ANE75" s="70"/>
      <c r="ANF75" s="70"/>
      <c r="ANG75" s="70"/>
      <c r="ANH75" s="70"/>
      <c r="ANI75" s="70"/>
      <c r="ANJ75" s="70"/>
      <c r="ANK75" s="70"/>
      <c r="ANL75" s="70"/>
      <c r="ANM75" s="70"/>
      <c r="ANN75" s="70"/>
      <c r="ANO75" s="70"/>
      <c r="ANP75" s="70"/>
      <c r="ANQ75" s="70"/>
      <c r="ANR75" s="70"/>
      <c r="ANS75" s="70"/>
      <c r="ANT75" s="70"/>
      <c r="ANU75" s="70"/>
      <c r="ANV75" s="70"/>
      <c r="ANW75" s="70"/>
      <c r="ANX75" s="70"/>
      <c r="ANY75" s="70"/>
      <c r="ANZ75" s="70"/>
      <c r="AOA75" s="70"/>
      <c r="AOB75" s="70"/>
      <c r="AOC75" s="70"/>
      <c r="AOD75" s="70"/>
      <c r="AOE75" s="70"/>
      <c r="AOF75" s="70"/>
      <c r="AOG75" s="70"/>
      <c r="AOH75" s="70"/>
      <c r="AOI75" s="70"/>
      <c r="AOJ75" s="70"/>
      <c r="AOK75" s="70"/>
      <c r="AOL75" s="70"/>
      <c r="AOM75" s="70"/>
      <c r="AON75" s="70"/>
      <c r="AOO75" s="70"/>
      <c r="AOP75" s="70"/>
      <c r="AOQ75" s="70"/>
      <c r="AOR75" s="70"/>
      <c r="AOS75" s="70"/>
      <c r="AOT75" s="70"/>
      <c r="AOU75" s="70"/>
      <c r="AOV75" s="70"/>
      <c r="AOW75" s="70"/>
      <c r="AOX75" s="70"/>
      <c r="AOY75" s="70"/>
      <c r="AOZ75" s="70"/>
      <c r="APA75" s="70"/>
      <c r="APB75" s="70"/>
      <c r="APC75" s="70"/>
      <c r="APD75" s="70"/>
      <c r="APE75" s="70"/>
      <c r="APF75" s="70"/>
      <c r="APG75" s="70"/>
      <c r="APH75" s="70"/>
      <c r="API75" s="70"/>
      <c r="APJ75" s="70"/>
      <c r="APK75" s="70"/>
      <c r="APL75" s="70"/>
      <c r="APM75" s="70"/>
      <c r="APN75" s="70"/>
      <c r="APO75" s="70"/>
      <c r="APP75" s="70"/>
      <c r="APQ75" s="70"/>
      <c r="APR75" s="70"/>
      <c r="APS75" s="70"/>
      <c r="APT75" s="70"/>
      <c r="APU75" s="70"/>
      <c r="APV75" s="70"/>
      <c r="APW75" s="70"/>
      <c r="APX75" s="70"/>
      <c r="APY75" s="70"/>
    </row>
    <row r="76" spans="1:1117" s="49" customFormat="1" ht="13.5" customHeight="1" x14ac:dyDescent="0.15">
      <c r="A76" s="52" t="s">
        <v>416</v>
      </c>
      <c r="B76" s="49">
        <v>5.42</v>
      </c>
      <c r="D76" s="49">
        <v>0</v>
      </c>
      <c r="E76" s="49">
        <v>11781.15</v>
      </c>
      <c r="F76" s="49">
        <v>9712.4599999999991</v>
      </c>
      <c r="G76" s="49">
        <v>647.12</v>
      </c>
      <c r="I76" s="49">
        <v>6468.82</v>
      </c>
      <c r="J76" s="49">
        <v>0.06</v>
      </c>
      <c r="L76" s="49">
        <v>7582.49</v>
      </c>
      <c r="O76" s="49">
        <v>0</v>
      </c>
      <c r="P76" s="49">
        <v>1319.74</v>
      </c>
      <c r="Q76" s="49">
        <v>0</v>
      </c>
      <c r="R76" s="49">
        <v>106.34</v>
      </c>
      <c r="T76" s="49">
        <v>135.31</v>
      </c>
      <c r="V76" s="49">
        <v>10.71</v>
      </c>
      <c r="W76" s="49">
        <v>1897.55</v>
      </c>
      <c r="X76" s="49">
        <v>81.94</v>
      </c>
      <c r="Y76" s="49">
        <f>SUM(B76:X76)</f>
        <v>39749.109999999993</v>
      </c>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c r="XV76" s="70"/>
      <c r="XW76" s="70"/>
      <c r="XX76" s="70"/>
      <c r="XY76" s="70"/>
      <c r="XZ76" s="70"/>
      <c r="YA76" s="70"/>
      <c r="YB76" s="70"/>
      <c r="YC76" s="70"/>
      <c r="YD76" s="70"/>
      <c r="YE76" s="70"/>
      <c r="YF76" s="70"/>
      <c r="YG76" s="70"/>
      <c r="YH76" s="70"/>
      <c r="YI76" s="70"/>
      <c r="YJ76" s="70"/>
      <c r="YK76" s="70"/>
      <c r="YL76" s="70"/>
      <c r="YM76" s="70"/>
      <c r="YN76" s="70"/>
      <c r="YO76" s="70"/>
      <c r="YP76" s="70"/>
      <c r="YQ76" s="70"/>
      <c r="YR76" s="70"/>
      <c r="YS76" s="70"/>
      <c r="YT76" s="70"/>
      <c r="YU76" s="70"/>
      <c r="YV76" s="70"/>
      <c r="YW76" s="70"/>
      <c r="YX76" s="70"/>
      <c r="YY76" s="70"/>
      <c r="YZ76" s="70"/>
      <c r="ZA76" s="70"/>
      <c r="ZB76" s="70"/>
      <c r="ZC76" s="70"/>
      <c r="ZD76" s="70"/>
      <c r="ZE76" s="70"/>
      <c r="ZF76" s="70"/>
      <c r="ZG76" s="70"/>
      <c r="ZH76" s="70"/>
      <c r="ZI76" s="70"/>
      <c r="ZJ76" s="70"/>
      <c r="ZK76" s="70"/>
      <c r="ZL76" s="70"/>
      <c r="ZM76" s="70"/>
      <c r="ZN76" s="70"/>
      <c r="ZO76" s="70"/>
      <c r="ZP76" s="70"/>
      <c r="ZQ76" s="70"/>
      <c r="ZR76" s="70"/>
      <c r="ZS76" s="70"/>
      <c r="ZT76" s="70"/>
      <c r="ZU76" s="70"/>
      <c r="ZV76" s="70"/>
      <c r="ZW76" s="70"/>
      <c r="ZX76" s="70"/>
      <c r="ZY76" s="70"/>
      <c r="ZZ76" s="70"/>
      <c r="AAA76" s="70"/>
      <c r="AAB76" s="70"/>
      <c r="AAC76" s="70"/>
      <c r="AAD76" s="70"/>
      <c r="AAE76" s="70"/>
      <c r="AAF76" s="70"/>
      <c r="AAG76" s="70"/>
      <c r="AAH76" s="70"/>
      <c r="AAI76" s="70"/>
      <c r="AAJ76" s="70"/>
      <c r="AAK76" s="70"/>
      <c r="AAL76" s="70"/>
      <c r="AAM76" s="70"/>
      <c r="AAN76" s="70"/>
      <c r="AAO76" s="70"/>
      <c r="AAP76" s="70"/>
      <c r="AAQ76" s="70"/>
      <c r="AAR76" s="70"/>
      <c r="AAS76" s="70"/>
      <c r="AAT76" s="70"/>
      <c r="AAU76" s="70"/>
      <c r="AAV76" s="70"/>
      <c r="AAW76" s="70"/>
      <c r="AAX76" s="70"/>
      <c r="AAY76" s="70"/>
      <c r="AAZ76" s="70"/>
      <c r="ABA76" s="70"/>
      <c r="ABB76" s="70"/>
      <c r="ABC76" s="70"/>
      <c r="ABD76" s="70"/>
      <c r="ABE76" s="70"/>
      <c r="ABF76" s="70"/>
      <c r="ABG76" s="70"/>
      <c r="ABH76" s="70"/>
      <c r="ABI76" s="70"/>
      <c r="ABJ76" s="70"/>
      <c r="ABK76" s="70"/>
      <c r="ABL76" s="70"/>
      <c r="ABM76" s="70"/>
      <c r="ABN76" s="70"/>
      <c r="ABO76" s="70"/>
      <c r="ABP76" s="70"/>
      <c r="ABQ76" s="70"/>
      <c r="ABR76" s="70"/>
      <c r="ABS76" s="70"/>
      <c r="ABT76" s="70"/>
      <c r="ABU76" s="70"/>
      <c r="ABV76" s="70"/>
      <c r="ABW76" s="70"/>
      <c r="ABX76" s="70"/>
      <c r="ABY76" s="70"/>
      <c r="ABZ76" s="70"/>
      <c r="ACA76" s="70"/>
      <c r="ACB76" s="70"/>
      <c r="ACC76" s="70"/>
      <c r="ACD76" s="70"/>
      <c r="ACE76" s="70"/>
      <c r="ACF76" s="70"/>
      <c r="ACG76" s="70"/>
      <c r="ACH76" s="70"/>
      <c r="ACI76" s="70"/>
      <c r="ACJ76" s="70"/>
      <c r="ACK76" s="70"/>
      <c r="ACL76" s="70"/>
      <c r="ACM76" s="70"/>
      <c r="ACN76" s="70"/>
      <c r="ACO76" s="70"/>
      <c r="ACP76" s="70"/>
      <c r="ACQ76" s="70"/>
      <c r="ACR76" s="70"/>
      <c r="ACS76" s="70"/>
      <c r="ACT76" s="70"/>
      <c r="ACU76" s="70"/>
      <c r="ACV76" s="70"/>
      <c r="ACW76" s="70"/>
      <c r="ACX76" s="70"/>
      <c r="ACY76" s="70"/>
      <c r="ACZ76" s="70"/>
      <c r="ADA76" s="70"/>
      <c r="ADB76" s="70"/>
      <c r="ADC76" s="70"/>
      <c r="ADD76" s="70"/>
      <c r="ADE76" s="70"/>
      <c r="ADF76" s="70"/>
      <c r="ADG76" s="70"/>
      <c r="ADH76" s="70"/>
      <c r="ADI76" s="70"/>
      <c r="ADJ76" s="70"/>
      <c r="ADK76" s="70"/>
      <c r="ADL76" s="70"/>
      <c r="ADM76" s="70"/>
      <c r="ADN76" s="70"/>
      <c r="ADO76" s="70"/>
      <c r="ADP76" s="70"/>
      <c r="ADQ76" s="70"/>
      <c r="ADR76" s="70"/>
      <c r="ADS76" s="70"/>
      <c r="ADT76" s="70"/>
      <c r="ADU76" s="70"/>
      <c r="ADV76" s="70"/>
      <c r="ADW76" s="70"/>
      <c r="ADX76" s="70"/>
      <c r="ADY76" s="70"/>
      <c r="ADZ76" s="70"/>
      <c r="AEA76" s="70"/>
      <c r="AEB76" s="70"/>
      <c r="AEC76" s="70"/>
      <c r="AED76" s="70"/>
      <c r="AEE76" s="70"/>
      <c r="AEF76" s="70"/>
      <c r="AEG76" s="70"/>
      <c r="AEH76" s="70"/>
      <c r="AEI76" s="70"/>
      <c r="AEJ76" s="70"/>
      <c r="AEK76" s="70"/>
      <c r="AEL76" s="70"/>
      <c r="AEM76" s="70"/>
      <c r="AEN76" s="70"/>
      <c r="AEO76" s="70"/>
      <c r="AEP76" s="70"/>
      <c r="AEQ76" s="70"/>
      <c r="AER76" s="70"/>
      <c r="AES76" s="70"/>
      <c r="AET76" s="70"/>
      <c r="AEU76" s="70"/>
      <c r="AEV76" s="70"/>
      <c r="AEW76" s="70"/>
      <c r="AEX76" s="70"/>
      <c r="AEY76" s="70"/>
      <c r="AEZ76" s="70"/>
      <c r="AFA76" s="70"/>
      <c r="AFB76" s="70"/>
      <c r="AFC76" s="70"/>
      <c r="AFD76" s="70"/>
      <c r="AFE76" s="70"/>
      <c r="AFF76" s="70"/>
      <c r="AFG76" s="70"/>
      <c r="AFH76" s="70"/>
      <c r="AFI76" s="70"/>
      <c r="AFJ76" s="70"/>
      <c r="AFK76" s="70"/>
      <c r="AFL76" s="70"/>
      <c r="AFM76" s="70"/>
      <c r="AFN76" s="70"/>
      <c r="AFO76" s="70"/>
      <c r="AFP76" s="70"/>
      <c r="AFQ76" s="70"/>
      <c r="AFR76" s="70"/>
      <c r="AFS76" s="70"/>
      <c r="AFT76" s="70"/>
      <c r="AFU76" s="70"/>
      <c r="AFV76" s="70"/>
      <c r="AFW76" s="70"/>
      <c r="AFX76" s="70"/>
      <c r="AFY76" s="70"/>
      <c r="AFZ76" s="70"/>
      <c r="AGA76" s="70"/>
      <c r="AGB76" s="70"/>
      <c r="AGC76" s="70"/>
      <c r="AGD76" s="70"/>
      <c r="AGE76" s="70"/>
      <c r="AGF76" s="70"/>
      <c r="AGG76" s="70"/>
      <c r="AGH76" s="70"/>
      <c r="AGI76" s="70"/>
      <c r="AGJ76" s="70"/>
      <c r="AGK76" s="70"/>
      <c r="AGL76" s="70"/>
      <c r="AGM76" s="70"/>
      <c r="AGN76" s="70"/>
      <c r="AGO76" s="70"/>
      <c r="AGP76" s="70"/>
      <c r="AGQ76" s="70"/>
      <c r="AGR76" s="70"/>
      <c r="AGS76" s="70"/>
      <c r="AGT76" s="70"/>
      <c r="AGU76" s="70"/>
      <c r="AGV76" s="70"/>
      <c r="AGW76" s="70"/>
      <c r="AGX76" s="70"/>
      <c r="AGY76" s="70"/>
      <c r="AGZ76" s="70"/>
      <c r="AHA76" s="70"/>
      <c r="AHB76" s="70"/>
      <c r="AHC76" s="70"/>
      <c r="AHD76" s="70"/>
      <c r="AHE76" s="70"/>
      <c r="AHF76" s="70"/>
      <c r="AHG76" s="70"/>
      <c r="AHH76" s="70"/>
      <c r="AHI76" s="70"/>
      <c r="AHJ76" s="70"/>
      <c r="AHK76" s="70"/>
      <c r="AHL76" s="70"/>
      <c r="AHM76" s="70"/>
      <c r="AHN76" s="70"/>
      <c r="AHO76" s="70"/>
      <c r="AHP76" s="70"/>
      <c r="AHQ76" s="70"/>
      <c r="AHR76" s="70"/>
      <c r="AHS76" s="70"/>
      <c r="AHT76" s="70"/>
      <c r="AHU76" s="70"/>
      <c r="AHV76" s="70"/>
      <c r="AHW76" s="70"/>
      <c r="AHX76" s="70"/>
      <c r="AHY76" s="70"/>
      <c r="AHZ76" s="70"/>
      <c r="AIA76" s="70"/>
      <c r="AIB76" s="70"/>
      <c r="AIC76" s="70"/>
      <c r="AID76" s="70"/>
      <c r="AIE76" s="70"/>
      <c r="AIF76" s="70"/>
      <c r="AIG76" s="70"/>
      <c r="AIH76" s="70"/>
      <c r="AII76" s="70"/>
      <c r="AIJ76" s="70"/>
      <c r="AIK76" s="70"/>
      <c r="AIL76" s="70"/>
      <c r="AIM76" s="70"/>
      <c r="AIN76" s="70"/>
      <c r="AIO76" s="70"/>
      <c r="AIP76" s="70"/>
      <c r="AIQ76" s="70"/>
      <c r="AIR76" s="70"/>
      <c r="AIS76" s="70"/>
      <c r="AIT76" s="70"/>
      <c r="AIU76" s="70"/>
      <c r="AIV76" s="70"/>
      <c r="AIW76" s="70"/>
      <c r="AIX76" s="70"/>
      <c r="AIY76" s="70"/>
      <c r="AIZ76" s="70"/>
      <c r="AJA76" s="70"/>
      <c r="AJB76" s="70"/>
      <c r="AJC76" s="70"/>
      <c r="AJD76" s="70"/>
      <c r="AJE76" s="70"/>
      <c r="AJF76" s="70"/>
      <c r="AJG76" s="70"/>
      <c r="AJH76" s="70"/>
      <c r="AJI76" s="70"/>
      <c r="AJJ76" s="70"/>
      <c r="AJK76" s="70"/>
      <c r="AJL76" s="70"/>
      <c r="AJM76" s="70"/>
      <c r="AJN76" s="70"/>
      <c r="AJO76" s="70"/>
      <c r="AJP76" s="70"/>
      <c r="AJQ76" s="70"/>
      <c r="AJR76" s="70"/>
      <c r="AJS76" s="70"/>
      <c r="AJT76" s="70"/>
      <c r="AJU76" s="70"/>
      <c r="AJV76" s="70"/>
      <c r="AJW76" s="70"/>
      <c r="AJX76" s="70"/>
      <c r="AJY76" s="70"/>
      <c r="AJZ76" s="70"/>
      <c r="AKA76" s="70"/>
      <c r="AKB76" s="70"/>
      <c r="AKC76" s="70"/>
      <c r="AKD76" s="70"/>
      <c r="AKE76" s="70"/>
      <c r="AKF76" s="70"/>
      <c r="AKG76" s="70"/>
      <c r="AKH76" s="70"/>
      <c r="AKI76" s="70"/>
      <c r="AKJ76" s="70"/>
      <c r="AKK76" s="70"/>
      <c r="AKL76" s="70"/>
      <c r="AKM76" s="70"/>
      <c r="AKN76" s="70"/>
      <c r="AKO76" s="70"/>
      <c r="AKP76" s="70"/>
      <c r="AKQ76" s="70"/>
      <c r="AKR76" s="70"/>
      <c r="AKS76" s="70"/>
      <c r="AKT76" s="70"/>
      <c r="AKU76" s="70"/>
      <c r="AKV76" s="70"/>
      <c r="AKW76" s="70"/>
      <c r="AKX76" s="70"/>
      <c r="AKY76" s="70"/>
      <c r="AKZ76" s="70"/>
      <c r="ALA76" s="70"/>
      <c r="ALB76" s="70"/>
      <c r="ALC76" s="70"/>
      <c r="ALD76" s="70"/>
      <c r="ALE76" s="70"/>
      <c r="ALF76" s="70"/>
      <c r="ALG76" s="70"/>
      <c r="ALH76" s="70"/>
      <c r="ALI76" s="70"/>
      <c r="ALJ76" s="70"/>
      <c r="ALK76" s="70"/>
      <c r="ALL76" s="70"/>
      <c r="ALM76" s="70"/>
      <c r="ALN76" s="70"/>
      <c r="ALO76" s="70"/>
      <c r="ALP76" s="70"/>
      <c r="ALQ76" s="70"/>
      <c r="ALR76" s="70"/>
      <c r="ALS76" s="70"/>
      <c r="ALT76" s="70"/>
      <c r="ALU76" s="70"/>
      <c r="ALV76" s="70"/>
      <c r="ALW76" s="70"/>
      <c r="ALX76" s="70"/>
      <c r="ALY76" s="70"/>
      <c r="ALZ76" s="70"/>
      <c r="AMA76" s="70"/>
      <c r="AMB76" s="70"/>
      <c r="AMC76" s="70"/>
      <c r="AMD76" s="70"/>
      <c r="AME76" s="70"/>
      <c r="AMF76" s="70"/>
      <c r="AMG76" s="70"/>
      <c r="AMH76" s="70"/>
      <c r="AMI76" s="70"/>
      <c r="AMJ76" s="70"/>
      <c r="AMK76" s="70"/>
      <c r="AML76" s="70"/>
      <c r="AMM76" s="70"/>
      <c r="AMN76" s="70"/>
      <c r="AMO76" s="70"/>
      <c r="AMP76" s="70"/>
      <c r="AMQ76" s="70"/>
      <c r="AMR76" s="70"/>
      <c r="AMS76" s="70"/>
      <c r="AMT76" s="70"/>
      <c r="AMU76" s="70"/>
      <c r="AMV76" s="70"/>
      <c r="AMW76" s="70"/>
      <c r="AMX76" s="70"/>
      <c r="AMY76" s="70"/>
      <c r="AMZ76" s="70"/>
      <c r="ANA76" s="70"/>
      <c r="ANB76" s="70"/>
      <c r="ANC76" s="70"/>
      <c r="AND76" s="70"/>
      <c r="ANE76" s="70"/>
      <c r="ANF76" s="70"/>
      <c r="ANG76" s="70"/>
      <c r="ANH76" s="70"/>
      <c r="ANI76" s="70"/>
      <c r="ANJ76" s="70"/>
      <c r="ANK76" s="70"/>
      <c r="ANL76" s="70"/>
      <c r="ANM76" s="70"/>
      <c r="ANN76" s="70"/>
      <c r="ANO76" s="70"/>
      <c r="ANP76" s="70"/>
      <c r="ANQ76" s="70"/>
      <c r="ANR76" s="70"/>
      <c r="ANS76" s="70"/>
      <c r="ANT76" s="70"/>
      <c r="ANU76" s="70"/>
      <c r="ANV76" s="70"/>
      <c r="ANW76" s="70"/>
      <c r="ANX76" s="70"/>
      <c r="ANY76" s="70"/>
      <c r="ANZ76" s="70"/>
      <c r="AOA76" s="70"/>
      <c r="AOB76" s="70"/>
      <c r="AOC76" s="70"/>
      <c r="AOD76" s="70"/>
      <c r="AOE76" s="70"/>
      <c r="AOF76" s="70"/>
      <c r="AOG76" s="70"/>
      <c r="AOH76" s="70"/>
      <c r="AOI76" s="70"/>
      <c r="AOJ76" s="70"/>
      <c r="AOK76" s="70"/>
      <c r="AOL76" s="70"/>
      <c r="AOM76" s="70"/>
      <c r="AON76" s="70"/>
      <c r="AOO76" s="70"/>
      <c r="AOP76" s="70"/>
      <c r="AOQ76" s="70"/>
      <c r="AOR76" s="70"/>
      <c r="AOS76" s="70"/>
      <c r="AOT76" s="70"/>
      <c r="AOU76" s="70"/>
      <c r="AOV76" s="70"/>
      <c r="AOW76" s="70"/>
      <c r="AOX76" s="70"/>
      <c r="AOY76" s="70"/>
      <c r="AOZ76" s="70"/>
      <c r="APA76" s="70"/>
      <c r="APB76" s="70"/>
      <c r="APC76" s="70"/>
      <c r="APD76" s="70"/>
      <c r="APE76" s="70"/>
      <c r="APF76" s="70"/>
      <c r="APG76" s="70"/>
      <c r="APH76" s="70"/>
      <c r="API76" s="70"/>
      <c r="APJ76" s="70"/>
      <c r="APK76" s="70"/>
      <c r="APL76" s="70"/>
      <c r="APM76" s="70"/>
      <c r="APN76" s="70"/>
      <c r="APO76" s="70"/>
      <c r="APP76" s="70"/>
      <c r="APQ76" s="70"/>
      <c r="APR76" s="70"/>
      <c r="APS76" s="70"/>
      <c r="APT76" s="70"/>
      <c r="APU76" s="70"/>
      <c r="APV76" s="70"/>
      <c r="APW76" s="70"/>
      <c r="APX76" s="70"/>
      <c r="APY76" s="70"/>
    </row>
    <row r="77" spans="1:1117" s="49" customFormat="1" x14ac:dyDescent="0.15">
      <c r="A77" s="52" t="s">
        <v>417</v>
      </c>
      <c r="B77" s="49">
        <v>138.93</v>
      </c>
      <c r="D77" s="49">
        <v>0</v>
      </c>
      <c r="E77" s="49">
        <v>37562.67</v>
      </c>
      <c r="F77" s="49">
        <v>8898.2099999999991</v>
      </c>
      <c r="G77" s="49">
        <v>1024.4000000000001</v>
      </c>
      <c r="I77" s="49">
        <v>31111.15</v>
      </c>
      <c r="J77" s="49">
        <v>0</v>
      </c>
      <c r="L77" s="49">
        <v>24331.85</v>
      </c>
      <c r="O77" s="49">
        <v>0</v>
      </c>
      <c r="P77" s="49">
        <v>1999.94</v>
      </c>
      <c r="Q77" s="49">
        <v>0</v>
      </c>
      <c r="R77" s="49">
        <v>247.49</v>
      </c>
      <c r="T77" s="49">
        <v>162.25</v>
      </c>
      <c r="V77" s="49">
        <v>21.35</v>
      </c>
      <c r="W77" s="49">
        <v>2794.77</v>
      </c>
      <c r="X77" s="49">
        <v>120.36</v>
      </c>
      <c r="Y77" s="49">
        <f t="shared" ref="Y77:Y92" si="13">SUM(B77:X77)</f>
        <v>108413.37000000001</v>
      </c>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c r="XV77" s="70"/>
      <c r="XW77" s="70"/>
      <c r="XX77" s="70"/>
      <c r="XY77" s="70"/>
      <c r="XZ77" s="70"/>
      <c r="YA77" s="70"/>
      <c r="YB77" s="70"/>
      <c r="YC77" s="70"/>
      <c r="YD77" s="70"/>
      <c r="YE77" s="70"/>
      <c r="YF77" s="70"/>
      <c r="YG77" s="70"/>
      <c r="YH77" s="70"/>
      <c r="YI77" s="70"/>
      <c r="YJ77" s="70"/>
      <c r="YK77" s="70"/>
      <c r="YL77" s="70"/>
      <c r="YM77" s="70"/>
      <c r="YN77" s="70"/>
      <c r="YO77" s="70"/>
      <c r="YP77" s="70"/>
      <c r="YQ77" s="70"/>
      <c r="YR77" s="70"/>
      <c r="YS77" s="70"/>
      <c r="YT77" s="70"/>
      <c r="YU77" s="70"/>
      <c r="YV77" s="70"/>
      <c r="YW77" s="70"/>
      <c r="YX77" s="70"/>
      <c r="YY77" s="70"/>
      <c r="YZ77" s="70"/>
      <c r="ZA77" s="70"/>
      <c r="ZB77" s="70"/>
      <c r="ZC77" s="70"/>
      <c r="ZD77" s="70"/>
      <c r="ZE77" s="70"/>
      <c r="ZF77" s="70"/>
      <c r="ZG77" s="70"/>
      <c r="ZH77" s="70"/>
      <c r="ZI77" s="70"/>
      <c r="ZJ77" s="70"/>
      <c r="ZK77" s="70"/>
      <c r="ZL77" s="70"/>
      <c r="ZM77" s="70"/>
      <c r="ZN77" s="70"/>
      <c r="ZO77" s="70"/>
      <c r="ZP77" s="70"/>
      <c r="ZQ77" s="70"/>
      <c r="ZR77" s="70"/>
      <c r="ZS77" s="70"/>
      <c r="ZT77" s="70"/>
      <c r="ZU77" s="70"/>
      <c r="ZV77" s="70"/>
      <c r="ZW77" s="70"/>
      <c r="ZX77" s="70"/>
      <c r="ZY77" s="70"/>
      <c r="ZZ77" s="70"/>
      <c r="AAA77" s="70"/>
      <c r="AAB77" s="70"/>
      <c r="AAC77" s="70"/>
      <c r="AAD77" s="70"/>
      <c r="AAE77" s="70"/>
      <c r="AAF77" s="70"/>
      <c r="AAG77" s="70"/>
      <c r="AAH77" s="70"/>
      <c r="AAI77" s="70"/>
      <c r="AAJ77" s="70"/>
      <c r="AAK77" s="70"/>
      <c r="AAL77" s="70"/>
      <c r="AAM77" s="70"/>
      <c r="AAN77" s="70"/>
      <c r="AAO77" s="70"/>
      <c r="AAP77" s="70"/>
      <c r="AAQ77" s="70"/>
      <c r="AAR77" s="70"/>
      <c r="AAS77" s="70"/>
      <c r="AAT77" s="70"/>
      <c r="AAU77" s="70"/>
      <c r="AAV77" s="70"/>
      <c r="AAW77" s="70"/>
      <c r="AAX77" s="70"/>
      <c r="AAY77" s="70"/>
      <c r="AAZ77" s="70"/>
      <c r="ABA77" s="70"/>
      <c r="ABB77" s="70"/>
      <c r="ABC77" s="70"/>
      <c r="ABD77" s="70"/>
      <c r="ABE77" s="70"/>
      <c r="ABF77" s="70"/>
      <c r="ABG77" s="70"/>
      <c r="ABH77" s="70"/>
      <c r="ABI77" s="70"/>
      <c r="ABJ77" s="70"/>
      <c r="ABK77" s="70"/>
      <c r="ABL77" s="70"/>
      <c r="ABM77" s="70"/>
      <c r="ABN77" s="70"/>
      <c r="ABO77" s="70"/>
      <c r="ABP77" s="70"/>
      <c r="ABQ77" s="70"/>
      <c r="ABR77" s="70"/>
      <c r="ABS77" s="70"/>
      <c r="ABT77" s="70"/>
      <c r="ABU77" s="70"/>
      <c r="ABV77" s="70"/>
      <c r="ABW77" s="70"/>
      <c r="ABX77" s="70"/>
      <c r="ABY77" s="70"/>
      <c r="ABZ77" s="70"/>
      <c r="ACA77" s="70"/>
      <c r="ACB77" s="70"/>
      <c r="ACC77" s="70"/>
      <c r="ACD77" s="70"/>
      <c r="ACE77" s="70"/>
      <c r="ACF77" s="70"/>
      <c r="ACG77" s="70"/>
      <c r="ACH77" s="70"/>
      <c r="ACI77" s="70"/>
      <c r="ACJ77" s="70"/>
      <c r="ACK77" s="70"/>
      <c r="ACL77" s="70"/>
      <c r="ACM77" s="70"/>
      <c r="ACN77" s="70"/>
      <c r="ACO77" s="70"/>
      <c r="ACP77" s="70"/>
      <c r="ACQ77" s="70"/>
      <c r="ACR77" s="70"/>
      <c r="ACS77" s="70"/>
      <c r="ACT77" s="70"/>
      <c r="ACU77" s="70"/>
      <c r="ACV77" s="70"/>
      <c r="ACW77" s="70"/>
      <c r="ACX77" s="70"/>
      <c r="ACY77" s="70"/>
      <c r="ACZ77" s="70"/>
      <c r="ADA77" s="70"/>
      <c r="ADB77" s="70"/>
      <c r="ADC77" s="70"/>
      <c r="ADD77" s="70"/>
      <c r="ADE77" s="70"/>
      <c r="ADF77" s="70"/>
      <c r="ADG77" s="70"/>
      <c r="ADH77" s="70"/>
      <c r="ADI77" s="70"/>
      <c r="ADJ77" s="70"/>
      <c r="ADK77" s="70"/>
      <c r="ADL77" s="70"/>
      <c r="ADM77" s="70"/>
      <c r="ADN77" s="70"/>
      <c r="ADO77" s="70"/>
      <c r="ADP77" s="70"/>
      <c r="ADQ77" s="70"/>
      <c r="ADR77" s="70"/>
      <c r="ADS77" s="70"/>
      <c r="ADT77" s="70"/>
      <c r="ADU77" s="70"/>
      <c r="ADV77" s="70"/>
      <c r="ADW77" s="70"/>
      <c r="ADX77" s="70"/>
      <c r="ADY77" s="70"/>
      <c r="ADZ77" s="70"/>
      <c r="AEA77" s="70"/>
      <c r="AEB77" s="70"/>
      <c r="AEC77" s="70"/>
      <c r="AED77" s="70"/>
      <c r="AEE77" s="70"/>
      <c r="AEF77" s="70"/>
      <c r="AEG77" s="70"/>
      <c r="AEH77" s="70"/>
      <c r="AEI77" s="70"/>
      <c r="AEJ77" s="70"/>
      <c r="AEK77" s="70"/>
      <c r="AEL77" s="70"/>
      <c r="AEM77" s="70"/>
      <c r="AEN77" s="70"/>
      <c r="AEO77" s="70"/>
      <c r="AEP77" s="70"/>
      <c r="AEQ77" s="70"/>
      <c r="AER77" s="70"/>
      <c r="AES77" s="70"/>
      <c r="AET77" s="70"/>
      <c r="AEU77" s="70"/>
      <c r="AEV77" s="70"/>
      <c r="AEW77" s="70"/>
      <c r="AEX77" s="70"/>
      <c r="AEY77" s="70"/>
      <c r="AEZ77" s="70"/>
      <c r="AFA77" s="70"/>
      <c r="AFB77" s="70"/>
      <c r="AFC77" s="70"/>
      <c r="AFD77" s="70"/>
      <c r="AFE77" s="70"/>
      <c r="AFF77" s="70"/>
      <c r="AFG77" s="70"/>
      <c r="AFH77" s="70"/>
      <c r="AFI77" s="70"/>
      <c r="AFJ77" s="70"/>
      <c r="AFK77" s="70"/>
      <c r="AFL77" s="70"/>
      <c r="AFM77" s="70"/>
      <c r="AFN77" s="70"/>
      <c r="AFO77" s="70"/>
      <c r="AFP77" s="70"/>
      <c r="AFQ77" s="70"/>
      <c r="AFR77" s="70"/>
      <c r="AFS77" s="70"/>
      <c r="AFT77" s="70"/>
      <c r="AFU77" s="70"/>
      <c r="AFV77" s="70"/>
      <c r="AFW77" s="70"/>
      <c r="AFX77" s="70"/>
      <c r="AFY77" s="70"/>
      <c r="AFZ77" s="70"/>
      <c r="AGA77" s="70"/>
      <c r="AGB77" s="70"/>
      <c r="AGC77" s="70"/>
      <c r="AGD77" s="70"/>
      <c r="AGE77" s="70"/>
      <c r="AGF77" s="70"/>
      <c r="AGG77" s="70"/>
      <c r="AGH77" s="70"/>
      <c r="AGI77" s="70"/>
      <c r="AGJ77" s="70"/>
      <c r="AGK77" s="70"/>
      <c r="AGL77" s="70"/>
      <c r="AGM77" s="70"/>
      <c r="AGN77" s="70"/>
      <c r="AGO77" s="70"/>
      <c r="AGP77" s="70"/>
      <c r="AGQ77" s="70"/>
      <c r="AGR77" s="70"/>
      <c r="AGS77" s="70"/>
      <c r="AGT77" s="70"/>
      <c r="AGU77" s="70"/>
      <c r="AGV77" s="70"/>
      <c r="AGW77" s="70"/>
      <c r="AGX77" s="70"/>
      <c r="AGY77" s="70"/>
      <c r="AGZ77" s="70"/>
      <c r="AHA77" s="70"/>
      <c r="AHB77" s="70"/>
      <c r="AHC77" s="70"/>
      <c r="AHD77" s="70"/>
      <c r="AHE77" s="70"/>
      <c r="AHF77" s="70"/>
      <c r="AHG77" s="70"/>
      <c r="AHH77" s="70"/>
      <c r="AHI77" s="70"/>
      <c r="AHJ77" s="70"/>
      <c r="AHK77" s="70"/>
      <c r="AHL77" s="70"/>
      <c r="AHM77" s="70"/>
      <c r="AHN77" s="70"/>
      <c r="AHO77" s="70"/>
      <c r="AHP77" s="70"/>
      <c r="AHQ77" s="70"/>
      <c r="AHR77" s="70"/>
      <c r="AHS77" s="70"/>
      <c r="AHT77" s="70"/>
      <c r="AHU77" s="70"/>
      <c r="AHV77" s="70"/>
      <c r="AHW77" s="70"/>
      <c r="AHX77" s="70"/>
      <c r="AHY77" s="70"/>
      <c r="AHZ77" s="70"/>
      <c r="AIA77" s="70"/>
      <c r="AIB77" s="70"/>
      <c r="AIC77" s="70"/>
      <c r="AID77" s="70"/>
      <c r="AIE77" s="70"/>
      <c r="AIF77" s="70"/>
      <c r="AIG77" s="70"/>
      <c r="AIH77" s="70"/>
      <c r="AII77" s="70"/>
      <c r="AIJ77" s="70"/>
      <c r="AIK77" s="70"/>
      <c r="AIL77" s="70"/>
      <c r="AIM77" s="70"/>
      <c r="AIN77" s="70"/>
      <c r="AIO77" s="70"/>
      <c r="AIP77" s="70"/>
      <c r="AIQ77" s="70"/>
      <c r="AIR77" s="70"/>
      <c r="AIS77" s="70"/>
      <c r="AIT77" s="70"/>
      <c r="AIU77" s="70"/>
      <c r="AIV77" s="70"/>
      <c r="AIW77" s="70"/>
      <c r="AIX77" s="70"/>
      <c r="AIY77" s="70"/>
      <c r="AIZ77" s="70"/>
      <c r="AJA77" s="70"/>
      <c r="AJB77" s="70"/>
      <c r="AJC77" s="70"/>
      <c r="AJD77" s="70"/>
      <c r="AJE77" s="70"/>
      <c r="AJF77" s="70"/>
      <c r="AJG77" s="70"/>
      <c r="AJH77" s="70"/>
      <c r="AJI77" s="70"/>
      <c r="AJJ77" s="70"/>
      <c r="AJK77" s="70"/>
      <c r="AJL77" s="70"/>
      <c r="AJM77" s="70"/>
      <c r="AJN77" s="70"/>
      <c r="AJO77" s="70"/>
      <c r="AJP77" s="70"/>
      <c r="AJQ77" s="70"/>
      <c r="AJR77" s="70"/>
      <c r="AJS77" s="70"/>
      <c r="AJT77" s="70"/>
      <c r="AJU77" s="70"/>
      <c r="AJV77" s="70"/>
      <c r="AJW77" s="70"/>
      <c r="AJX77" s="70"/>
      <c r="AJY77" s="70"/>
      <c r="AJZ77" s="70"/>
      <c r="AKA77" s="70"/>
      <c r="AKB77" s="70"/>
      <c r="AKC77" s="70"/>
      <c r="AKD77" s="70"/>
      <c r="AKE77" s="70"/>
      <c r="AKF77" s="70"/>
      <c r="AKG77" s="70"/>
      <c r="AKH77" s="70"/>
      <c r="AKI77" s="70"/>
      <c r="AKJ77" s="70"/>
      <c r="AKK77" s="70"/>
      <c r="AKL77" s="70"/>
      <c r="AKM77" s="70"/>
      <c r="AKN77" s="70"/>
      <c r="AKO77" s="70"/>
      <c r="AKP77" s="70"/>
      <c r="AKQ77" s="70"/>
      <c r="AKR77" s="70"/>
      <c r="AKS77" s="70"/>
      <c r="AKT77" s="70"/>
      <c r="AKU77" s="70"/>
      <c r="AKV77" s="70"/>
      <c r="AKW77" s="70"/>
      <c r="AKX77" s="70"/>
      <c r="AKY77" s="70"/>
      <c r="AKZ77" s="70"/>
      <c r="ALA77" s="70"/>
      <c r="ALB77" s="70"/>
      <c r="ALC77" s="70"/>
      <c r="ALD77" s="70"/>
      <c r="ALE77" s="70"/>
      <c r="ALF77" s="70"/>
      <c r="ALG77" s="70"/>
      <c r="ALH77" s="70"/>
      <c r="ALI77" s="70"/>
      <c r="ALJ77" s="70"/>
      <c r="ALK77" s="70"/>
      <c r="ALL77" s="70"/>
      <c r="ALM77" s="70"/>
      <c r="ALN77" s="70"/>
      <c r="ALO77" s="70"/>
      <c r="ALP77" s="70"/>
      <c r="ALQ77" s="70"/>
      <c r="ALR77" s="70"/>
      <c r="ALS77" s="70"/>
      <c r="ALT77" s="70"/>
      <c r="ALU77" s="70"/>
      <c r="ALV77" s="70"/>
      <c r="ALW77" s="70"/>
      <c r="ALX77" s="70"/>
      <c r="ALY77" s="70"/>
      <c r="ALZ77" s="70"/>
      <c r="AMA77" s="70"/>
      <c r="AMB77" s="70"/>
      <c r="AMC77" s="70"/>
      <c r="AMD77" s="70"/>
      <c r="AME77" s="70"/>
      <c r="AMF77" s="70"/>
      <c r="AMG77" s="70"/>
      <c r="AMH77" s="70"/>
      <c r="AMI77" s="70"/>
      <c r="AMJ77" s="70"/>
      <c r="AMK77" s="70"/>
      <c r="AML77" s="70"/>
      <c r="AMM77" s="70"/>
      <c r="AMN77" s="70"/>
      <c r="AMO77" s="70"/>
      <c r="AMP77" s="70"/>
      <c r="AMQ77" s="70"/>
      <c r="AMR77" s="70"/>
      <c r="AMS77" s="70"/>
      <c r="AMT77" s="70"/>
      <c r="AMU77" s="70"/>
      <c r="AMV77" s="70"/>
      <c r="AMW77" s="70"/>
      <c r="AMX77" s="70"/>
      <c r="AMY77" s="70"/>
      <c r="AMZ77" s="70"/>
      <c r="ANA77" s="70"/>
      <c r="ANB77" s="70"/>
      <c r="ANC77" s="70"/>
      <c r="AND77" s="70"/>
      <c r="ANE77" s="70"/>
      <c r="ANF77" s="70"/>
      <c r="ANG77" s="70"/>
      <c r="ANH77" s="70"/>
      <c r="ANI77" s="70"/>
      <c r="ANJ77" s="70"/>
      <c r="ANK77" s="70"/>
      <c r="ANL77" s="70"/>
      <c r="ANM77" s="70"/>
      <c r="ANN77" s="70"/>
      <c r="ANO77" s="70"/>
      <c r="ANP77" s="70"/>
      <c r="ANQ77" s="70"/>
      <c r="ANR77" s="70"/>
      <c r="ANS77" s="70"/>
      <c r="ANT77" s="70"/>
      <c r="ANU77" s="70"/>
      <c r="ANV77" s="70"/>
      <c r="ANW77" s="70"/>
      <c r="ANX77" s="70"/>
      <c r="ANY77" s="70"/>
      <c r="ANZ77" s="70"/>
      <c r="AOA77" s="70"/>
      <c r="AOB77" s="70"/>
      <c r="AOC77" s="70"/>
      <c r="AOD77" s="70"/>
      <c r="AOE77" s="70"/>
      <c r="AOF77" s="70"/>
      <c r="AOG77" s="70"/>
      <c r="AOH77" s="70"/>
      <c r="AOI77" s="70"/>
      <c r="AOJ77" s="70"/>
      <c r="AOK77" s="70"/>
      <c r="AOL77" s="70"/>
      <c r="AOM77" s="70"/>
      <c r="AON77" s="70"/>
      <c r="AOO77" s="70"/>
      <c r="AOP77" s="70"/>
      <c r="AOQ77" s="70"/>
      <c r="AOR77" s="70"/>
      <c r="AOS77" s="70"/>
      <c r="AOT77" s="70"/>
      <c r="AOU77" s="70"/>
      <c r="AOV77" s="70"/>
      <c r="AOW77" s="70"/>
      <c r="AOX77" s="70"/>
      <c r="AOY77" s="70"/>
      <c r="AOZ77" s="70"/>
      <c r="APA77" s="70"/>
      <c r="APB77" s="70"/>
      <c r="APC77" s="70"/>
      <c r="APD77" s="70"/>
      <c r="APE77" s="70"/>
      <c r="APF77" s="70"/>
      <c r="APG77" s="70"/>
      <c r="APH77" s="70"/>
      <c r="API77" s="70"/>
      <c r="APJ77" s="70"/>
      <c r="APK77" s="70"/>
      <c r="APL77" s="70"/>
      <c r="APM77" s="70"/>
      <c r="APN77" s="70"/>
      <c r="APO77" s="70"/>
      <c r="APP77" s="70"/>
      <c r="APQ77" s="70"/>
      <c r="APR77" s="70"/>
      <c r="APS77" s="70"/>
      <c r="APT77" s="70"/>
      <c r="APU77" s="70"/>
      <c r="APV77" s="70"/>
      <c r="APW77" s="70"/>
      <c r="APX77" s="70"/>
      <c r="APY77" s="70"/>
    </row>
    <row r="78" spans="1:1117" x14ac:dyDescent="0.15">
      <c r="A78" s="52" t="s">
        <v>418</v>
      </c>
      <c r="B78" s="49">
        <v>49.26</v>
      </c>
      <c r="C78" s="49"/>
      <c r="D78" s="49">
        <v>0</v>
      </c>
      <c r="E78" s="49">
        <v>77417.490000000005</v>
      </c>
      <c r="F78" s="49">
        <v>7546.54</v>
      </c>
      <c r="G78" s="49">
        <v>1276.19</v>
      </c>
      <c r="H78" s="49"/>
      <c r="I78" s="49">
        <v>56951.92</v>
      </c>
      <c r="J78" s="49">
        <v>7082.64</v>
      </c>
      <c r="K78" s="49"/>
      <c r="L78" s="49">
        <v>173069.86</v>
      </c>
      <c r="M78" s="49"/>
      <c r="N78" s="49"/>
      <c r="O78" s="49">
        <v>0</v>
      </c>
      <c r="P78" s="49">
        <v>2357.1799999999998</v>
      </c>
      <c r="Q78" s="49">
        <v>0</v>
      </c>
      <c r="R78" s="49">
        <v>1154.17</v>
      </c>
      <c r="S78" s="49"/>
      <c r="T78" s="49">
        <v>236.63</v>
      </c>
      <c r="U78" s="49"/>
      <c r="V78" s="49">
        <v>478.34</v>
      </c>
      <c r="W78" s="49">
        <v>5038.57</v>
      </c>
      <c r="X78" s="49">
        <v>173.71</v>
      </c>
      <c r="Y78" s="49">
        <f t="shared" si="13"/>
        <v>332832.50000000006</v>
      </c>
      <c r="Z78" s="70"/>
      <c r="AA78" s="70"/>
      <c r="AB78" s="70"/>
      <c r="AC78" s="70"/>
      <c r="AD78" s="70"/>
      <c r="AE78" s="70"/>
      <c r="AF78" s="70"/>
      <c r="AG78" s="70"/>
      <c r="AH78" s="70"/>
      <c r="AI78" s="70"/>
      <c r="AJ78" s="70"/>
      <c r="AK78" s="70"/>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c r="DK78" s="54"/>
      <c r="DL78" s="54"/>
      <c r="DM78" s="54"/>
      <c r="DN78" s="54"/>
      <c r="DO78" s="54"/>
      <c r="DP78" s="54"/>
      <c r="DQ78" s="54"/>
      <c r="DR78" s="54"/>
      <c r="DS78" s="54"/>
      <c r="DT78" s="54"/>
      <c r="DU78" s="54"/>
      <c r="DV78" s="54"/>
      <c r="DW78" s="54"/>
      <c r="DX78" s="54"/>
      <c r="DY78" s="54"/>
      <c r="DZ78" s="54"/>
      <c r="EA78" s="54"/>
      <c r="EB78" s="54"/>
      <c r="EC78" s="54"/>
      <c r="ED78" s="54"/>
      <c r="EE78" s="54"/>
      <c r="EF78" s="54"/>
      <c r="EG78" s="54"/>
      <c r="EH78" s="54"/>
      <c r="EI78" s="54"/>
      <c r="EJ78" s="54"/>
      <c r="EK78" s="54"/>
      <c r="EL78" s="54"/>
      <c r="EM78" s="54"/>
      <c r="EN78" s="54"/>
      <c r="EO78" s="54"/>
      <c r="EP78" s="54"/>
      <c r="EQ78" s="54"/>
      <c r="ER78" s="54"/>
      <c r="ES78" s="54"/>
      <c r="ET78" s="54"/>
      <c r="EU78" s="54"/>
      <c r="EV78" s="54"/>
      <c r="EW78" s="54"/>
      <c r="EX78" s="54"/>
      <c r="EY78" s="54"/>
      <c r="EZ78" s="54"/>
      <c r="FA78" s="54"/>
      <c r="FB78" s="54"/>
      <c r="FC78" s="54"/>
      <c r="FD78" s="54"/>
      <c r="FE78" s="54"/>
      <c r="FF78" s="54"/>
      <c r="FG78" s="54"/>
      <c r="FH78" s="54"/>
      <c r="FI78" s="54"/>
      <c r="FJ78" s="54"/>
      <c r="FK78" s="54"/>
      <c r="FL78" s="54"/>
      <c r="FM78" s="54"/>
      <c r="FN78" s="54"/>
      <c r="FO78" s="54"/>
      <c r="FP78" s="54"/>
      <c r="FQ78" s="54"/>
      <c r="FR78" s="54"/>
      <c r="FS78" s="54"/>
      <c r="FT78" s="54"/>
      <c r="FU78" s="54"/>
      <c r="FV78" s="54"/>
      <c r="FW78" s="54"/>
      <c r="FX78" s="54"/>
      <c r="FY78" s="54"/>
      <c r="FZ78" s="54"/>
      <c r="GA78" s="54"/>
      <c r="GB78" s="54"/>
      <c r="GC78" s="54"/>
      <c r="GD78" s="54"/>
      <c r="GE78" s="54"/>
      <c r="GF78" s="54"/>
      <c r="GG78" s="54"/>
      <c r="GH78" s="54"/>
      <c r="GI78" s="54"/>
      <c r="GJ78" s="54"/>
      <c r="GK78" s="54"/>
      <c r="GL78" s="54"/>
      <c r="GM78" s="54"/>
      <c r="GN78" s="54"/>
      <c r="GO78" s="54"/>
      <c r="GP78" s="54"/>
      <c r="GQ78" s="54"/>
      <c r="GR78" s="54"/>
      <c r="GS78" s="54"/>
      <c r="GT78" s="54"/>
      <c r="GU78" s="54"/>
      <c r="GV78" s="54"/>
      <c r="GW78" s="54"/>
      <c r="GX78" s="54"/>
      <c r="GY78" s="54"/>
      <c r="GZ78" s="54"/>
      <c r="HA78" s="54"/>
      <c r="HB78" s="54"/>
      <c r="HC78" s="54"/>
      <c r="HD78" s="54"/>
      <c r="HE78" s="54"/>
      <c r="HF78" s="54"/>
      <c r="HG78" s="54"/>
      <c r="HH78" s="54"/>
      <c r="HI78" s="54"/>
      <c r="HJ78" s="54"/>
      <c r="HK78" s="54"/>
      <c r="HL78" s="54"/>
      <c r="HM78" s="54"/>
      <c r="HN78" s="54"/>
      <c r="HO78" s="54"/>
      <c r="HP78" s="54"/>
      <c r="HQ78" s="54"/>
      <c r="HR78" s="54"/>
      <c r="HS78" s="54"/>
      <c r="HT78" s="54"/>
      <c r="HU78" s="54"/>
      <c r="HV78" s="54"/>
      <c r="HW78" s="54"/>
      <c r="HX78" s="54"/>
      <c r="HY78" s="54"/>
      <c r="HZ78" s="54"/>
      <c r="IA78" s="54"/>
      <c r="IB78" s="54"/>
      <c r="IC78" s="54"/>
      <c r="ID78" s="54"/>
      <c r="IE78" s="54"/>
      <c r="IF78" s="54"/>
      <c r="IG78" s="54"/>
      <c r="IH78" s="54"/>
      <c r="II78" s="54"/>
      <c r="IJ78" s="54"/>
      <c r="IK78" s="54"/>
      <c r="IL78" s="54"/>
      <c r="IM78" s="54"/>
      <c r="IN78" s="54"/>
      <c r="IO78" s="54"/>
      <c r="IP78" s="54"/>
      <c r="IQ78" s="54"/>
      <c r="IR78" s="54"/>
      <c r="IS78" s="54"/>
      <c r="IT78" s="54"/>
      <c r="IU78" s="54"/>
      <c r="IV78" s="54"/>
      <c r="IW78" s="54"/>
      <c r="IX78" s="54"/>
      <c r="IY78" s="54"/>
      <c r="IZ78" s="54"/>
      <c r="JA78" s="54"/>
      <c r="JB78" s="54"/>
      <c r="JC78" s="54"/>
      <c r="JD78" s="54"/>
      <c r="JE78" s="54"/>
      <c r="JF78" s="54"/>
      <c r="JG78" s="54"/>
      <c r="JH78" s="54"/>
      <c r="JI78" s="54"/>
      <c r="JJ78" s="54"/>
      <c r="JK78" s="54"/>
      <c r="JL78" s="54"/>
      <c r="JM78" s="54"/>
      <c r="JN78" s="54"/>
      <c r="JO78" s="54"/>
      <c r="JP78" s="54"/>
      <c r="JQ78" s="54"/>
      <c r="JR78" s="54"/>
      <c r="JS78" s="54"/>
      <c r="JT78" s="54"/>
      <c r="JU78" s="54"/>
      <c r="JV78" s="54"/>
      <c r="JW78" s="54"/>
      <c r="JX78" s="54"/>
      <c r="JY78" s="54"/>
      <c r="JZ78" s="54"/>
      <c r="KA78" s="54"/>
      <c r="KB78" s="54"/>
      <c r="KC78" s="54"/>
      <c r="KD78" s="54"/>
      <c r="KE78" s="54"/>
      <c r="KF78" s="54"/>
      <c r="KG78" s="54"/>
      <c r="KH78" s="54"/>
      <c r="KI78" s="54"/>
      <c r="KJ78" s="54"/>
      <c r="KK78" s="54"/>
      <c r="KL78" s="54"/>
      <c r="KM78" s="54"/>
      <c r="KN78" s="54"/>
      <c r="KO78" s="54"/>
      <c r="KP78" s="54"/>
      <c r="KQ78" s="54"/>
      <c r="KR78" s="54"/>
      <c r="KS78" s="54"/>
      <c r="KT78" s="54"/>
      <c r="KU78" s="54"/>
      <c r="KV78" s="54"/>
      <c r="KW78" s="54"/>
      <c r="KX78" s="54"/>
      <c r="KY78" s="54"/>
      <c r="KZ78" s="54"/>
      <c r="LA78" s="54"/>
      <c r="LB78" s="54"/>
      <c r="LC78" s="54"/>
      <c r="LD78" s="54"/>
      <c r="LE78" s="54"/>
      <c r="LF78" s="54"/>
      <c r="LG78" s="54"/>
      <c r="LH78" s="54"/>
      <c r="LI78" s="54"/>
      <c r="LJ78" s="54"/>
      <c r="LK78" s="54"/>
      <c r="LL78" s="54"/>
      <c r="LM78" s="54"/>
      <c r="LN78" s="54"/>
      <c r="LO78" s="54"/>
      <c r="LP78" s="54"/>
      <c r="LQ78" s="54"/>
      <c r="LR78" s="54"/>
      <c r="LS78" s="54"/>
      <c r="LT78" s="54"/>
      <c r="LU78" s="54"/>
      <c r="LV78" s="54"/>
      <c r="LW78" s="54"/>
      <c r="LX78" s="54"/>
      <c r="LY78" s="54"/>
      <c r="LZ78" s="54"/>
      <c r="MA78" s="54"/>
      <c r="MB78" s="54"/>
      <c r="MC78" s="54"/>
      <c r="MD78" s="54"/>
      <c r="ME78" s="54"/>
      <c r="MF78" s="54"/>
      <c r="MG78" s="54"/>
      <c r="MH78" s="54"/>
      <c r="MI78" s="54"/>
      <c r="MJ78" s="54"/>
      <c r="MK78" s="54"/>
      <c r="ML78" s="54"/>
      <c r="MM78" s="54"/>
      <c r="MN78" s="54"/>
      <c r="MO78" s="54"/>
      <c r="MP78" s="54"/>
      <c r="MQ78" s="54"/>
      <c r="MR78" s="54"/>
      <c r="MS78" s="54"/>
      <c r="MT78" s="54"/>
      <c r="MU78" s="54"/>
      <c r="MV78" s="54"/>
      <c r="MW78" s="54"/>
      <c r="MX78" s="54"/>
      <c r="MY78" s="54"/>
      <c r="MZ78" s="54"/>
      <c r="NA78" s="54"/>
      <c r="NB78" s="54"/>
      <c r="NC78" s="54"/>
      <c r="ND78" s="54"/>
      <c r="NE78" s="54"/>
      <c r="NF78" s="54"/>
      <c r="NG78" s="54"/>
      <c r="NH78" s="54"/>
      <c r="NI78" s="54"/>
      <c r="NJ78" s="54"/>
      <c r="NK78" s="54"/>
      <c r="NL78" s="54"/>
      <c r="NM78" s="54"/>
      <c r="NN78" s="54"/>
      <c r="NO78" s="54"/>
      <c r="NP78" s="54"/>
      <c r="NQ78" s="54"/>
      <c r="NR78" s="54"/>
      <c r="NS78" s="54"/>
      <c r="NT78" s="54"/>
      <c r="NU78" s="54"/>
      <c r="NV78" s="54"/>
      <c r="NW78" s="54"/>
      <c r="NX78" s="54"/>
      <c r="NY78" s="54"/>
      <c r="NZ78" s="54"/>
      <c r="OA78" s="54"/>
      <c r="OB78" s="54"/>
      <c r="OC78" s="54"/>
      <c r="OD78" s="54"/>
      <c r="OE78" s="54"/>
      <c r="OF78" s="54"/>
      <c r="OG78" s="54"/>
      <c r="OH78" s="54"/>
      <c r="OI78" s="54"/>
      <c r="OJ78" s="54"/>
      <c r="OK78" s="54"/>
      <c r="OL78" s="54"/>
      <c r="OM78" s="54"/>
      <c r="ON78" s="54"/>
      <c r="OO78" s="54"/>
      <c r="OP78" s="54"/>
      <c r="OQ78" s="54"/>
      <c r="OR78" s="54"/>
      <c r="OS78" s="54"/>
      <c r="OT78" s="54"/>
      <c r="OU78" s="54"/>
      <c r="OV78" s="54"/>
      <c r="OW78" s="54"/>
      <c r="OX78" s="54"/>
      <c r="OY78" s="54"/>
      <c r="OZ78" s="54"/>
      <c r="PA78" s="54"/>
      <c r="PB78" s="54"/>
      <c r="PC78" s="54"/>
      <c r="PD78" s="54"/>
      <c r="PE78" s="54"/>
      <c r="PF78" s="54"/>
      <c r="PG78" s="54"/>
      <c r="PH78" s="54"/>
      <c r="PI78" s="54"/>
      <c r="PJ78" s="54"/>
      <c r="PK78" s="54"/>
      <c r="PL78" s="54"/>
      <c r="PM78" s="54"/>
      <c r="PN78" s="54"/>
      <c r="PO78" s="54"/>
      <c r="PP78" s="54"/>
      <c r="PQ78" s="54"/>
      <c r="PR78" s="54"/>
      <c r="PS78" s="54"/>
      <c r="PT78" s="54"/>
      <c r="PU78" s="54"/>
      <c r="PV78" s="54"/>
      <c r="PW78" s="54"/>
      <c r="PX78" s="54"/>
      <c r="PY78" s="54"/>
      <c r="PZ78" s="54"/>
      <c r="QA78" s="54"/>
      <c r="QB78" s="54"/>
      <c r="QC78" s="54"/>
      <c r="QD78" s="54"/>
      <c r="QE78" s="54"/>
      <c r="QF78" s="54"/>
      <c r="QG78" s="54"/>
      <c r="QH78" s="54"/>
      <c r="QI78" s="54"/>
      <c r="QJ78" s="54"/>
      <c r="QK78" s="54"/>
      <c r="QL78" s="54"/>
      <c r="QM78" s="54"/>
      <c r="QN78" s="54"/>
      <c r="QO78" s="54"/>
      <c r="QP78" s="54"/>
      <c r="QQ78" s="54"/>
      <c r="QR78" s="54"/>
      <c r="QS78" s="54"/>
      <c r="QT78" s="54"/>
      <c r="QU78" s="54"/>
      <c r="QV78" s="54"/>
      <c r="QW78" s="54"/>
      <c r="QX78" s="54"/>
      <c r="QY78" s="54"/>
      <c r="QZ78" s="54"/>
      <c r="RA78" s="54"/>
      <c r="RB78" s="54"/>
      <c r="RC78" s="54"/>
      <c r="RD78" s="54"/>
      <c r="RE78" s="54"/>
      <c r="RF78" s="54"/>
      <c r="RG78" s="54"/>
      <c r="RH78" s="54"/>
      <c r="RI78" s="54"/>
      <c r="RJ78" s="54"/>
      <c r="RK78" s="54"/>
      <c r="RL78" s="54"/>
      <c r="RM78" s="54"/>
      <c r="RN78" s="54"/>
      <c r="RO78" s="54"/>
      <c r="RP78" s="54"/>
      <c r="RQ78" s="54"/>
      <c r="RR78" s="54"/>
      <c r="RS78" s="54"/>
      <c r="RT78" s="54"/>
      <c r="RU78" s="54"/>
      <c r="RV78" s="54"/>
      <c r="RW78" s="54"/>
      <c r="RX78" s="54"/>
      <c r="RY78" s="54"/>
      <c r="RZ78" s="54"/>
      <c r="SA78" s="54"/>
      <c r="SB78" s="54"/>
      <c r="SC78" s="54"/>
      <c r="SD78" s="54"/>
      <c r="SE78" s="54"/>
      <c r="SF78" s="54"/>
      <c r="SG78" s="54"/>
      <c r="SH78" s="54"/>
      <c r="SI78" s="54"/>
      <c r="SJ78" s="54"/>
      <c r="SK78" s="54"/>
      <c r="SL78" s="54"/>
      <c r="SM78" s="54"/>
      <c r="SN78" s="54"/>
      <c r="SO78" s="54"/>
      <c r="SP78" s="54"/>
      <c r="SQ78" s="54"/>
      <c r="SR78" s="54"/>
      <c r="SS78" s="54"/>
      <c r="ST78" s="54"/>
      <c r="SU78" s="54"/>
      <c r="SV78" s="54"/>
      <c r="SW78" s="54"/>
      <c r="SX78" s="54"/>
      <c r="SY78" s="54"/>
      <c r="SZ78" s="54"/>
      <c r="TA78" s="54"/>
      <c r="TB78" s="54"/>
      <c r="TC78" s="54"/>
      <c r="TD78" s="54"/>
      <c r="TE78" s="54"/>
      <c r="TF78" s="54"/>
      <c r="TG78" s="54"/>
      <c r="TH78" s="54"/>
      <c r="TI78" s="54"/>
      <c r="TJ78" s="54"/>
      <c r="TK78" s="54"/>
      <c r="TL78" s="54"/>
      <c r="TM78" s="54"/>
      <c r="TN78" s="54"/>
      <c r="TO78" s="54"/>
      <c r="TP78" s="54"/>
      <c r="TQ78" s="54"/>
      <c r="TR78" s="54"/>
      <c r="TS78" s="54"/>
      <c r="TT78" s="54"/>
      <c r="TU78" s="54"/>
      <c r="TV78" s="54"/>
      <c r="TW78" s="54"/>
      <c r="TX78" s="54"/>
      <c r="TY78" s="54"/>
      <c r="TZ78" s="54"/>
      <c r="UA78" s="54"/>
      <c r="UB78" s="54"/>
      <c r="UC78" s="54"/>
      <c r="UD78" s="54"/>
      <c r="UE78" s="54"/>
      <c r="UF78" s="54"/>
      <c r="UG78" s="54"/>
      <c r="UH78" s="54"/>
      <c r="UI78" s="54"/>
      <c r="UJ78" s="54"/>
      <c r="UK78" s="54"/>
      <c r="UL78" s="54"/>
      <c r="UM78" s="54"/>
      <c r="UN78" s="54"/>
      <c r="UO78" s="54"/>
      <c r="UP78" s="54"/>
      <c r="UQ78" s="54"/>
      <c r="UR78" s="54"/>
      <c r="US78" s="54"/>
      <c r="UT78" s="54"/>
      <c r="UU78" s="54"/>
      <c r="UV78" s="54"/>
      <c r="UW78" s="54"/>
      <c r="UX78" s="54"/>
      <c r="UY78" s="54"/>
      <c r="UZ78" s="54"/>
      <c r="VA78" s="54"/>
      <c r="VB78" s="54"/>
      <c r="VC78" s="54"/>
      <c r="VD78" s="54"/>
      <c r="VE78" s="54"/>
      <c r="VF78" s="54"/>
      <c r="VG78" s="54"/>
      <c r="VH78" s="54"/>
      <c r="VI78" s="54"/>
      <c r="VJ78" s="54"/>
      <c r="VK78" s="54"/>
      <c r="VL78" s="54"/>
      <c r="VM78" s="54"/>
      <c r="VN78" s="54"/>
      <c r="VO78" s="54"/>
      <c r="VP78" s="54"/>
      <c r="VQ78" s="54"/>
      <c r="VR78" s="54"/>
      <c r="VS78" s="54"/>
      <c r="VT78" s="54"/>
      <c r="VU78" s="54"/>
      <c r="VV78" s="54"/>
      <c r="VW78" s="54"/>
      <c r="VX78" s="54"/>
      <c r="VY78" s="54"/>
      <c r="VZ78" s="54"/>
      <c r="WA78" s="54"/>
      <c r="WB78" s="54"/>
      <c r="WC78" s="54"/>
      <c r="WD78" s="54"/>
      <c r="WE78" s="54"/>
      <c r="WF78" s="54"/>
      <c r="WG78" s="54"/>
      <c r="WH78" s="54"/>
      <c r="WI78" s="54"/>
      <c r="WJ78" s="54"/>
      <c r="WK78" s="54"/>
      <c r="WL78" s="54"/>
      <c r="WM78" s="54"/>
      <c r="WN78" s="54"/>
      <c r="WO78" s="54"/>
      <c r="WP78" s="54"/>
      <c r="WQ78" s="54"/>
      <c r="WR78" s="54"/>
      <c r="WS78" s="54"/>
      <c r="WT78" s="54"/>
      <c r="WU78" s="54"/>
      <c r="WV78" s="54"/>
      <c r="WW78" s="54"/>
      <c r="WX78" s="54"/>
      <c r="WY78" s="54"/>
      <c r="WZ78" s="54"/>
      <c r="XA78" s="54"/>
      <c r="XB78" s="54"/>
      <c r="XC78" s="54"/>
      <c r="XD78" s="54"/>
      <c r="XE78" s="54"/>
      <c r="XF78" s="54"/>
      <c r="XG78" s="54"/>
      <c r="XH78" s="54"/>
      <c r="XI78" s="54"/>
      <c r="XJ78" s="54"/>
      <c r="XK78" s="54"/>
      <c r="XL78" s="54"/>
      <c r="XM78" s="54"/>
      <c r="XN78" s="54"/>
      <c r="XO78" s="54"/>
      <c r="XP78" s="54"/>
      <c r="XQ78" s="54"/>
      <c r="XR78" s="54"/>
      <c r="XS78" s="54"/>
      <c r="XT78" s="54"/>
      <c r="XU78" s="54"/>
      <c r="XV78" s="54"/>
      <c r="XW78" s="54"/>
      <c r="XX78" s="54"/>
      <c r="XY78" s="54"/>
      <c r="XZ78" s="54"/>
      <c r="YA78" s="54"/>
      <c r="YB78" s="54"/>
      <c r="YC78" s="54"/>
      <c r="YD78" s="54"/>
      <c r="YE78" s="54"/>
      <c r="YF78" s="54"/>
      <c r="YG78" s="54"/>
      <c r="YH78" s="54"/>
      <c r="YI78" s="54"/>
      <c r="YJ78" s="54"/>
      <c r="YK78" s="54"/>
      <c r="YL78" s="54"/>
      <c r="YM78" s="54"/>
      <c r="YN78" s="54"/>
      <c r="YO78" s="54"/>
      <c r="YP78" s="54"/>
      <c r="YQ78" s="54"/>
      <c r="YR78" s="54"/>
      <c r="YS78" s="54"/>
      <c r="YT78" s="54"/>
      <c r="YU78" s="54"/>
      <c r="YV78" s="54"/>
      <c r="YW78" s="54"/>
      <c r="YX78" s="54"/>
      <c r="YY78" s="54"/>
      <c r="YZ78" s="54"/>
      <c r="ZA78" s="54"/>
      <c r="ZB78" s="54"/>
      <c r="ZC78" s="54"/>
      <c r="ZD78" s="54"/>
      <c r="ZE78" s="54"/>
      <c r="ZF78" s="54"/>
      <c r="ZG78" s="54"/>
      <c r="ZH78" s="54"/>
      <c r="ZI78" s="54"/>
      <c r="ZJ78" s="54"/>
      <c r="ZK78" s="54"/>
      <c r="ZL78" s="54"/>
      <c r="ZM78" s="54"/>
      <c r="ZN78" s="54"/>
      <c r="ZO78" s="54"/>
      <c r="ZP78" s="54"/>
      <c r="ZQ78" s="54"/>
      <c r="ZR78" s="54"/>
      <c r="ZS78" s="54"/>
      <c r="ZT78" s="54"/>
      <c r="ZU78" s="54"/>
      <c r="ZV78" s="54"/>
      <c r="ZW78" s="54"/>
      <c r="ZX78" s="54"/>
      <c r="ZY78" s="54"/>
      <c r="ZZ78" s="54"/>
      <c r="AAA78" s="54"/>
      <c r="AAB78" s="54"/>
      <c r="AAC78" s="54"/>
      <c r="AAD78" s="54"/>
      <c r="AAE78" s="54"/>
      <c r="AAF78" s="54"/>
      <c r="AAG78" s="54"/>
      <c r="AAH78" s="54"/>
      <c r="AAI78" s="54"/>
      <c r="AAJ78" s="54"/>
      <c r="AAK78" s="54"/>
      <c r="AAL78" s="54"/>
      <c r="AAM78" s="54"/>
      <c r="AAN78" s="54"/>
      <c r="AAO78" s="54"/>
      <c r="AAP78" s="54"/>
      <c r="AAQ78" s="54"/>
      <c r="AAR78" s="54"/>
      <c r="AAS78" s="54"/>
      <c r="AAT78" s="54"/>
      <c r="AAU78" s="54"/>
      <c r="AAV78" s="54"/>
      <c r="AAW78" s="54"/>
      <c r="AAX78" s="54"/>
      <c r="AAY78" s="54"/>
      <c r="AAZ78" s="54"/>
      <c r="ABA78" s="54"/>
      <c r="ABB78" s="54"/>
      <c r="ABC78" s="54"/>
      <c r="ABD78" s="54"/>
      <c r="ABE78" s="54"/>
      <c r="ABF78" s="54"/>
      <c r="ABG78" s="54"/>
      <c r="ABH78" s="54"/>
      <c r="ABI78" s="54"/>
      <c r="ABJ78" s="54"/>
      <c r="ABK78" s="54"/>
      <c r="ABL78" s="54"/>
      <c r="ABM78" s="54"/>
      <c r="ABN78" s="54"/>
      <c r="ABO78" s="54"/>
      <c r="ABP78" s="54"/>
      <c r="ABQ78" s="54"/>
      <c r="ABR78" s="54"/>
      <c r="ABS78" s="54"/>
      <c r="ABT78" s="54"/>
      <c r="ABU78" s="54"/>
      <c r="ABV78" s="54"/>
      <c r="ABW78" s="54"/>
      <c r="ABX78" s="54"/>
      <c r="ABY78" s="54"/>
      <c r="ABZ78" s="54"/>
      <c r="ACA78" s="54"/>
      <c r="ACB78" s="54"/>
      <c r="ACC78" s="54"/>
      <c r="ACD78" s="54"/>
      <c r="ACE78" s="54"/>
      <c r="ACF78" s="54"/>
      <c r="ACG78" s="54"/>
      <c r="ACH78" s="54"/>
      <c r="ACI78" s="54"/>
      <c r="ACJ78" s="54"/>
      <c r="ACK78" s="54"/>
      <c r="ACL78" s="54"/>
      <c r="ACM78" s="54"/>
      <c r="ACN78" s="54"/>
      <c r="ACO78" s="54"/>
      <c r="ACP78" s="54"/>
      <c r="ACQ78" s="54"/>
      <c r="ACR78" s="54"/>
      <c r="ACS78" s="54"/>
      <c r="ACT78" s="54"/>
      <c r="ACU78" s="54"/>
      <c r="ACV78" s="54"/>
      <c r="ACW78" s="54"/>
      <c r="ACX78" s="54"/>
      <c r="ACY78" s="54"/>
      <c r="ACZ78" s="54"/>
      <c r="ADA78" s="54"/>
      <c r="ADB78" s="54"/>
      <c r="ADC78" s="54"/>
      <c r="ADD78" s="54"/>
      <c r="ADE78" s="54"/>
      <c r="ADF78" s="54"/>
      <c r="ADG78" s="54"/>
      <c r="ADH78" s="54"/>
      <c r="ADI78" s="54"/>
      <c r="ADJ78" s="54"/>
      <c r="ADK78" s="54"/>
      <c r="ADL78" s="54"/>
      <c r="ADM78" s="54"/>
      <c r="ADN78" s="54"/>
      <c r="ADO78" s="54"/>
      <c r="ADP78" s="54"/>
      <c r="ADQ78" s="54"/>
      <c r="ADR78" s="54"/>
      <c r="ADS78" s="54"/>
      <c r="ADT78" s="54"/>
      <c r="ADU78" s="54"/>
      <c r="ADV78" s="54"/>
      <c r="ADW78" s="54"/>
      <c r="ADX78" s="54"/>
      <c r="ADY78" s="54"/>
      <c r="ADZ78" s="54"/>
      <c r="AEA78" s="54"/>
      <c r="AEB78" s="54"/>
      <c r="AEC78" s="54"/>
      <c r="AED78" s="54"/>
      <c r="AEE78" s="54"/>
      <c r="AEF78" s="54"/>
      <c r="AEG78" s="54"/>
      <c r="AEH78" s="54"/>
      <c r="AEI78" s="54"/>
      <c r="AEJ78" s="54"/>
      <c r="AEK78" s="54"/>
      <c r="AEL78" s="54"/>
      <c r="AEM78" s="54"/>
      <c r="AEN78" s="54"/>
      <c r="AEO78" s="54"/>
      <c r="AEP78" s="54"/>
      <c r="AEQ78" s="54"/>
      <c r="AER78" s="54"/>
      <c r="AES78" s="54"/>
      <c r="AET78" s="54"/>
      <c r="AEU78" s="54"/>
      <c r="AEV78" s="54"/>
      <c r="AEW78" s="54"/>
      <c r="AEX78" s="54"/>
      <c r="AEY78" s="54"/>
      <c r="AEZ78" s="54"/>
      <c r="AFA78" s="54"/>
      <c r="AFB78" s="54"/>
      <c r="AFC78" s="54"/>
      <c r="AFD78" s="54"/>
      <c r="AFE78" s="54"/>
      <c r="AFF78" s="54"/>
      <c r="AFG78" s="54"/>
      <c r="AFH78" s="54"/>
      <c r="AFI78" s="54"/>
      <c r="AFJ78" s="54"/>
      <c r="AFK78" s="54"/>
      <c r="AFL78" s="54"/>
      <c r="AFM78" s="54"/>
      <c r="AFN78" s="54"/>
      <c r="AFO78" s="54"/>
      <c r="AFP78" s="54"/>
      <c r="AFQ78" s="54"/>
      <c r="AFR78" s="54"/>
      <c r="AFS78" s="54"/>
      <c r="AFT78" s="54"/>
      <c r="AFU78" s="54"/>
      <c r="AFV78" s="54"/>
      <c r="AFW78" s="54"/>
      <c r="AFX78" s="54"/>
      <c r="AFY78" s="54"/>
      <c r="AFZ78" s="54"/>
      <c r="AGA78" s="54"/>
      <c r="AGB78" s="54"/>
      <c r="AGC78" s="54"/>
      <c r="AGD78" s="54"/>
      <c r="AGE78" s="54"/>
      <c r="AGF78" s="54"/>
      <c r="AGG78" s="54"/>
      <c r="AGH78" s="54"/>
      <c r="AGI78" s="54"/>
      <c r="AGJ78" s="54"/>
      <c r="AGK78" s="54"/>
      <c r="AGL78" s="54"/>
      <c r="AGM78" s="54"/>
      <c r="AGN78" s="54"/>
      <c r="AGO78" s="54"/>
      <c r="AGP78" s="54"/>
      <c r="AGQ78" s="54"/>
      <c r="AGR78" s="54"/>
      <c r="AGS78" s="54"/>
      <c r="AGT78" s="54"/>
      <c r="AGU78" s="54"/>
      <c r="AGV78" s="54"/>
      <c r="AGW78" s="54"/>
      <c r="AGX78" s="54"/>
      <c r="AGY78" s="54"/>
      <c r="AGZ78" s="54"/>
      <c r="AHA78" s="54"/>
      <c r="AHB78" s="54"/>
      <c r="AHC78" s="54"/>
      <c r="AHD78" s="54"/>
      <c r="AHE78" s="54"/>
      <c r="AHF78" s="54"/>
      <c r="AHG78" s="54"/>
      <c r="AHH78" s="54"/>
      <c r="AHI78" s="54"/>
      <c r="AHJ78" s="54"/>
      <c r="AHK78" s="54"/>
      <c r="AHL78" s="54"/>
      <c r="AHM78" s="54"/>
      <c r="AHN78" s="54"/>
      <c r="AHO78" s="54"/>
      <c r="AHP78" s="54"/>
      <c r="AHQ78" s="54"/>
      <c r="AHR78" s="54"/>
      <c r="AHS78" s="54"/>
      <c r="AHT78" s="54"/>
      <c r="AHU78" s="54"/>
      <c r="AHV78" s="54"/>
      <c r="AHW78" s="54"/>
      <c r="AHX78" s="54"/>
      <c r="AHY78" s="54"/>
      <c r="AHZ78" s="54"/>
      <c r="AIA78" s="54"/>
      <c r="AIB78" s="54"/>
      <c r="AIC78" s="54"/>
      <c r="AID78" s="54"/>
      <c r="AIE78" s="54"/>
      <c r="AIF78" s="54"/>
      <c r="AIG78" s="54"/>
      <c r="AIH78" s="54"/>
      <c r="AII78" s="54"/>
      <c r="AIJ78" s="54"/>
      <c r="AIK78" s="54"/>
      <c r="AIL78" s="54"/>
      <c r="AIM78" s="54"/>
      <c r="AIN78" s="54"/>
      <c r="AIO78" s="54"/>
      <c r="AIP78" s="54"/>
      <c r="AIQ78" s="54"/>
      <c r="AIR78" s="54"/>
      <c r="AIS78" s="54"/>
      <c r="AIT78" s="54"/>
      <c r="AIU78" s="54"/>
      <c r="AIV78" s="54"/>
      <c r="AIW78" s="54"/>
      <c r="AIX78" s="54"/>
      <c r="AIY78" s="54"/>
      <c r="AIZ78" s="54"/>
      <c r="AJA78" s="54"/>
      <c r="AJB78" s="54"/>
      <c r="AJC78" s="54"/>
      <c r="AJD78" s="54"/>
      <c r="AJE78" s="54"/>
      <c r="AJF78" s="54"/>
      <c r="AJG78" s="54"/>
      <c r="AJH78" s="54"/>
      <c r="AJI78" s="54"/>
      <c r="AJJ78" s="54"/>
      <c r="AJK78" s="54"/>
      <c r="AJL78" s="54"/>
      <c r="AJM78" s="54"/>
      <c r="AJN78" s="54"/>
      <c r="AJO78" s="54"/>
      <c r="AJP78" s="54"/>
      <c r="AJQ78" s="54"/>
      <c r="AJR78" s="54"/>
      <c r="AJS78" s="54"/>
      <c r="AJT78" s="54"/>
      <c r="AJU78" s="54"/>
      <c r="AJV78" s="54"/>
      <c r="AJW78" s="54"/>
      <c r="AJX78" s="54"/>
      <c r="AJY78" s="54"/>
      <c r="AJZ78" s="54"/>
      <c r="AKA78" s="54"/>
      <c r="AKB78" s="54"/>
      <c r="AKC78" s="54"/>
      <c r="AKD78" s="54"/>
      <c r="AKE78" s="54"/>
      <c r="AKF78" s="54"/>
      <c r="AKG78" s="54"/>
      <c r="AKH78" s="54"/>
      <c r="AKI78" s="54"/>
      <c r="AKJ78" s="54"/>
      <c r="AKK78" s="54"/>
      <c r="AKL78" s="54"/>
      <c r="AKM78" s="54"/>
      <c r="AKN78" s="54"/>
      <c r="AKO78" s="54"/>
      <c r="AKP78" s="54"/>
      <c r="AKQ78" s="54"/>
      <c r="AKR78" s="54"/>
      <c r="AKS78" s="54"/>
      <c r="AKT78" s="54"/>
      <c r="AKU78" s="54"/>
      <c r="AKV78" s="54"/>
      <c r="AKW78" s="54"/>
      <c r="AKX78" s="54"/>
      <c r="AKY78" s="54"/>
      <c r="AKZ78" s="54"/>
      <c r="ALA78" s="54"/>
      <c r="ALB78" s="54"/>
      <c r="ALC78" s="54"/>
      <c r="ALD78" s="54"/>
      <c r="ALE78" s="54"/>
      <c r="ALF78" s="54"/>
      <c r="ALG78" s="54"/>
      <c r="ALH78" s="54"/>
      <c r="ALI78" s="54"/>
      <c r="ALJ78" s="54"/>
      <c r="ALK78" s="54"/>
      <c r="ALL78" s="54"/>
      <c r="ALM78" s="54"/>
      <c r="ALN78" s="54"/>
      <c r="ALO78" s="54"/>
      <c r="ALP78" s="54"/>
      <c r="ALQ78" s="54"/>
      <c r="ALR78" s="54"/>
      <c r="ALS78" s="54"/>
      <c r="ALT78" s="54"/>
      <c r="ALU78" s="54"/>
      <c r="ALV78" s="54"/>
      <c r="ALW78" s="54"/>
      <c r="ALX78" s="54"/>
      <c r="ALY78" s="54"/>
      <c r="ALZ78" s="54"/>
      <c r="AMA78" s="54"/>
      <c r="AMB78" s="54"/>
      <c r="AMC78" s="54"/>
      <c r="AMD78" s="54"/>
      <c r="AME78" s="54"/>
      <c r="AMF78" s="54"/>
      <c r="AMG78" s="54"/>
      <c r="AMH78" s="54"/>
      <c r="AMI78" s="54"/>
      <c r="AMJ78" s="54"/>
      <c r="AMK78" s="54"/>
      <c r="AML78" s="54"/>
      <c r="AMM78" s="54"/>
      <c r="AMN78" s="54"/>
      <c r="AMO78" s="54"/>
      <c r="AMP78" s="54"/>
      <c r="AMQ78" s="54"/>
      <c r="AMR78" s="54"/>
      <c r="AMS78" s="54"/>
      <c r="AMT78" s="54"/>
      <c r="AMU78" s="54"/>
      <c r="AMV78" s="54"/>
      <c r="AMW78" s="54"/>
      <c r="AMX78" s="54"/>
      <c r="AMY78" s="54"/>
      <c r="AMZ78" s="54"/>
      <c r="ANA78" s="54"/>
      <c r="ANB78" s="54"/>
      <c r="ANC78" s="54"/>
      <c r="AND78" s="54"/>
      <c r="ANE78" s="54"/>
      <c r="ANF78" s="54"/>
      <c r="ANG78" s="54"/>
      <c r="ANH78" s="54"/>
      <c r="ANI78" s="54"/>
      <c r="ANJ78" s="54"/>
      <c r="ANK78" s="54"/>
      <c r="ANL78" s="54"/>
      <c r="ANM78" s="54"/>
      <c r="ANN78" s="54"/>
      <c r="ANO78" s="54"/>
      <c r="ANP78" s="54"/>
      <c r="ANQ78" s="54"/>
      <c r="ANR78" s="54"/>
      <c r="ANS78" s="54"/>
      <c r="ANT78" s="54"/>
      <c r="ANU78" s="54"/>
      <c r="ANV78" s="54"/>
      <c r="ANW78" s="54"/>
      <c r="ANX78" s="54"/>
      <c r="ANY78" s="54"/>
      <c r="ANZ78" s="54"/>
      <c r="AOA78" s="54"/>
      <c r="AOB78" s="54"/>
      <c r="AOC78" s="54"/>
      <c r="AOD78" s="54"/>
      <c r="AOE78" s="54"/>
      <c r="AOF78" s="54"/>
      <c r="AOG78" s="54"/>
      <c r="AOH78" s="54"/>
      <c r="AOI78" s="54"/>
      <c r="AOJ78" s="54"/>
      <c r="AOK78" s="54"/>
      <c r="AOL78" s="54"/>
      <c r="AOM78" s="54"/>
      <c r="AON78" s="54"/>
      <c r="AOO78" s="54"/>
      <c r="AOP78" s="54"/>
      <c r="AOQ78" s="54"/>
      <c r="AOR78" s="54"/>
      <c r="AOS78" s="54"/>
      <c r="AOT78" s="54"/>
      <c r="AOU78" s="54"/>
      <c r="AOV78" s="54"/>
      <c r="AOW78" s="54"/>
      <c r="AOX78" s="54"/>
      <c r="AOY78" s="54"/>
      <c r="AOZ78" s="54"/>
      <c r="APA78" s="54"/>
      <c r="APB78" s="54"/>
      <c r="APC78" s="54"/>
      <c r="APD78" s="54"/>
      <c r="APE78" s="54"/>
      <c r="APF78" s="54"/>
      <c r="APG78" s="54"/>
      <c r="APH78" s="54"/>
      <c r="API78" s="54"/>
      <c r="APJ78" s="54"/>
      <c r="APK78" s="54"/>
      <c r="APL78" s="54"/>
      <c r="APM78" s="54"/>
      <c r="APN78" s="54"/>
      <c r="APO78" s="54"/>
      <c r="APP78" s="54"/>
      <c r="APQ78" s="54"/>
      <c r="APR78" s="54"/>
      <c r="APS78" s="54"/>
      <c r="APT78" s="54"/>
      <c r="APU78" s="54"/>
      <c r="APV78" s="54"/>
      <c r="APW78" s="54"/>
      <c r="APX78" s="54"/>
      <c r="APY78" s="54"/>
    </row>
    <row r="79" spans="1:1117" x14ac:dyDescent="0.15">
      <c r="A79" s="52" t="s">
        <v>419</v>
      </c>
      <c r="B79" s="49">
        <v>1392.26</v>
      </c>
      <c r="C79" s="49"/>
      <c r="D79" s="49">
        <v>0</v>
      </c>
      <c r="E79" s="49">
        <v>154749.39000000001</v>
      </c>
      <c r="F79" s="49">
        <v>34706.370000000003</v>
      </c>
      <c r="G79" s="49">
        <v>6642.36</v>
      </c>
      <c r="H79" s="49"/>
      <c r="I79" s="49">
        <v>93618.240000000005</v>
      </c>
      <c r="J79" s="49">
        <v>16868.28</v>
      </c>
      <c r="K79" s="49"/>
      <c r="L79" s="49">
        <v>108357.54</v>
      </c>
      <c r="M79" s="49"/>
      <c r="N79" s="49"/>
      <c r="O79" s="49">
        <v>0</v>
      </c>
      <c r="P79" s="49">
        <v>4727.8</v>
      </c>
      <c r="Q79" s="49">
        <v>0</v>
      </c>
      <c r="R79" s="49">
        <v>3590</v>
      </c>
      <c r="S79" s="49"/>
      <c r="T79" s="49">
        <v>709</v>
      </c>
      <c r="U79" s="49"/>
      <c r="V79" s="49">
        <v>1241.75</v>
      </c>
      <c r="W79" s="49">
        <v>28751.19</v>
      </c>
      <c r="X79" s="49">
        <v>225.3</v>
      </c>
      <c r="Y79" s="49">
        <f t="shared" si="13"/>
        <v>455579.48</v>
      </c>
      <c r="Z79" s="54"/>
      <c r="AA79" s="70"/>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c r="DK79" s="54"/>
      <c r="DL79" s="54"/>
      <c r="DM79" s="54"/>
      <c r="DN79" s="54"/>
      <c r="DO79" s="54"/>
      <c r="DP79" s="54"/>
      <c r="DQ79" s="54"/>
      <c r="DR79" s="54"/>
      <c r="DS79" s="54"/>
      <c r="DT79" s="54"/>
      <c r="DU79" s="54"/>
      <c r="DV79" s="54"/>
      <c r="DW79" s="54"/>
      <c r="DX79" s="54"/>
      <c r="DY79" s="54"/>
      <c r="DZ79" s="54"/>
      <c r="EA79" s="54"/>
      <c r="EB79" s="54"/>
      <c r="EC79" s="54"/>
      <c r="ED79" s="54"/>
      <c r="EE79" s="54"/>
      <c r="EF79" s="54"/>
      <c r="EG79" s="54"/>
      <c r="EH79" s="54"/>
      <c r="EI79" s="54"/>
      <c r="EJ79" s="54"/>
      <c r="EK79" s="54"/>
      <c r="EL79" s="54"/>
      <c r="EM79" s="54"/>
      <c r="EN79" s="54"/>
      <c r="EO79" s="54"/>
      <c r="EP79" s="54"/>
      <c r="EQ79" s="54"/>
      <c r="ER79" s="54"/>
      <c r="ES79" s="54"/>
      <c r="ET79" s="54"/>
      <c r="EU79" s="54"/>
      <c r="EV79" s="54"/>
      <c r="EW79" s="54"/>
      <c r="EX79" s="54"/>
      <c r="EY79" s="54"/>
      <c r="EZ79" s="54"/>
      <c r="FA79" s="54"/>
      <c r="FB79" s="54"/>
      <c r="FC79" s="54"/>
      <c r="FD79" s="54"/>
      <c r="FE79" s="54"/>
      <c r="FF79" s="54"/>
      <c r="FG79" s="54"/>
      <c r="FH79" s="54"/>
      <c r="FI79" s="54"/>
      <c r="FJ79" s="54"/>
      <c r="FK79" s="54"/>
      <c r="FL79" s="54"/>
      <c r="FM79" s="54"/>
      <c r="FN79" s="54"/>
      <c r="FO79" s="54"/>
      <c r="FP79" s="54"/>
      <c r="FQ79" s="54"/>
      <c r="FR79" s="54"/>
      <c r="FS79" s="54"/>
      <c r="FT79" s="54"/>
      <c r="FU79" s="54"/>
      <c r="FV79" s="54"/>
      <c r="FW79" s="54"/>
      <c r="FX79" s="54"/>
      <c r="FY79" s="54"/>
      <c r="FZ79" s="54"/>
      <c r="GA79" s="54"/>
      <c r="GB79" s="54"/>
      <c r="GC79" s="54"/>
      <c r="GD79" s="54"/>
      <c r="GE79" s="54"/>
      <c r="GF79" s="54"/>
      <c r="GG79" s="54"/>
      <c r="GH79" s="54"/>
      <c r="GI79" s="54"/>
      <c r="GJ79" s="54"/>
      <c r="GK79" s="54"/>
      <c r="GL79" s="54"/>
      <c r="GM79" s="54"/>
      <c r="GN79" s="54"/>
      <c r="GO79" s="54"/>
      <c r="GP79" s="54"/>
      <c r="GQ79" s="54"/>
      <c r="GR79" s="54"/>
      <c r="GS79" s="54"/>
      <c r="GT79" s="54"/>
      <c r="GU79" s="54"/>
      <c r="GV79" s="54"/>
      <c r="GW79" s="54"/>
      <c r="GX79" s="54"/>
      <c r="GY79" s="54"/>
      <c r="GZ79" s="54"/>
      <c r="HA79" s="54"/>
      <c r="HB79" s="54"/>
      <c r="HC79" s="54"/>
      <c r="HD79" s="54"/>
      <c r="HE79" s="54"/>
      <c r="HF79" s="54"/>
      <c r="HG79" s="54"/>
      <c r="HH79" s="54"/>
      <c r="HI79" s="54"/>
      <c r="HJ79" s="54"/>
      <c r="HK79" s="54"/>
      <c r="HL79" s="54"/>
      <c r="HM79" s="54"/>
      <c r="HN79" s="54"/>
      <c r="HO79" s="54"/>
      <c r="HP79" s="54"/>
      <c r="HQ79" s="54"/>
      <c r="HR79" s="54"/>
      <c r="HS79" s="54"/>
      <c r="HT79" s="54"/>
      <c r="HU79" s="54"/>
      <c r="HV79" s="54"/>
      <c r="HW79" s="54"/>
      <c r="HX79" s="54"/>
      <c r="HY79" s="54"/>
      <c r="HZ79" s="54"/>
      <c r="IA79" s="54"/>
      <c r="IB79" s="54"/>
      <c r="IC79" s="54"/>
      <c r="ID79" s="54"/>
      <c r="IE79" s="54"/>
      <c r="IF79" s="54"/>
      <c r="IG79" s="54"/>
      <c r="IH79" s="54"/>
      <c r="II79" s="54"/>
      <c r="IJ79" s="54"/>
      <c r="IK79" s="54"/>
      <c r="IL79" s="54"/>
      <c r="IM79" s="54"/>
      <c r="IN79" s="54"/>
      <c r="IO79" s="54"/>
      <c r="IP79" s="54"/>
      <c r="IQ79" s="54"/>
      <c r="IR79" s="54"/>
      <c r="IS79" s="54"/>
      <c r="IT79" s="54"/>
      <c r="IU79" s="54"/>
      <c r="IV79" s="54"/>
      <c r="IW79" s="54"/>
      <c r="IX79" s="54"/>
      <c r="IY79" s="54"/>
      <c r="IZ79" s="54"/>
      <c r="JA79" s="54"/>
      <c r="JB79" s="54"/>
      <c r="JC79" s="54"/>
      <c r="JD79" s="54"/>
      <c r="JE79" s="54"/>
      <c r="JF79" s="54"/>
      <c r="JG79" s="54"/>
      <c r="JH79" s="54"/>
      <c r="JI79" s="54"/>
      <c r="JJ79" s="54"/>
      <c r="JK79" s="54"/>
      <c r="JL79" s="54"/>
      <c r="JM79" s="54"/>
      <c r="JN79" s="54"/>
      <c r="JO79" s="54"/>
      <c r="JP79" s="54"/>
      <c r="JQ79" s="54"/>
      <c r="JR79" s="54"/>
      <c r="JS79" s="54"/>
      <c r="JT79" s="54"/>
      <c r="JU79" s="54"/>
      <c r="JV79" s="54"/>
      <c r="JW79" s="54"/>
      <c r="JX79" s="54"/>
      <c r="JY79" s="54"/>
      <c r="JZ79" s="54"/>
      <c r="KA79" s="54"/>
      <c r="KB79" s="54"/>
      <c r="KC79" s="54"/>
      <c r="KD79" s="54"/>
      <c r="KE79" s="54"/>
      <c r="KF79" s="54"/>
      <c r="KG79" s="54"/>
      <c r="KH79" s="54"/>
      <c r="KI79" s="54"/>
      <c r="KJ79" s="54"/>
      <c r="KK79" s="54"/>
      <c r="KL79" s="54"/>
      <c r="KM79" s="54"/>
      <c r="KN79" s="54"/>
      <c r="KO79" s="54"/>
      <c r="KP79" s="54"/>
      <c r="KQ79" s="54"/>
      <c r="KR79" s="54"/>
      <c r="KS79" s="54"/>
      <c r="KT79" s="54"/>
      <c r="KU79" s="54"/>
      <c r="KV79" s="54"/>
      <c r="KW79" s="54"/>
      <c r="KX79" s="54"/>
      <c r="KY79" s="54"/>
      <c r="KZ79" s="54"/>
      <c r="LA79" s="54"/>
      <c r="LB79" s="54"/>
      <c r="LC79" s="54"/>
      <c r="LD79" s="54"/>
      <c r="LE79" s="54"/>
      <c r="LF79" s="54"/>
      <c r="LG79" s="54"/>
      <c r="LH79" s="54"/>
      <c r="LI79" s="54"/>
      <c r="LJ79" s="54"/>
      <c r="LK79" s="54"/>
      <c r="LL79" s="54"/>
      <c r="LM79" s="54"/>
      <c r="LN79" s="54"/>
      <c r="LO79" s="54"/>
      <c r="LP79" s="54"/>
      <c r="LQ79" s="54"/>
      <c r="LR79" s="54"/>
      <c r="LS79" s="54"/>
      <c r="LT79" s="54"/>
      <c r="LU79" s="54"/>
      <c r="LV79" s="54"/>
      <c r="LW79" s="54"/>
      <c r="LX79" s="54"/>
      <c r="LY79" s="54"/>
      <c r="LZ79" s="54"/>
      <c r="MA79" s="54"/>
      <c r="MB79" s="54"/>
      <c r="MC79" s="54"/>
      <c r="MD79" s="54"/>
      <c r="ME79" s="54"/>
      <c r="MF79" s="54"/>
      <c r="MG79" s="54"/>
      <c r="MH79" s="54"/>
      <c r="MI79" s="54"/>
      <c r="MJ79" s="54"/>
      <c r="MK79" s="54"/>
      <c r="ML79" s="54"/>
      <c r="MM79" s="54"/>
      <c r="MN79" s="54"/>
      <c r="MO79" s="54"/>
      <c r="MP79" s="54"/>
      <c r="MQ79" s="54"/>
      <c r="MR79" s="54"/>
      <c r="MS79" s="54"/>
      <c r="MT79" s="54"/>
      <c r="MU79" s="54"/>
      <c r="MV79" s="54"/>
      <c r="MW79" s="54"/>
      <c r="MX79" s="54"/>
      <c r="MY79" s="54"/>
      <c r="MZ79" s="54"/>
      <c r="NA79" s="54"/>
      <c r="NB79" s="54"/>
      <c r="NC79" s="54"/>
      <c r="ND79" s="54"/>
      <c r="NE79" s="54"/>
      <c r="NF79" s="54"/>
      <c r="NG79" s="54"/>
      <c r="NH79" s="54"/>
      <c r="NI79" s="54"/>
      <c r="NJ79" s="54"/>
      <c r="NK79" s="54"/>
      <c r="NL79" s="54"/>
      <c r="NM79" s="54"/>
      <c r="NN79" s="54"/>
      <c r="NO79" s="54"/>
      <c r="NP79" s="54"/>
      <c r="NQ79" s="54"/>
      <c r="NR79" s="54"/>
      <c r="NS79" s="54"/>
      <c r="NT79" s="54"/>
      <c r="NU79" s="54"/>
      <c r="NV79" s="54"/>
      <c r="NW79" s="54"/>
      <c r="NX79" s="54"/>
      <c r="NY79" s="54"/>
      <c r="NZ79" s="54"/>
      <c r="OA79" s="54"/>
      <c r="OB79" s="54"/>
      <c r="OC79" s="54"/>
      <c r="OD79" s="54"/>
      <c r="OE79" s="54"/>
      <c r="OF79" s="54"/>
      <c r="OG79" s="54"/>
      <c r="OH79" s="54"/>
      <c r="OI79" s="54"/>
      <c r="OJ79" s="54"/>
      <c r="OK79" s="54"/>
      <c r="OL79" s="54"/>
      <c r="OM79" s="54"/>
      <c r="ON79" s="54"/>
      <c r="OO79" s="54"/>
      <c r="OP79" s="54"/>
      <c r="OQ79" s="54"/>
      <c r="OR79" s="54"/>
      <c r="OS79" s="54"/>
      <c r="OT79" s="54"/>
      <c r="OU79" s="54"/>
      <c r="OV79" s="54"/>
      <c r="OW79" s="54"/>
      <c r="OX79" s="54"/>
      <c r="OY79" s="54"/>
      <c r="OZ79" s="54"/>
      <c r="PA79" s="54"/>
      <c r="PB79" s="54"/>
      <c r="PC79" s="54"/>
      <c r="PD79" s="54"/>
      <c r="PE79" s="54"/>
      <c r="PF79" s="54"/>
      <c r="PG79" s="54"/>
      <c r="PH79" s="54"/>
      <c r="PI79" s="54"/>
      <c r="PJ79" s="54"/>
      <c r="PK79" s="54"/>
      <c r="PL79" s="54"/>
      <c r="PM79" s="54"/>
      <c r="PN79" s="54"/>
      <c r="PO79" s="54"/>
      <c r="PP79" s="54"/>
      <c r="PQ79" s="54"/>
      <c r="PR79" s="54"/>
      <c r="PS79" s="54"/>
      <c r="PT79" s="54"/>
      <c r="PU79" s="54"/>
      <c r="PV79" s="54"/>
      <c r="PW79" s="54"/>
      <c r="PX79" s="54"/>
      <c r="PY79" s="54"/>
      <c r="PZ79" s="54"/>
      <c r="QA79" s="54"/>
      <c r="QB79" s="54"/>
      <c r="QC79" s="54"/>
      <c r="QD79" s="54"/>
      <c r="QE79" s="54"/>
      <c r="QF79" s="54"/>
      <c r="QG79" s="54"/>
      <c r="QH79" s="54"/>
      <c r="QI79" s="54"/>
      <c r="QJ79" s="54"/>
      <c r="QK79" s="54"/>
      <c r="QL79" s="54"/>
      <c r="QM79" s="54"/>
      <c r="QN79" s="54"/>
      <c r="QO79" s="54"/>
      <c r="QP79" s="54"/>
      <c r="QQ79" s="54"/>
      <c r="QR79" s="54"/>
      <c r="QS79" s="54"/>
      <c r="QT79" s="54"/>
      <c r="QU79" s="54"/>
      <c r="QV79" s="54"/>
      <c r="QW79" s="54"/>
      <c r="QX79" s="54"/>
      <c r="QY79" s="54"/>
      <c r="QZ79" s="54"/>
      <c r="RA79" s="54"/>
      <c r="RB79" s="54"/>
      <c r="RC79" s="54"/>
      <c r="RD79" s="54"/>
      <c r="RE79" s="54"/>
      <c r="RF79" s="54"/>
      <c r="RG79" s="54"/>
      <c r="RH79" s="54"/>
      <c r="RI79" s="54"/>
      <c r="RJ79" s="54"/>
      <c r="RK79" s="54"/>
      <c r="RL79" s="54"/>
      <c r="RM79" s="54"/>
      <c r="RN79" s="54"/>
      <c r="RO79" s="54"/>
      <c r="RP79" s="54"/>
      <c r="RQ79" s="54"/>
      <c r="RR79" s="54"/>
      <c r="RS79" s="54"/>
      <c r="RT79" s="54"/>
      <c r="RU79" s="54"/>
      <c r="RV79" s="54"/>
      <c r="RW79" s="54"/>
      <c r="RX79" s="54"/>
      <c r="RY79" s="54"/>
      <c r="RZ79" s="54"/>
      <c r="SA79" s="54"/>
      <c r="SB79" s="54"/>
      <c r="SC79" s="54"/>
      <c r="SD79" s="54"/>
      <c r="SE79" s="54"/>
      <c r="SF79" s="54"/>
      <c r="SG79" s="54"/>
      <c r="SH79" s="54"/>
      <c r="SI79" s="54"/>
      <c r="SJ79" s="54"/>
      <c r="SK79" s="54"/>
      <c r="SL79" s="54"/>
      <c r="SM79" s="54"/>
      <c r="SN79" s="54"/>
      <c r="SO79" s="54"/>
      <c r="SP79" s="54"/>
      <c r="SQ79" s="54"/>
      <c r="SR79" s="54"/>
      <c r="SS79" s="54"/>
      <c r="ST79" s="54"/>
      <c r="SU79" s="54"/>
      <c r="SV79" s="54"/>
      <c r="SW79" s="54"/>
      <c r="SX79" s="54"/>
      <c r="SY79" s="54"/>
      <c r="SZ79" s="54"/>
      <c r="TA79" s="54"/>
      <c r="TB79" s="54"/>
      <c r="TC79" s="54"/>
      <c r="TD79" s="54"/>
      <c r="TE79" s="54"/>
      <c r="TF79" s="54"/>
      <c r="TG79" s="54"/>
      <c r="TH79" s="54"/>
      <c r="TI79" s="54"/>
      <c r="TJ79" s="54"/>
      <c r="TK79" s="54"/>
      <c r="TL79" s="54"/>
      <c r="TM79" s="54"/>
      <c r="TN79" s="54"/>
      <c r="TO79" s="54"/>
      <c r="TP79" s="54"/>
      <c r="TQ79" s="54"/>
      <c r="TR79" s="54"/>
      <c r="TS79" s="54"/>
      <c r="TT79" s="54"/>
      <c r="TU79" s="54"/>
      <c r="TV79" s="54"/>
      <c r="TW79" s="54"/>
      <c r="TX79" s="54"/>
      <c r="TY79" s="54"/>
      <c r="TZ79" s="54"/>
      <c r="UA79" s="54"/>
      <c r="UB79" s="54"/>
      <c r="UC79" s="54"/>
      <c r="UD79" s="54"/>
      <c r="UE79" s="54"/>
      <c r="UF79" s="54"/>
      <c r="UG79" s="54"/>
      <c r="UH79" s="54"/>
      <c r="UI79" s="54"/>
      <c r="UJ79" s="54"/>
      <c r="UK79" s="54"/>
      <c r="UL79" s="54"/>
      <c r="UM79" s="54"/>
      <c r="UN79" s="54"/>
      <c r="UO79" s="54"/>
      <c r="UP79" s="54"/>
      <c r="UQ79" s="54"/>
      <c r="UR79" s="54"/>
      <c r="US79" s="54"/>
      <c r="UT79" s="54"/>
      <c r="UU79" s="54"/>
      <c r="UV79" s="54"/>
      <c r="UW79" s="54"/>
      <c r="UX79" s="54"/>
      <c r="UY79" s="54"/>
      <c r="UZ79" s="54"/>
      <c r="VA79" s="54"/>
      <c r="VB79" s="54"/>
      <c r="VC79" s="54"/>
      <c r="VD79" s="54"/>
      <c r="VE79" s="54"/>
      <c r="VF79" s="54"/>
      <c r="VG79" s="54"/>
      <c r="VH79" s="54"/>
      <c r="VI79" s="54"/>
      <c r="VJ79" s="54"/>
      <c r="VK79" s="54"/>
      <c r="VL79" s="54"/>
      <c r="VM79" s="54"/>
      <c r="VN79" s="54"/>
      <c r="VO79" s="54"/>
      <c r="VP79" s="54"/>
      <c r="VQ79" s="54"/>
      <c r="VR79" s="54"/>
      <c r="VS79" s="54"/>
      <c r="VT79" s="54"/>
      <c r="VU79" s="54"/>
      <c r="VV79" s="54"/>
      <c r="VW79" s="54"/>
      <c r="VX79" s="54"/>
      <c r="VY79" s="54"/>
      <c r="VZ79" s="54"/>
      <c r="WA79" s="54"/>
      <c r="WB79" s="54"/>
      <c r="WC79" s="54"/>
      <c r="WD79" s="54"/>
      <c r="WE79" s="54"/>
      <c r="WF79" s="54"/>
      <c r="WG79" s="54"/>
      <c r="WH79" s="54"/>
      <c r="WI79" s="54"/>
      <c r="WJ79" s="54"/>
      <c r="WK79" s="54"/>
      <c r="WL79" s="54"/>
      <c r="WM79" s="54"/>
      <c r="WN79" s="54"/>
      <c r="WO79" s="54"/>
      <c r="WP79" s="54"/>
      <c r="WQ79" s="54"/>
      <c r="WR79" s="54"/>
      <c r="WS79" s="54"/>
      <c r="WT79" s="54"/>
      <c r="WU79" s="54"/>
      <c r="WV79" s="54"/>
      <c r="WW79" s="54"/>
      <c r="WX79" s="54"/>
      <c r="WY79" s="54"/>
      <c r="WZ79" s="54"/>
      <c r="XA79" s="54"/>
      <c r="XB79" s="54"/>
      <c r="XC79" s="54"/>
      <c r="XD79" s="54"/>
      <c r="XE79" s="54"/>
      <c r="XF79" s="54"/>
      <c r="XG79" s="54"/>
      <c r="XH79" s="54"/>
      <c r="XI79" s="54"/>
      <c r="XJ79" s="54"/>
      <c r="XK79" s="54"/>
      <c r="XL79" s="54"/>
      <c r="XM79" s="54"/>
      <c r="XN79" s="54"/>
      <c r="XO79" s="54"/>
      <c r="XP79" s="54"/>
      <c r="XQ79" s="54"/>
      <c r="XR79" s="54"/>
      <c r="XS79" s="54"/>
      <c r="XT79" s="54"/>
      <c r="XU79" s="54"/>
      <c r="XV79" s="54"/>
      <c r="XW79" s="54"/>
      <c r="XX79" s="54"/>
      <c r="XY79" s="54"/>
      <c r="XZ79" s="54"/>
      <c r="YA79" s="54"/>
      <c r="YB79" s="54"/>
      <c r="YC79" s="54"/>
      <c r="YD79" s="54"/>
      <c r="YE79" s="54"/>
      <c r="YF79" s="54"/>
      <c r="YG79" s="54"/>
      <c r="YH79" s="54"/>
      <c r="YI79" s="54"/>
      <c r="YJ79" s="54"/>
      <c r="YK79" s="54"/>
      <c r="YL79" s="54"/>
      <c r="YM79" s="54"/>
      <c r="YN79" s="54"/>
      <c r="YO79" s="54"/>
      <c r="YP79" s="54"/>
      <c r="YQ79" s="54"/>
      <c r="YR79" s="54"/>
      <c r="YS79" s="54"/>
      <c r="YT79" s="54"/>
      <c r="YU79" s="54"/>
      <c r="YV79" s="54"/>
      <c r="YW79" s="54"/>
      <c r="YX79" s="54"/>
      <c r="YY79" s="54"/>
      <c r="YZ79" s="54"/>
      <c r="ZA79" s="54"/>
      <c r="ZB79" s="54"/>
      <c r="ZC79" s="54"/>
      <c r="ZD79" s="54"/>
      <c r="ZE79" s="54"/>
      <c r="ZF79" s="54"/>
      <c r="ZG79" s="54"/>
      <c r="ZH79" s="54"/>
      <c r="ZI79" s="54"/>
      <c r="ZJ79" s="54"/>
      <c r="ZK79" s="54"/>
      <c r="ZL79" s="54"/>
      <c r="ZM79" s="54"/>
      <c r="ZN79" s="54"/>
      <c r="ZO79" s="54"/>
      <c r="ZP79" s="54"/>
      <c r="ZQ79" s="54"/>
      <c r="ZR79" s="54"/>
      <c r="ZS79" s="54"/>
      <c r="ZT79" s="54"/>
      <c r="ZU79" s="54"/>
      <c r="ZV79" s="54"/>
      <c r="ZW79" s="54"/>
      <c r="ZX79" s="54"/>
      <c r="ZY79" s="54"/>
      <c r="ZZ79" s="54"/>
      <c r="AAA79" s="54"/>
      <c r="AAB79" s="54"/>
      <c r="AAC79" s="54"/>
      <c r="AAD79" s="54"/>
      <c r="AAE79" s="54"/>
      <c r="AAF79" s="54"/>
      <c r="AAG79" s="54"/>
      <c r="AAH79" s="54"/>
      <c r="AAI79" s="54"/>
      <c r="AAJ79" s="54"/>
      <c r="AAK79" s="54"/>
      <c r="AAL79" s="54"/>
      <c r="AAM79" s="54"/>
      <c r="AAN79" s="54"/>
      <c r="AAO79" s="54"/>
      <c r="AAP79" s="54"/>
      <c r="AAQ79" s="54"/>
      <c r="AAR79" s="54"/>
      <c r="AAS79" s="54"/>
      <c r="AAT79" s="54"/>
      <c r="AAU79" s="54"/>
      <c r="AAV79" s="54"/>
      <c r="AAW79" s="54"/>
      <c r="AAX79" s="54"/>
      <c r="AAY79" s="54"/>
      <c r="AAZ79" s="54"/>
      <c r="ABA79" s="54"/>
      <c r="ABB79" s="54"/>
      <c r="ABC79" s="54"/>
      <c r="ABD79" s="54"/>
      <c r="ABE79" s="54"/>
      <c r="ABF79" s="54"/>
      <c r="ABG79" s="54"/>
      <c r="ABH79" s="54"/>
      <c r="ABI79" s="54"/>
      <c r="ABJ79" s="54"/>
      <c r="ABK79" s="54"/>
      <c r="ABL79" s="54"/>
      <c r="ABM79" s="54"/>
      <c r="ABN79" s="54"/>
      <c r="ABO79" s="54"/>
      <c r="ABP79" s="54"/>
      <c r="ABQ79" s="54"/>
      <c r="ABR79" s="54"/>
      <c r="ABS79" s="54"/>
      <c r="ABT79" s="54"/>
      <c r="ABU79" s="54"/>
      <c r="ABV79" s="54"/>
      <c r="ABW79" s="54"/>
      <c r="ABX79" s="54"/>
      <c r="ABY79" s="54"/>
      <c r="ABZ79" s="54"/>
      <c r="ACA79" s="54"/>
      <c r="ACB79" s="54"/>
      <c r="ACC79" s="54"/>
      <c r="ACD79" s="54"/>
      <c r="ACE79" s="54"/>
      <c r="ACF79" s="54"/>
      <c r="ACG79" s="54"/>
      <c r="ACH79" s="54"/>
      <c r="ACI79" s="54"/>
      <c r="ACJ79" s="54"/>
      <c r="ACK79" s="54"/>
      <c r="ACL79" s="54"/>
      <c r="ACM79" s="54"/>
      <c r="ACN79" s="54"/>
      <c r="ACO79" s="54"/>
      <c r="ACP79" s="54"/>
      <c r="ACQ79" s="54"/>
      <c r="ACR79" s="54"/>
      <c r="ACS79" s="54"/>
      <c r="ACT79" s="54"/>
      <c r="ACU79" s="54"/>
      <c r="ACV79" s="54"/>
      <c r="ACW79" s="54"/>
      <c r="ACX79" s="54"/>
      <c r="ACY79" s="54"/>
      <c r="ACZ79" s="54"/>
      <c r="ADA79" s="54"/>
      <c r="ADB79" s="54"/>
      <c r="ADC79" s="54"/>
      <c r="ADD79" s="54"/>
      <c r="ADE79" s="54"/>
      <c r="ADF79" s="54"/>
      <c r="ADG79" s="54"/>
      <c r="ADH79" s="54"/>
      <c r="ADI79" s="54"/>
      <c r="ADJ79" s="54"/>
      <c r="ADK79" s="54"/>
      <c r="ADL79" s="54"/>
      <c r="ADM79" s="54"/>
      <c r="ADN79" s="54"/>
      <c r="ADO79" s="54"/>
      <c r="ADP79" s="54"/>
      <c r="ADQ79" s="54"/>
      <c r="ADR79" s="54"/>
      <c r="ADS79" s="54"/>
      <c r="ADT79" s="54"/>
      <c r="ADU79" s="54"/>
      <c r="ADV79" s="54"/>
      <c r="ADW79" s="54"/>
      <c r="ADX79" s="54"/>
      <c r="ADY79" s="54"/>
      <c r="ADZ79" s="54"/>
      <c r="AEA79" s="54"/>
      <c r="AEB79" s="54"/>
      <c r="AEC79" s="54"/>
      <c r="AED79" s="54"/>
      <c r="AEE79" s="54"/>
      <c r="AEF79" s="54"/>
      <c r="AEG79" s="54"/>
      <c r="AEH79" s="54"/>
      <c r="AEI79" s="54"/>
      <c r="AEJ79" s="54"/>
      <c r="AEK79" s="54"/>
      <c r="AEL79" s="54"/>
      <c r="AEM79" s="54"/>
      <c r="AEN79" s="54"/>
      <c r="AEO79" s="54"/>
      <c r="AEP79" s="54"/>
      <c r="AEQ79" s="54"/>
      <c r="AER79" s="54"/>
      <c r="AES79" s="54"/>
      <c r="AET79" s="54"/>
      <c r="AEU79" s="54"/>
      <c r="AEV79" s="54"/>
      <c r="AEW79" s="54"/>
      <c r="AEX79" s="54"/>
      <c r="AEY79" s="54"/>
      <c r="AEZ79" s="54"/>
      <c r="AFA79" s="54"/>
      <c r="AFB79" s="54"/>
      <c r="AFC79" s="54"/>
      <c r="AFD79" s="54"/>
      <c r="AFE79" s="54"/>
      <c r="AFF79" s="54"/>
      <c r="AFG79" s="54"/>
      <c r="AFH79" s="54"/>
      <c r="AFI79" s="54"/>
      <c r="AFJ79" s="54"/>
      <c r="AFK79" s="54"/>
      <c r="AFL79" s="54"/>
      <c r="AFM79" s="54"/>
      <c r="AFN79" s="54"/>
      <c r="AFO79" s="54"/>
      <c r="AFP79" s="54"/>
      <c r="AFQ79" s="54"/>
      <c r="AFR79" s="54"/>
      <c r="AFS79" s="54"/>
      <c r="AFT79" s="54"/>
      <c r="AFU79" s="54"/>
      <c r="AFV79" s="54"/>
      <c r="AFW79" s="54"/>
      <c r="AFX79" s="54"/>
      <c r="AFY79" s="54"/>
      <c r="AFZ79" s="54"/>
      <c r="AGA79" s="54"/>
      <c r="AGB79" s="54"/>
      <c r="AGC79" s="54"/>
      <c r="AGD79" s="54"/>
      <c r="AGE79" s="54"/>
      <c r="AGF79" s="54"/>
      <c r="AGG79" s="54"/>
      <c r="AGH79" s="54"/>
      <c r="AGI79" s="54"/>
      <c r="AGJ79" s="54"/>
      <c r="AGK79" s="54"/>
      <c r="AGL79" s="54"/>
      <c r="AGM79" s="54"/>
      <c r="AGN79" s="54"/>
      <c r="AGO79" s="54"/>
      <c r="AGP79" s="54"/>
      <c r="AGQ79" s="54"/>
      <c r="AGR79" s="54"/>
      <c r="AGS79" s="54"/>
      <c r="AGT79" s="54"/>
      <c r="AGU79" s="54"/>
      <c r="AGV79" s="54"/>
      <c r="AGW79" s="54"/>
      <c r="AGX79" s="54"/>
      <c r="AGY79" s="54"/>
      <c r="AGZ79" s="54"/>
      <c r="AHA79" s="54"/>
      <c r="AHB79" s="54"/>
      <c r="AHC79" s="54"/>
      <c r="AHD79" s="54"/>
      <c r="AHE79" s="54"/>
      <c r="AHF79" s="54"/>
      <c r="AHG79" s="54"/>
      <c r="AHH79" s="54"/>
      <c r="AHI79" s="54"/>
      <c r="AHJ79" s="54"/>
      <c r="AHK79" s="54"/>
      <c r="AHL79" s="54"/>
      <c r="AHM79" s="54"/>
      <c r="AHN79" s="54"/>
      <c r="AHO79" s="54"/>
      <c r="AHP79" s="54"/>
      <c r="AHQ79" s="54"/>
      <c r="AHR79" s="54"/>
      <c r="AHS79" s="54"/>
      <c r="AHT79" s="54"/>
      <c r="AHU79" s="54"/>
      <c r="AHV79" s="54"/>
      <c r="AHW79" s="54"/>
      <c r="AHX79" s="54"/>
      <c r="AHY79" s="54"/>
      <c r="AHZ79" s="54"/>
      <c r="AIA79" s="54"/>
      <c r="AIB79" s="54"/>
      <c r="AIC79" s="54"/>
      <c r="AID79" s="54"/>
      <c r="AIE79" s="54"/>
      <c r="AIF79" s="54"/>
      <c r="AIG79" s="54"/>
      <c r="AIH79" s="54"/>
      <c r="AII79" s="54"/>
      <c r="AIJ79" s="54"/>
      <c r="AIK79" s="54"/>
      <c r="AIL79" s="54"/>
      <c r="AIM79" s="54"/>
      <c r="AIN79" s="54"/>
      <c r="AIO79" s="54"/>
      <c r="AIP79" s="54"/>
      <c r="AIQ79" s="54"/>
      <c r="AIR79" s="54"/>
      <c r="AIS79" s="54"/>
      <c r="AIT79" s="54"/>
      <c r="AIU79" s="54"/>
      <c r="AIV79" s="54"/>
      <c r="AIW79" s="54"/>
      <c r="AIX79" s="54"/>
      <c r="AIY79" s="54"/>
      <c r="AIZ79" s="54"/>
      <c r="AJA79" s="54"/>
      <c r="AJB79" s="54"/>
      <c r="AJC79" s="54"/>
      <c r="AJD79" s="54"/>
      <c r="AJE79" s="54"/>
      <c r="AJF79" s="54"/>
      <c r="AJG79" s="54"/>
      <c r="AJH79" s="54"/>
      <c r="AJI79" s="54"/>
      <c r="AJJ79" s="54"/>
      <c r="AJK79" s="54"/>
      <c r="AJL79" s="54"/>
      <c r="AJM79" s="54"/>
      <c r="AJN79" s="54"/>
      <c r="AJO79" s="54"/>
      <c r="AJP79" s="54"/>
      <c r="AJQ79" s="54"/>
      <c r="AJR79" s="54"/>
      <c r="AJS79" s="54"/>
      <c r="AJT79" s="54"/>
      <c r="AJU79" s="54"/>
      <c r="AJV79" s="54"/>
      <c r="AJW79" s="54"/>
      <c r="AJX79" s="54"/>
      <c r="AJY79" s="54"/>
      <c r="AJZ79" s="54"/>
      <c r="AKA79" s="54"/>
      <c r="AKB79" s="54"/>
      <c r="AKC79" s="54"/>
      <c r="AKD79" s="54"/>
      <c r="AKE79" s="54"/>
      <c r="AKF79" s="54"/>
      <c r="AKG79" s="54"/>
      <c r="AKH79" s="54"/>
      <c r="AKI79" s="54"/>
      <c r="AKJ79" s="54"/>
      <c r="AKK79" s="54"/>
      <c r="AKL79" s="54"/>
      <c r="AKM79" s="54"/>
      <c r="AKN79" s="54"/>
      <c r="AKO79" s="54"/>
      <c r="AKP79" s="54"/>
      <c r="AKQ79" s="54"/>
      <c r="AKR79" s="54"/>
      <c r="AKS79" s="54"/>
      <c r="AKT79" s="54"/>
      <c r="AKU79" s="54"/>
      <c r="AKV79" s="54"/>
      <c r="AKW79" s="54"/>
      <c r="AKX79" s="54"/>
      <c r="AKY79" s="54"/>
      <c r="AKZ79" s="54"/>
      <c r="ALA79" s="54"/>
      <c r="ALB79" s="54"/>
      <c r="ALC79" s="54"/>
      <c r="ALD79" s="54"/>
      <c r="ALE79" s="54"/>
      <c r="ALF79" s="54"/>
      <c r="ALG79" s="54"/>
      <c r="ALH79" s="54"/>
      <c r="ALI79" s="54"/>
      <c r="ALJ79" s="54"/>
      <c r="ALK79" s="54"/>
      <c r="ALL79" s="54"/>
      <c r="ALM79" s="54"/>
      <c r="ALN79" s="54"/>
      <c r="ALO79" s="54"/>
      <c r="ALP79" s="54"/>
      <c r="ALQ79" s="54"/>
      <c r="ALR79" s="54"/>
      <c r="ALS79" s="54"/>
      <c r="ALT79" s="54"/>
      <c r="ALU79" s="54"/>
      <c r="ALV79" s="54"/>
      <c r="ALW79" s="54"/>
      <c r="ALX79" s="54"/>
      <c r="ALY79" s="54"/>
      <c r="ALZ79" s="54"/>
      <c r="AMA79" s="54"/>
      <c r="AMB79" s="54"/>
      <c r="AMC79" s="54"/>
      <c r="AMD79" s="54"/>
      <c r="AME79" s="54"/>
      <c r="AMF79" s="54"/>
      <c r="AMG79" s="54"/>
      <c r="AMH79" s="54"/>
      <c r="AMI79" s="54"/>
      <c r="AMJ79" s="54"/>
      <c r="AMK79" s="54"/>
      <c r="AML79" s="54"/>
      <c r="AMM79" s="54"/>
      <c r="AMN79" s="54"/>
      <c r="AMO79" s="54"/>
      <c r="AMP79" s="54"/>
      <c r="AMQ79" s="54"/>
      <c r="AMR79" s="54"/>
      <c r="AMS79" s="54"/>
      <c r="AMT79" s="54"/>
      <c r="AMU79" s="54"/>
      <c r="AMV79" s="54"/>
      <c r="AMW79" s="54"/>
      <c r="AMX79" s="54"/>
      <c r="AMY79" s="54"/>
      <c r="AMZ79" s="54"/>
      <c r="ANA79" s="54"/>
      <c r="ANB79" s="54"/>
      <c r="ANC79" s="54"/>
      <c r="AND79" s="54"/>
      <c r="ANE79" s="54"/>
      <c r="ANF79" s="54"/>
      <c r="ANG79" s="54"/>
      <c r="ANH79" s="54"/>
      <c r="ANI79" s="54"/>
      <c r="ANJ79" s="54"/>
      <c r="ANK79" s="54"/>
      <c r="ANL79" s="54"/>
      <c r="ANM79" s="54"/>
      <c r="ANN79" s="54"/>
      <c r="ANO79" s="54"/>
      <c r="ANP79" s="54"/>
      <c r="ANQ79" s="54"/>
      <c r="ANR79" s="54"/>
      <c r="ANS79" s="54"/>
      <c r="ANT79" s="54"/>
      <c r="ANU79" s="54"/>
      <c r="ANV79" s="54"/>
      <c r="ANW79" s="54"/>
      <c r="ANX79" s="54"/>
      <c r="ANY79" s="54"/>
      <c r="ANZ79" s="54"/>
      <c r="AOA79" s="54"/>
      <c r="AOB79" s="54"/>
      <c r="AOC79" s="54"/>
      <c r="AOD79" s="54"/>
      <c r="AOE79" s="54"/>
      <c r="AOF79" s="54"/>
      <c r="AOG79" s="54"/>
      <c r="AOH79" s="54"/>
      <c r="AOI79" s="54"/>
      <c r="AOJ79" s="54"/>
      <c r="AOK79" s="54"/>
      <c r="AOL79" s="54"/>
      <c r="AOM79" s="54"/>
      <c r="AON79" s="54"/>
      <c r="AOO79" s="54"/>
      <c r="AOP79" s="54"/>
      <c r="AOQ79" s="54"/>
      <c r="AOR79" s="54"/>
      <c r="AOS79" s="54"/>
      <c r="AOT79" s="54"/>
      <c r="AOU79" s="54"/>
      <c r="AOV79" s="54"/>
      <c r="AOW79" s="54"/>
      <c r="AOX79" s="54"/>
      <c r="AOY79" s="54"/>
      <c r="AOZ79" s="54"/>
      <c r="APA79" s="54"/>
      <c r="APB79" s="54"/>
      <c r="APC79" s="54"/>
      <c r="APD79" s="54"/>
      <c r="APE79" s="54"/>
      <c r="APF79" s="54"/>
      <c r="APG79" s="54"/>
      <c r="APH79" s="54"/>
      <c r="API79" s="54"/>
      <c r="APJ79" s="54"/>
      <c r="APK79" s="54"/>
      <c r="APL79" s="54"/>
      <c r="APM79" s="54"/>
      <c r="APN79" s="54"/>
      <c r="APO79" s="54"/>
      <c r="APP79" s="54"/>
      <c r="APQ79" s="54"/>
      <c r="APR79" s="54"/>
      <c r="APS79" s="54"/>
      <c r="APT79" s="54"/>
      <c r="APU79" s="54"/>
      <c r="APV79" s="54"/>
      <c r="APW79" s="54"/>
      <c r="APX79" s="54"/>
      <c r="APY79" s="54"/>
    </row>
    <row r="80" spans="1:1117" x14ac:dyDescent="0.15">
      <c r="A80" s="52" t="s">
        <v>420</v>
      </c>
      <c r="B80" s="49">
        <v>2407.21</v>
      </c>
      <c r="C80" s="49"/>
      <c r="D80" s="49">
        <v>0</v>
      </c>
      <c r="E80" s="49">
        <v>241942.1</v>
      </c>
      <c r="F80" s="49">
        <v>42859.33</v>
      </c>
      <c r="G80" s="49">
        <v>7884.78</v>
      </c>
      <c r="H80" s="49"/>
      <c r="I80" s="49">
        <v>124002.27</v>
      </c>
      <c r="J80" s="49">
        <v>26531.87</v>
      </c>
      <c r="K80" s="49"/>
      <c r="L80" s="49">
        <v>213603.20000000001</v>
      </c>
      <c r="M80" s="49"/>
      <c r="N80" s="49"/>
      <c r="O80" s="49">
        <v>0</v>
      </c>
      <c r="P80" s="49">
        <v>1249.83</v>
      </c>
      <c r="Q80" s="49">
        <v>0</v>
      </c>
      <c r="R80" s="49">
        <v>16002.1</v>
      </c>
      <c r="S80" s="49"/>
      <c r="T80" s="49">
        <v>293.10000000000002</v>
      </c>
      <c r="U80" s="49">
        <v>2965.3515625</v>
      </c>
      <c r="V80" s="49">
        <v>1258.76</v>
      </c>
      <c r="W80" s="49">
        <v>38385.199999999997</v>
      </c>
      <c r="X80" s="49">
        <v>159.52000000000001</v>
      </c>
      <c r="Y80" s="49">
        <f t="shared" si="13"/>
        <v>719544.6215624999</v>
      </c>
      <c r="Z80" s="54"/>
      <c r="AA80" s="70"/>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c r="DK80" s="54"/>
      <c r="DL80" s="54"/>
      <c r="DM80" s="54"/>
      <c r="DN80" s="54"/>
      <c r="DO80" s="54"/>
      <c r="DP80" s="54"/>
      <c r="DQ80" s="54"/>
      <c r="DR80" s="54"/>
      <c r="DS80" s="54"/>
      <c r="DT80" s="54"/>
      <c r="DU80" s="54"/>
      <c r="DV80" s="54"/>
      <c r="DW80" s="54"/>
      <c r="DX80" s="54"/>
      <c r="DY80" s="54"/>
      <c r="DZ80" s="54"/>
      <c r="EA80" s="54"/>
      <c r="EB80" s="54"/>
      <c r="EC80" s="54"/>
      <c r="ED80" s="54"/>
      <c r="EE80" s="54"/>
      <c r="EF80" s="54"/>
      <c r="EG80" s="54"/>
      <c r="EH80" s="54"/>
      <c r="EI80" s="54"/>
      <c r="EJ80" s="54"/>
      <c r="EK80" s="54"/>
      <c r="EL80" s="54"/>
      <c r="EM80" s="54"/>
      <c r="EN80" s="54"/>
      <c r="EO80" s="54"/>
      <c r="EP80" s="54"/>
      <c r="EQ80" s="54"/>
      <c r="ER80" s="54"/>
      <c r="ES80" s="54"/>
      <c r="ET80" s="54"/>
      <c r="EU80" s="54"/>
      <c r="EV80" s="54"/>
      <c r="EW80" s="54"/>
      <c r="EX80" s="54"/>
      <c r="EY80" s="54"/>
      <c r="EZ80" s="54"/>
      <c r="FA80" s="54"/>
      <c r="FB80" s="54"/>
      <c r="FC80" s="54"/>
      <c r="FD80" s="54"/>
      <c r="FE80" s="54"/>
      <c r="FF80" s="54"/>
      <c r="FG80" s="54"/>
      <c r="FH80" s="54"/>
      <c r="FI80" s="54"/>
      <c r="FJ80" s="54"/>
      <c r="FK80" s="54"/>
      <c r="FL80" s="54"/>
      <c r="FM80" s="54"/>
      <c r="FN80" s="54"/>
      <c r="FO80" s="54"/>
      <c r="FP80" s="54"/>
      <c r="FQ80" s="54"/>
      <c r="FR80" s="54"/>
      <c r="FS80" s="54"/>
      <c r="FT80" s="54"/>
      <c r="FU80" s="54"/>
      <c r="FV80" s="54"/>
      <c r="FW80" s="54"/>
      <c r="FX80" s="54"/>
      <c r="FY80" s="54"/>
      <c r="FZ80" s="54"/>
      <c r="GA80" s="54"/>
      <c r="GB80" s="54"/>
      <c r="GC80" s="54"/>
      <c r="GD80" s="54"/>
      <c r="GE80" s="54"/>
      <c r="GF80" s="54"/>
      <c r="GG80" s="54"/>
      <c r="GH80" s="54"/>
      <c r="GI80" s="54"/>
      <c r="GJ80" s="54"/>
      <c r="GK80" s="54"/>
      <c r="GL80" s="54"/>
      <c r="GM80" s="54"/>
      <c r="GN80" s="54"/>
      <c r="GO80" s="54"/>
      <c r="GP80" s="54"/>
      <c r="GQ80" s="54"/>
      <c r="GR80" s="54"/>
      <c r="GS80" s="54"/>
      <c r="GT80" s="54"/>
      <c r="GU80" s="54"/>
      <c r="GV80" s="54"/>
      <c r="GW80" s="54"/>
      <c r="GX80" s="54"/>
      <c r="GY80" s="54"/>
      <c r="GZ80" s="54"/>
      <c r="HA80" s="54"/>
      <c r="HB80" s="54"/>
      <c r="HC80" s="54"/>
      <c r="HD80" s="54"/>
      <c r="HE80" s="54"/>
      <c r="HF80" s="54"/>
      <c r="HG80" s="54"/>
      <c r="HH80" s="54"/>
      <c r="HI80" s="54"/>
      <c r="HJ80" s="54"/>
      <c r="HK80" s="54"/>
      <c r="HL80" s="54"/>
      <c r="HM80" s="54"/>
      <c r="HN80" s="54"/>
      <c r="HO80" s="54"/>
      <c r="HP80" s="54"/>
      <c r="HQ80" s="54"/>
      <c r="HR80" s="54"/>
      <c r="HS80" s="54"/>
      <c r="HT80" s="54"/>
      <c r="HU80" s="54"/>
      <c r="HV80" s="54"/>
      <c r="HW80" s="54"/>
      <c r="HX80" s="54"/>
      <c r="HY80" s="54"/>
      <c r="HZ80" s="54"/>
      <c r="IA80" s="54"/>
      <c r="IB80" s="54"/>
      <c r="IC80" s="54"/>
      <c r="ID80" s="54"/>
      <c r="IE80" s="54"/>
      <c r="IF80" s="54"/>
      <c r="IG80" s="54"/>
      <c r="IH80" s="54"/>
      <c r="II80" s="54"/>
      <c r="IJ80" s="54"/>
      <c r="IK80" s="54"/>
      <c r="IL80" s="54"/>
      <c r="IM80" s="54"/>
      <c r="IN80" s="54"/>
      <c r="IO80" s="54"/>
      <c r="IP80" s="54"/>
      <c r="IQ80" s="54"/>
      <c r="IR80" s="54"/>
      <c r="IS80" s="54"/>
      <c r="IT80" s="54"/>
      <c r="IU80" s="54"/>
      <c r="IV80" s="54"/>
      <c r="IW80" s="54"/>
      <c r="IX80" s="54"/>
      <c r="IY80" s="54"/>
      <c r="IZ80" s="54"/>
      <c r="JA80" s="54"/>
      <c r="JB80" s="54"/>
      <c r="JC80" s="54"/>
      <c r="JD80" s="54"/>
      <c r="JE80" s="54"/>
      <c r="JF80" s="54"/>
      <c r="JG80" s="54"/>
      <c r="JH80" s="54"/>
      <c r="JI80" s="54"/>
      <c r="JJ80" s="54"/>
      <c r="JK80" s="54"/>
      <c r="JL80" s="54"/>
      <c r="JM80" s="54"/>
      <c r="JN80" s="54"/>
      <c r="JO80" s="54"/>
      <c r="JP80" s="54"/>
      <c r="JQ80" s="54"/>
      <c r="JR80" s="54"/>
      <c r="JS80" s="54"/>
      <c r="JT80" s="54"/>
      <c r="JU80" s="54"/>
      <c r="JV80" s="54"/>
      <c r="JW80" s="54"/>
      <c r="JX80" s="54"/>
      <c r="JY80" s="54"/>
      <c r="JZ80" s="54"/>
      <c r="KA80" s="54"/>
      <c r="KB80" s="54"/>
      <c r="KC80" s="54"/>
      <c r="KD80" s="54"/>
      <c r="KE80" s="54"/>
      <c r="KF80" s="54"/>
      <c r="KG80" s="54"/>
      <c r="KH80" s="54"/>
      <c r="KI80" s="54"/>
      <c r="KJ80" s="54"/>
      <c r="KK80" s="54"/>
      <c r="KL80" s="54"/>
      <c r="KM80" s="54"/>
      <c r="KN80" s="54"/>
      <c r="KO80" s="54"/>
      <c r="KP80" s="54"/>
      <c r="KQ80" s="54"/>
      <c r="KR80" s="54"/>
      <c r="KS80" s="54"/>
      <c r="KT80" s="54"/>
      <c r="KU80" s="54"/>
      <c r="KV80" s="54"/>
      <c r="KW80" s="54"/>
      <c r="KX80" s="54"/>
      <c r="KY80" s="54"/>
      <c r="KZ80" s="54"/>
      <c r="LA80" s="54"/>
      <c r="LB80" s="54"/>
      <c r="LC80" s="54"/>
      <c r="LD80" s="54"/>
      <c r="LE80" s="54"/>
      <c r="LF80" s="54"/>
      <c r="LG80" s="54"/>
      <c r="LH80" s="54"/>
      <c r="LI80" s="54"/>
      <c r="LJ80" s="54"/>
      <c r="LK80" s="54"/>
      <c r="LL80" s="54"/>
      <c r="LM80" s="54"/>
      <c r="LN80" s="54"/>
      <c r="LO80" s="54"/>
      <c r="LP80" s="54"/>
      <c r="LQ80" s="54"/>
      <c r="LR80" s="54"/>
      <c r="LS80" s="54"/>
      <c r="LT80" s="54"/>
      <c r="LU80" s="54"/>
      <c r="LV80" s="54"/>
      <c r="LW80" s="54"/>
      <c r="LX80" s="54"/>
      <c r="LY80" s="54"/>
      <c r="LZ80" s="54"/>
      <c r="MA80" s="54"/>
      <c r="MB80" s="54"/>
      <c r="MC80" s="54"/>
      <c r="MD80" s="54"/>
      <c r="ME80" s="54"/>
      <c r="MF80" s="54"/>
      <c r="MG80" s="54"/>
      <c r="MH80" s="54"/>
      <c r="MI80" s="54"/>
      <c r="MJ80" s="54"/>
      <c r="MK80" s="54"/>
      <c r="ML80" s="54"/>
      <c r="MM80" s="54"/>
      <c r="MN80" s="54"/>
      <c r="MO80" s="54"/>
      <c r="MP80" s="54"/>
      <c r="MQ80" s="54"/>
      <c r="MR80" s="54"/>
      <c r="MS80" s="54"/>
      <c r="MT80" s="54"/>
      <c r="MU80" s="54"/>
      <c r="MV80" s="54"/>
      <c r="MW80" s="54"/>
      <c r="MX80" s="54"/>
      <c r="MY80" s="54"/>
      <c r="MZ80" s="54"/>
      <c r="NA80" s="54"/>
      <c r="NB80" s="54"/>
      <c r="NC80" s="54"/>
      <c r="ND80" s="54"/>
      <c r="NE80" s="54"/>
      <c r="NF80" s="54"/>
      <c r="NG80" s="54"/>
      <c r="NH80" s="54"/>
      <c r="NI80" s="54"/>
      <c r="NJ80" s="54"/>
      <c r="NK80" s="54"/>
      <c r="NL80" s="54"/>
      <c r="NM80" s="54"/>
      <c r="NN80" s="54"/>
      <c r="NO80" s="54"/>
      <c r="NP80" s="54"/>
      <c r="NQ80" s="54"/>
      <c r="NR80" s="54"/>
      <c r="NS80" s="54"/>
      <c r="NT80" s="54"/>
      <c r="NU80" s="54"/>
      <c r="NV80" s="54"/>
      <c r="NW80" s="54"/>
      <c r="NX80" s="54"/>
      <c r="NY80" s="54"/>
      <c r="NZ80" s="54"/>
      <c r="OA80" s="54"/>
      <c r="OB80" s="54"/>
      <c r="OC80" s="54"/>
      <c r="OD80" s="54"/>
      <c r="OE80" s="54"/>
      <c r="OF80" s="54"/>
      <c r="OG80" s="54"/>
      <c r="OH80" s="54"/>
      <c r="OI80" s="54"/>
      <c r="OJ80" s="54"/>
      <c r="OK80" s="54"/>
      <c r="OL80" s="54"/>
      <c r="OM80" s="54"/>
      <c r="ON80" s="54"/>
      <c r="OO80" s="54"/>
      <c r="OP80" s="54"/>
      <c r="OQ80" s="54"/>
      <c r="OR80" s="54"/>
      <c r="OS80" s="54"/>
      <c r="OT80" s="54"/>
      <c r="OU80" s="54"/>
      <c r="OV80" s="54"/>
      <c r="OW80" s="54"/>
      <c r="OX80" s="54"/>
      <c r="OY80" s="54"/>
      <c r="OZ80" s="54"/>
      <c r="PA80" s="54"/>
      <c r="PB80" s="54"/>
      <c r="PC80" s="54"/>
      <c r="PD80" s="54"/>
      <c r="PE80" s="54"/>
      <c r="PF80" s="54"/>
      <c r="PG80" s="54"/>
      <c r="PH80" s="54"/>
      <c r="PI80" s="54"/>
      <c r="PJ80" s="54"/>
      <c r="PK80" s="54"/>
      <c r="PL80" s="54"/>
      <c r="PM80" s="54"/>
      <c r="PN80" s="54"/>
      <c r="PO80" s="54"/>
      <c r="PP80" s="54"/>
      <c r="PQ80" s="54"/>
      <c r="PR80" s="54"/>
      <c r="PS80" s="54"/>
      <c r="PT80" s="54"/>
      <c r="PU80" s="54"/>
      <c r="PV80" s="54"/>
      <c r="PW80" s="54"/>
      <c r="PX80" s="54"/>
      <c r="PY80" s="54"/>
      <c r="PZ80" s="54"/>
      <c r="QA80" s="54"/>
      <c r="QB80" s="54"/>
      <c r="QC80" s="54"/>
      <c r="QD80" s="54"/>
      <c r="QE80" s="54"/>
      <c r="QF80" s="54"/>
      <c r="QG80" s="54"/>
      <c r="QH80" s="54"/>
      <c r="QI80" s="54"/>
      <c r="QJ80" s="54"/>
      <c r="QK80" s="54"/>
      <c r="QL80" s="54"/>
      <c r="QM80" s="54"/>
      <c r="QN80" s="54"/>
      <c r="QO80" s="54"/>
      <c r="QP80" s="54"/>
      <c r="QQ80" s="54"/>
      <c r="QR80" s="54"/>
      <c r="QS80" s="54"/>
      <c r="QT80" s="54"/>
      <c r="QU80" s="54"/>
      <c r="QV80" s="54"/>
      <c r="QW80" s="54"/>
      <c r="QX80" s="54"/>
      <c r="QY80" s="54"/>
      <c r="QZ80" s="54"/>
      <c r="RA80" s="54"/>
      <c r="RB80" s="54"/>
      <c r="RC80" s="54"/>
      <c r="RD80" s="54"/>
      <c r="RE80" s="54"/>
      <c r="RF80" s="54"/>
      <c r="RG80" s="54"/>
      <c r="RH80" s="54"/>
      <c r="RI80" s="54"/>
      <c r="RJ80" s="54"/>
      <c r="RK80" s="54"/>
      <c r="RL80" s="54"/>
      <c r="RM80" s="54"/>
      <c r="RN80" s="54"/>
      <c r="RO80" s="54"/>
      <c r="RP80" s="54"/>
      <c r="RQ80" s="54"/>
      <c r="RR80" s="54"/>
      <c r="RS80" s="54"/>
      <c r="RT80" s="54"/>
      <c r="RU80" s="54"/>
      <c r="RV80" s="54"/>
      <c r="RW80" s="54"/>
      <c r="RX80" s="54"/>
      <c r="RY80" s="54"/>
      <c r="RZ80" s="54"/>
      <c r="SA80" s="54"/>
      <c r="SB80" s="54"/>
      <c r="SC80" s="54"/>
      <c r="SD80" s="54"/>
      <c r="SE80" s="54"/>
      <c r="SF80" s="54"/>
      <c r="SG80" s="54"/>
      <c r="SH80" s="54"/>
      <c r="SI80" s="54"/>
      <c r="SJ80" s="54"/>
      <c r="SK80" s="54"/>
      <c r="SL80" s="54"/>
      <c r="SM80" s="54"/>
      <c r="SN80" s="54"/>
      <c r="SO80" s="54"/>
      <c r="SP80" s="54"/>
      <c r="SQ80" s="54"/>
      <c r="SR80" s="54"/>
      <c r="SS80" s="54"/>
      <c r="ST80" s="54"/>
      <c r="SU80" s="54"/>
      <c r="SV80" s="54"/>
      <c r="SW80" s="54"/>
      <c r="SX80" s="54"/>
      <c r="SY80" s="54"/>
      <c r="SZ80" s="54"/>
      <c r="TA80" s="54"/>
      <c r="TB80" s="54"/>
      <c r="TC80" s="54"/>
      <c r="TD80" s="54"/>
      <c r="TE80" s="54"/>
      <c r="TF80" s="54"/>
      <c r="TG80" s="54"/>
      <c r="TH80" s="54"/>
      <c r="TI80" s="54"/>
      <c r="TJ80" s="54"/>
      <c r="TK80" s="54"/>
      <c r="TL80" s="54"/>
      <c r="TM80" s="54"/>
      <c r="TN80" s="54"/>
      <c r="TO80" s="54"/>
      <c r="TP80" s="54"/>
      <c r="TQ80" s="54"/>
      <c r="TR80" s="54"/>
      <c r="TS80" s="54"/>
      <c r="TT80" s="54"/>
      <c r="TU80" s="54"/>
      <c r="TV80" s="54"/>
      <c r="TW80" s="54"/>
      <c r="TX80" s="54"/>
      <c r="TY80" s="54"/>
      <c r="TZ80" s="54"/>
      <c r="UA80" s="54"/>
      <c r="UB80" s="54"/>
      <c r="UC80" s="54"/>
      <c r="UD80" s="54"/>
      <c r="UE80" s="54"/>
      <c r="UF80" s="54"/>
      <c r="UG80" s="54"/>
      <c r="UH80" s="54"/>
      <c r="UI80" s="54"/>
      <c r="UJ80" s="54"/>
      <c r="UK80" s="54"/>
      <c r="UL80" s="54"/>
      <c r="UM80" s="54"/>
      <c r="UN80" s="54"/>
      <c r="UO80" s="54"/>
      <c r="UP80" s="54"/>
      <c r="UQ80" s="54"/>
      <c r="UR80" s="54"/>
      <c r="US80" s="54"/>
      <c r="UT80" s="54"/>
      <c r="UU80" s="54"/>
      <c r="UV80" s="54"/>
      <c r="UW80" s="54"/>
      <c r="UX80" s="54"/>
      <c r="UY80" s="54"/>
      <c r="UZ80" s="54"/>
      <c r="VA80" s="54"/>
      <c r="VB80" s="54"/>
      <c r="VC80" s="54"/>
      <c r="VD80" s="54"/>
      <c r="VE80" s="54"/>
      <c r="VF80" s="54"/>
      <c r="VG80" s="54"/>
      <c r="VH80" s="54"/>
      <c r="VI80" s="54"/>
      <c r="VJ80" s="54"/>
      <c r="VK80" s="54"/>
      <c r="VL80" s="54"/>
      <c r="VM80" s="54"/>
      <c r="VN80" s="54"/>
      <c r="VO80" s="54"/>
      <c r="VP80" s="54"/>
      <c r="VQ80" s="54"/>
      <c r="VR80" s="54"/>
      <c r="VS80" s="54"/>
      <c r="VT80" s="54"/>
      <c r="VU80" s="54"/>
      <c r="VV80" s="54"/>
      <c r="VW80" s="54"/>
      <c r="VX80" s="54"/>
      <c r="VY80" s="54"/>
      <c r="VZ80" s="54"/>
      <c r="WA80" s="54"/>
      <c r="WB80" s="54"/>
      <c r="WC80" s="54"/>
      <c r="WD80" s="54"/>
      <c r="WE80" s="54"/>
      <c r="WF80" s="54"/>
      <c r="WG80" s="54"/>
      <c r="WH80" s="54"/>
      <c r="WI80" s="54"/>
      <c r="WJ80" s="54"/>
      <c r="WK80" s="54"/>
      <c r="WL80" s="54"/>
      <c r="WM80" s="54"/>
      <c r="WN80" s="54"/>
      <c r="WO80" s="54"/>
      <c r="WP80" s="54"/>
      <c r="WQ80" s="54"/>
      <c r="WR80" s="54"/>
      <c r="WS80" s="54"/>
      <c r="WT80" s="54"/>
      <c r="WU80" s="54"/>
      <c r="WV80" s="54"/>
      <c r="WW80" s="54"/>
      <c r="WX80" s="54"/>
      <c r="WY80" s="54"/>
      <c r="WZ80" s="54"/>
      <c r="XA80" s="54"/>
      <c r="XB80" s="54"/>
      <c r="XC80" s="54"/>
      <c r="XD80" s="54"/>
      <c r="XE80" s="54"/>
      <c r="XF80" s="54"/>
      <c r="XG80" s="54"/>
      <c r="XH80" s="54"/>
      <c r="XI80" s="54"/>
      <c r="XJ80" s="54"/>
      <c r="XK80" s="54"/>
      <c r="XL80" s="54"/>
      <c r="XM80" s="54"/>
      <c r="XN80" s="54"/>
      <c r="XO80" s="54"/>
      <c r="XP80" s="54"/>
      <c r="XQ80" s="54"/>
      <c r="XR80" s="54"/>
      <c r="XS80" s="54"/>
      <c r="XT80" s="54"/>
      <c r="XU80" s="54"/>
      <c r="XV80" s="54"/>
      <c r="XW80" s="54"/>
      <c r="XX80" s="54"/>
      <c r="XY80" s="54"/>
      <c r="XZ80" s="54"/>
      <c r="YA80" s="54"/>
      <c r="YB80" s="54"/>
      <c r="YC80" s="54"/>
      <c r="YD80" s="54"/>
      <c r="YE80" s="54"/>
      <c r="YF80" s="54"/>
      <c r="YG80" s="54"/>
      <c r="YH80" s="54"/>
      <c r="YI80" s="54"/>
      <c r="YJ80" s="54"/>
      <c r="YK80" s="54"/>
      <c r="YL80" s="54"/>
      <c r="YM80" s="54"/>
      <c r="YN80" s="54"/>
      <c r="YO80" s="54"/>
      <c r="YP80" s="54"/>
      <c r="YQ80" s="54"/>
      <c r="YR80" s="54"/>
      <c r="YS80" s="54"/>
      <c r="YT80" s="54"/>
      <c r="YU80" s="54"/>
      <c r="YV80" s="54"/>
      <c r="YW80" s="54"/>
      <c r="YX80" s="54"/>
      <c r="YY80" s="54"/>
      <c r="YZ80" s="54"/>
      <c r="ZA80" s="54"/>
      <c r="ZB80" s="54"/>
      <c r="ZC80" s="54"/>
      <c r="ZD80" s="54"/>
      <c r="ZE80" s="54"/>
      <c r="ZF80" s="54"/>
      <c r="ZG80" s="54"/>
      <c r="ZH80" s="54"/>
      <c r="ZI80" s="54"/>
      <c r="ZJ80" s="54"/>
      <c r="ZK80" s="54"/>
      <c r="ZL80" s="54"/>
      <c r="ZM80" s="54"/>
      <c r="ZN80" s="54"/>
      <c r="ZO80" s="54"/>
      <c r="ZP80" s="54"/>
      <c r="ZQ80" s="54"/>
      <c r="ZR80" s="54"/>
      <c r="ZS80" s="54"/>
      <c r="ZT80" s="54"/>
      <c r="ZU80" s="54"/>
      <c r="ZV80" s="54"/>
      <c r="ZW80" s="54"/>
      <c r="ZX80" s="54"/>
      <c r="ZY80" s="54"/>
      <c r="ZZ80" s="54"/>
      <c r="AAA80" s="54"/>
      <c r="AAB80" s="54"/>
      <c r="AAC80" s="54"/>
      <c r="AAD80" s="54"/>
      <c r="AAE80" s="54"/>
      <c r="AAF80" s="54"/>
      <c r="AAG80" s="54"/>
      <c r="AAH80" s="54"/>
      <c r="AAI80" s="54"/>
      <c r="AAJ80" s="54"/>
      <c r="AAK80" s="54"/>
      <c r="AAL80" s="54"/>
      <c r="AAM80" s="54"/>
      <c r="AAN80" s="54"/>
      <c r="AAO80" s="54"/>
      <c r="AAP80" s="54"/>
      <c r="AAQ80" s="54"/>
      <c r="AAR80" s="54"/>
      <c r="AAS80" s="54"/>
      <c r="AAT80" s="54"/>
      <c r="AAU80" s="54"/>
      <c r="AAV80" s="54"/>
      <c r="AAW80" s="54"/>
      <c r="AAX80" s="54"/>
      <c r="AAY80" s="54"/>
      <c r="AAZ80" s="54"/>
      <c r="ABA80" s="54"/>
      <c r="ABB80" s="54"/>
      <c r="ABC80" s="54"/>
      <c r="ABD80" s="54"/>
      <c r="ABE80" s="54"/>
      <c r="ABF80" s="54"/>
      <c r="ABG80" s="54"/>
      <c r="ABH80" s="54"/>
      <c r="ABI80" s="54"/>
      <c r="ABJ80" s="54"/>
      <c r="ABK80" s="54"/>
      <c r="ABL80" s="54"/>
      <c r="ABM80" s="54"/>
      <c r="ABN80" s="54"/>
      <c r="ABO80" s="54"/>
      <c r="ABP80" s="54"/>
      <c r="ABQ80" s="54"/>
      <c r="ABR80" s="54"/>
      <c r="ABS80" s="54"/>
      <c r="ABT80" s="54"/>
      <c r="ABU80" s="54"/>
      <c r="ABV80" s="54"/>
      <c r="ABW80" s="54"/>
      <c r="ABX80" s="54"/>
      <c r="ABY80" s="54"/>
      <c r="ABZ80" s="54"/>
      <c r="ACA80" s="54"/>
      <c r="ACB80" s="54"/>
      <c r="ACC80" s="54"/>
      <c r="ACD80" s="54"/>
      <c r="ACE80" s="54"/>
      <c r="ACF80" s="54"/>
      <c r="ACG80" s="54"/>
      <c r="ACH80" s="54"/>
      <c r="ACI80" s="54"/>
      <c r="ACJ80" s="54"/>
      <c r="ACK80" s="54"/>
      <c r="ACL80" s="54"/>
      <c r="ACM80" s="54"/>
      <c r="ACN80" s="54"/>
      <c r="ACO80" s="54"/>
      <c r="ACP80" s="54"/>
      <c r="ACQ80" s="54"/>
      <c r="ACR80" s="54"/>
      <c r="ACS80" s="54"/>
      <c r="ACT80" s="54"/>
      <c r="ACU80" s="54"/>
      <c r="ACV80" s="54"/>
      <c r="ACW80" s="54"/>
      <c r="ACX80" s="54"/>
      <c r="ACY80" s="54"/>
      <c r="ACZ80" s="54"/>
      <c r="ADA80" s="54"/>
      <c r="ADB80" s="54"/>
      <c r="ADC80" s="54"/>
      <c r="ADD80" s="54"/>
      <c r="ADE80" s="54"/>
      <c r="ADF80" s="54"/>
      <c r="ADG80" s="54"/>
      <c r="ADH80" s="54"/>
      <c r="ADI80" s="54"/>
      <c r="ADJ80" s="54"/>
      <c r="ADK80" s="54"/>
      <c r="ADL80" s="54"/>
      <c r="ADM80" s="54"/>
      <c r="ADN80" s="54"/>
      <c r="ADO80" s="54"/>
      <c r="ADP80" s="54"/>
      <c r="ADQ80" s="54"/>
      <c r="ADR80" s="54"/>
      <c r="ADS80" s="54"/>
      <c r="ADT80" s="54"/>
      <c r="ADU80" s="54"/>
      <c r="ADV80" s="54"/>
      <c r="ADW80" s="54"/>
      <c r="ADX80" s="54"/>
      <c r="ADY80" s="54"/>
      <c r="ADZ80" s="54"/>
      <c r="AEA80" s="54"/>
      <c r="AEB80" s="54"/>
      <c r="AEC80" s="54"/>
      <c r="AED80" s="54"/>
      <c r="AEE80" s="54"/>
      <c r="AEF80" s="54"/>
      <c r="AEG80" s="54"/>
      <c r="AEH80" s="54"/>
      <c r="AEI80" s="54"/>
      <c r="AEJ80" s="54"/>
      <c r="AEK80" s="54"/>
      <c r="AEL80" s="54"/>
      <c r="AEM80" s="54"/>
      <c r="AEN80" s="54"/>
      <c r="AEO80" s="54"/>
      <c r="AEP80" s="54"/>
      <c r="AEQ80" s="54"/>
      <c r="AER80" s="54"/>
      <c r="AES80" s="54"/>
      <c r="AET80" s="54"/>
      <c r="AEU80" s="54"/>
      <c r="AEV80" s="54"/>
      <c r="AEW80" s="54"/>
      <c r="AEX80" s="54"/>
      <c r="AEY80" s="54"/>
      <c r="AEZ80" s="54"/>
      <c r="AFA80" s="54"/>
      <c r="AFB80" s="54"/>
      <c r="AFC80" s="54"/>
      <c r="AFD80" s="54"/>
      <c r="AFE80" s="54"/>
      <c r="AFF80" s="54"/>
      <c r="AFG80" s="54"/>
      <c r="AFH80" s="54"/>
      <c r="AFI80" s="54"/>
      <c r="AFJ80" s="54"/>
      <c r="AFK80" s="54"/>
      <c r="AFL80" s="54"/>
      <c r="AFM80" s="54"/>
      <c r="AFN80" s="54"/>
      <c r="AFO80" s="54"/>
      <c r="AFP80" s="54"/>
      <c r="AFQ80" s="54"/>
      <c r="AFR80" s="54"/>
      <c r="AFS80" s="54"/>
      <c r="AFT80" s="54"/>
      <c r="AFU80" s="54"/>
      <c r="AFV80" s="54"/>
      <c r="AFW80" s="54"/>
      <c r="AFX80" s="54"/>
      <c r="AFY80" s="54"/>
      <c r="AFZ80" s="54"/>
      <c r="AGA80" s="54"/>
      <c r="AGB80" s="54"/>
      <c r="AGC80" s="54"/>
      <c r="AGD80" s="54"/>
      <c r="AGE80" s="54"/>
      <c r="AGF80" s="54"/>
      <c r="AGG80" s="54"/>
      <c r="AGH80" s="54"/>
      <c r="AGI80" s="54"/>
      <c r="AGJ80" s="54"/>
      <c r="AGK80" s="54"/>
      <c r="AGL80" s="54"/>
      <c r="AGM80" s="54"/>
      <c r="AGN80" s="54"/>
      <c r="AGO80" s="54"/>
      <c r="AGP80" s="54"/>
      <c r="AGQ80" s="54"/>
      <c r="AGR80" s="54"/>
      <c r="AGS80" s="54"/>
      <c r="AGT80" s="54"/>
      <c r="AGU80" s="54"/>
      <c r="AGV80" s="54"/>
      <c r="AGW80" s="54"/>
      <c r="AGX80" s="54"/>
      <c r="AGY80" s="54"/>
      <c r="AGZ80" s="54"/>
      <c r="AHA80" s="54"/>
      <c r="AHB80" s="54"/>
      <c r="AHC80" s="54"/>
      <c r="AHD80" s="54"/>
      <c r="AHE80" s="54"/>
      <c r="AHF80" s="54"/>
      <c r="AHG80" s="54"/>
      <c r="AHH80" s="54"/>
      <c r="AHI80" s="54"/>
      <c r="AHJ80" s="54"/>
      <c r="AHK80" s="54"/>
      <c r="AHL80" s="54"/>
      <c r="AHM80" s="54"/>
      <c r="AHN80" s="54"/>
      <c r="AHO80" s="54"/>
      <c r="AHP80" s="54"/>
      <c r="AHQ80" s="54"/>
      <c r="AHR80" s="54"/>
      <c r="AHS80" s="54"/>
      <c r="AHT80" s="54"/>
      <c r="AHU80" s="54"/>
      <c r="AHV80" s="54"/>
      <c r="AHW80" s="54"/>
      <c r="AHX80" s="54"/>
      <c r="AHY80" s="54"/>
      <c r="AHZ80" s="54"/>
      <c r="AIA80" s="54"/>
      <c r="AIB80" s="54"/>
      <c r="AIC80" s="54"/>
      <c r="AID80" s="54"/>
      <c r="AIE80" s="54"/>
      <c r="AIF80" s="54"/>
      <c r="AIG80" s="54"/>
      <c r="AIH80" s="54"/>
      <c r="AII80" s="54"/>
      <c r="AIJ80" s="54"/>
      <c r="AIK80" s="54"/>
      <c r="AIL80" s="54"/>
      <c r="AIM80" s="54"/>
      <c r="AIN80" s="54"/>
      <c r="AIO80" s="54"/>
      <c r="AIP80" s="54"/>
      <c r="AIQ80" s="54"/>
      <c r="AIR80" s="54"/>
      <c r="AIS80" s="54"/>
      <c r="AIT80" s="54"/>
      <c r="AIU80" s="54"/>
      <c r="AIV80" s="54"/>
      <c r="AIW80" s="54"/>
      <c r="AIX80" s="54"/>
      <c r="AIY80" s="54"/>
      <c r="AIZ80" s="54"/>
      <c r="AJA80" s="54"/>
      <c r="AJB80" s="54"/>
      <c r="AJC80" s="54"/>
      <c r="AJD80" s="54"/>
      <c r="AJE80" s="54"/>
      <c r="AJF80" s="54"/>
      <c r="AJG80" s="54"/>
      <c r="AJH80" s="54"/>
      <c r="AJI80" s="54"/>
      <c r="AJJ80" s="54"/>
      <c r="AJK80" s="54"/>
      <c r="AJL80" s="54"/>
      <c r="AJM80" s="54"/>
      <c r="AJN80" s="54"/>
      <c r="AJO80" s="54"/>
      <c r="AJP80" s="54"/>
      <c r="AJQ80" s="54"/>
      <c r="AJR80" s="54"/>
      <c r="AJS80" s="54"/>
      <c r="AJT80" s="54"/>
      <c r="AJU80" s="54"/>
      <c r="AJV80" s="54"/>
      <c r="AJW80" s="54"/>
      <c r="AJX80" s="54"/>
      <c r="AJY80" s="54"/>
      <c r="AJZ80" s="54"/>
      <c r="AKA80" s="54"/>
      <c r="AKB80" s="54"/>
      <c r="AKC80" s="54"/>
      <c r="AKD80" s="54"/>
      <c r="AKE80" s="54"/>
      <c r="AKF80" s="54"/>
      <c r="AKG80" s="54"/>
      <c r="AKH80" s="54"/>
      <c r="AKI80" s="54"/>
      <c r="AKJ80" s="54"/>
      <c r="AKK80" s="54"/>
      <c r="AKL80" s="54"/>
      <c r="AKM80" s="54"/>
      <c r="AKN80" s="54"/>
      <c r="AKO80" s="54"/>
      <c r="AKP80" s="54"/>
      <c r="AKQ80" s="54"/>
      <c r="AKR80" s="54"/>
      <c r="AKS80" s="54"/>
      <c r="AKT80" s="54"/>
      <c r="AKU80" s="54"/>
      <c r="AKV80" s="54"/>
      <c r="AKW80" s="54"/>
      <c r="AKX80" s="54"/>
      <c r="AKY80" s="54"/>
      <c r="AKZ80" s="54"/>
      <c r="ALA80" s="54"/>
      <c r="ALB80" s="54"/>
      <c r="ALC80" s="54"/>
      <c r="ALD80" s="54"/>
      <c r="ALE80" s="54"/>
      <c r="ALF80" s="54"/>
      <c r="ALG80" s="54"/>
      <c r="ALH80" s="54"/>
      <c r="ALI80" s="54"/>
      <c r="ALJ80" s="54"/>
      <c r="ALK80" s="54"/>
      <c r="ALL80" s="54"/>
      <c r="ALM80" s="54"/>
      <c r="ALN80" s="54"/>
      <c r="ALO80" s="54"/>
      <c r="ALP80" s="54"/>
      <c r="ALQ80" s="54"/>
      <c r="ALR80" s="54"/>
      <c r="ALS80" s="54"/>
      <c r="ALT80" s="54"/>
      <c r="ALU80" s="54"/>
      <c r="ALV80" s="54"/>
      <c r="ALW80" s="54"/>
      <c r="ALX80" s="54"/>
      <c r="ALY80" s="54"/>
      <c r="ALZ80" s="54"/>
      <c r="AMA80" s="54"/>
      <c r="AMB80" s="54"/>
      <c r="AMC80" s="54"/>
      <c r="AMD80" s="54"/>
      <c r="AME80" s="54"/>
      <c r="AMF80" s="54"/>
      <c r="AMG80" s="54"/>
      <c r="AMH80" s="54"/>
      <c r="AMI80" s="54"/>
      <c r="AMJ80" s="54"/>
      <c r="AMK80" s="54"/>
      <c r="AML80" s="54"/>
      <c r="AMM80" s="54"/>
      <c r="AMN80" s="54"/>
      <c r="AMO80" s="54"/>
      <c r="AMP80" s="54"/>
      <c r="AMQ80" s="54"/>
      <c r="AMR80" s="54"/>
      <c r="AMS80" s="54"/>
      <c r="AMT80" s="54"/>
      <c r="AMU80" s="54"/>
      <c r="AMV80" s="54"/>
      <c r="AMW80" s="54"/>
      <c r="AMX80" s="54"/>
      <c r="AMY80" s="54"/>
      <c r="AMZ80" s="54"/>
      <c r="ANA80" s="54"/>
      <c r="ANB80" s="54"/>
      <c r="ANC80" s="54"/>
      <c r="AND80" s="54"/>
      <c r="ANE80" s="54"/>
      <c r="ANF80" s="54"/>
      <c r="ANG80" s="54"/>
      <c r="ANH80" s="54"/>
      <c r="ANI80" s="54"/>
      <c r="ANJ80" s="54"/>
      <c r="ANK80" s="54"/>
      <c r="ANL80" s="54"/>
      <c r="ANM80" s="54"/>
      <c r="ANN80" s="54"/>
      <c r="ANO80" s="54"/>
      <c r="ANP80" s="54"/>
      <c r="ANQ80" s="54"/>
      <c r="ANR80" s="54"/>
      <c r="ANS80" s="54"/>
      <c r="ANT80" s="54"/>
      <c r="ANU80" s="54"/>
      <c r="ANV80" s="54"/>
      <c r="ANW80" s="54"/>
      <c r="ANX80" s="54"/>
      <c r="ANY80" s="54"/>
      <c r="ANZ80" s="54"/>
      <c r="AOA80" s="54"/>
      <c r="AOB80" s="54"/>
      <c r="AOC80" s="54"/>
      <c r="AOD80" s="54"/>
      <c r="AOE80" s="54"/>
      <c r="AOF80" s="54"/>
      <c r="AOG80" s="54"/>
      <c r="AOH80" s="54"/>
      <c r="AOI80" s="54"/>
      <c r="AOJ80" s="54"/>
      <c r="AOK80" s="54"/>
      <c r="AOL80" s="54"/>
      <c r="AOM80" s="54"/>
      <c r="AON80" s="54"/>
      <c r="AOO80" s="54"/>
      <c r="AOP80" s="54"/>
      <c r="AOQ80" s="54"/>
      <c r="AOR80" s="54"/>
      <c r="AOS80" s="54"/>
      <c r="AOT80" s="54"/>
      <c r="AOU80" s="54"/>
      <c r="AOV80" s="54"/>
      <c r="AOW80" s="54"/>
      <c r="AOX80" s="54"/>
      <c r="AOY80" s="54"/>
      <c r="AOZ80" s="54"/>
      <c r="APA80" s="54"/>
      <c r="APB80" s="54"/>
      <c r="APC80" s="54"/>
      <c r="APD80" s="54"/>
      <c r="APE80" s="54"/>
      <c r="APF80" s="54"/>
      <c r="APG80" s="54"/>
      <c r="APH80" s="54"/>
      <c r="API80" s="54"/>
      <c r="APJ80" s="54"/>
      <c r="APK80" s="54"/>
      <c r="APL80" s="54"/>
      <c r="APM80" s="54"/>
      <c r="APN80" s="54"/>
      <c r="APO80" s="54"/>
      <c r="APP80" s="54"/>
      <c r="APQ80" s="54"/>
      <c r="APR80" s="54"/>
      <c r="APS80" s="54"/>
      <c r="APT80" s="54"/>
      <c r="APU80" s="54"/>
      <c r="APV80" s="54"/>
      <c r="APW80" s="54"/>
      <c r="APX80" s="54"/>
      <c r="APY80" s="54"/>
    </row>
    <row r="81" spans="1:1117" x14ac:dyDescent="0.15">
      <c r="A81" s="52" t="s">
        <v>421</v>
      </c>
      <c r="B81" s="49">
        <v>2369.8000000000002</v>
      </c>
      <c r="C81" s="49"/>
      <c r="D81" s="49">
        <v>0</v>
      </c>
      <c r="E81" s="49">
        <v>307616.55</v>
      </c>
      <c r="F81" s="49">
        <v>62273.75</v>
      </c>
      <c r="G81" s="49">
        <v>7738.11</v>
      </c>
      <c r="H81" s="49"/>
      <c r="I81" s="49">
        <v>108923.66</v>
      </c>
      <c r="J81" s="49">
        <v>21501.53</v>
      </c>
      <c r="K81" s="49"/>
      <c r="L81" s="49">
        <v>229654.86</v>
      </c>
      <c r="M81" s="49"/>
      <c r="N81" s="49"/>
      <c r="O81" s="49">
        <v>0</v>
      </c>
      <c r="P81" s="49">
        <v>0</v>
      </c>
      <c r="Q81" s="49">
        <v>0</v>
      </c>
      <c r="R81" s="49">
        <v>27318.7</v>
      </c>
      <c r="S81" s="49"/>
      <c r="T81" s="49">
        <v>437.26</v>
      </c>
      <c r="U81" s="49">
        <v>8900.791015625</v>
      </c>
      <c r="V81" s="49">
        <v>1943.5</v>
      </c>
      <c r="W81" s="49">
        <v>32125.26</v>
      </c>
      <c r="X81" s="49">
        <v>171.87</v>
      </c>
      <c r="Y81" s="49">
        <f t="shared" si="13"/>
        <v>810975.64101562498</v>
      </c>
      <c r="Z81" s="54"/>
      <c r="AA81" s="70"/>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c r="DK81" s="54"/>
      <c r="DL81" s="54"/>
      <c r="DM81" s="54"/>
      <c r="DN81" s="54"/>
      <c r="DO81" s="54"/>
      <c r="DP81" s="54"/>
      <c r="DQ81" s="54"/>
      <c r="DR81" s="54"/>
      <c r="DS81" s="54"/>
      <c r="DT81" s="54"/>
      <c r="DU81" s="54"/>
      <c r="DV81" s="54"/>
      <c r="DW81" s="54"/>
      <c r="DX81" s="54"/>
      <c r="DY81" s="54"/>
      <c r="DZ81" s="54"/>
      <c r="EA81" s="54"/>
      <c r="EB81" s="54"/>
      <c r="EC81" s="54"/>
      <c r="ED81" s="54"/>
      <c r="EE81" s="54"/>
      <c r="EF81" s="54"/>
      <c r="EG81" s="54"/>
      <c r="EH81" s="54"/>
      <c r="EI81" s="54"/>
      <c r="EJ81" s="54"/>
      <c r="EK81" s="54"/>
      <c r="EL81" s="54"/>
      <c r="EM81" s="54"/>
      <c r="EN81" s="54"/>
      <c r="EO81" s="54"/>
      <c r="EP81" s="54"/>
      <c r="EQ81" s="54"/>
      <c r="ER81" s="54"/>
      <c r="ES81" s="54"/>
      <c r="ET81" s="54"/>
      <c r="EU81" s="54"/>
      <c r="EV81" s="54"/>
      <c r="EW81" s="54"/>
      <c r="EX81" s="54"/>
      <c r="EY81" s="54"/>
      <c r="EZ81" s="54"/>
      <c r="FA81" s="54"/>
      <c r="FB81" s="54"/>
      <c r="FC81" s="54"/>
      <c r="FD81" s="54"/>
      <c r="FE81" s="54"/>
      <c r="FF81" s="54"/>
      <c r="FG81" s="54"/>
      <c r="FH81" s="54"/>
      <c r="FI81" s="54"/>
      <c r="FJ81" s="54"/>
      <c r="FK81" s="54"/>
      <c r="FL81" s="54"/>
      <c r="FM81" s="54"/>
      <c r="FN81" s="54"/>
      <c r="FO81" s="54"/>
      <c r="FP81" s="54"/>
      <c r="FQ81" s="54"/>
      <c r="FR81" s="54"/>
      <c r="FS81" s="54"/>
      <c r="FT81" s="54"/>
      <c r="FU81" s="54"/>
      <c r="FV81" s="54"/>
      <c r="FW81" s="54"/>
      <c r="FX81" s="54"/>
      <c r="FY81" s="54"/>
      <c r="FZ81" s="54"/>
      <c r="GA81" s="54"/>
      <c r="GB81" s="54"/>
      <c r="GC81" s="54"/>
      <c r="GD81" s="54"/>
      <c r="GE81" s="54"/>
      <c r="GF81" s="54"/>
      <c r="GG81" s="54"/>
      <c r="GH81" s="54"/>
      <c r="GI81" s="54"/>
      <c r="GJ81" s="54"/>
      <c r="GK81" s="54"/>
      <c r="GL81" s="54"/>
      <c r="GM81" s="54"/>
      <c r="GN81" s="54"/>
      <c r="GO81" s="54"/>
      <c r="GP81" s="54"/>
      <c r="GQ81" s="54"/>
      <c r="GR81" s="54"/>
      <c r="GS81" s="54"/>
      <c r="GT81" s="54"/>
      <c r="GU81" s="54"/>
      <c r="GV81" s="54"/>
      <c r="GW81" s="54"/>
      <c r="GX81" s="54"/>
      <c r="GY81" s="54"/>
      <c r="GZ81" s="54"/>
      <c r="HA81" s="54"/>
      <c r="HB81" s="54"/>
      <c r="HC81" s="54"/>
      <c r="HD81" s="54"/>
      <c r="HE81" s="54"/>
      <c r="HF81" s="54"/>
      <c r="HG81" s="54"/>
      <c r="HH81" s="54"/>
      <c r="HI81" s="54"/>
      <c r="HJ81" s="54"/>
      <c r="HK81" s="54"/>
      <c r="HL81" s="54"/>
      <c r="HM81" s="54"/>
      <c r="HN81" s="54"/>
      <c r="HO81" s="54"/>
      <c r="HP81" s="54"/>
      <c r="HQ81" s="54"/>
      <c r="HR81" s="54"/>
      <c r="HS81" s="54"/>
      <c r="HT81" s="54"/>
      <c r="HU81" s="54"/>
      <c r="HV81" s="54"/>
      <c r="HW81" s="54"/>
      <c r="HX81" s="54"/>
      <c r="HY81" s="54"/>
      <c r="HZ81" s="54"/>
      <c r="IA81" s="54"/>
      <c r="IB81" s="54"/>
      <c r="IC81" s="54"/>
      <c r="ID81" s="54"/>
      <c r="IE81" s="54"/>
      <c r="IF81" s="54"/>
      <c r="IG81" s="54"/>
      <c r="IH81" s="54"/>
      <c r="II81" s="54"/>
      <c r="IJ81" s="54"/>
      <c r="IK81" s="54"/>
      <c r="IL81" s="54"/>
      <c r="IM81" s="54"/>
      <c r="IN81" s="54"/>
      <c r="IO81" s="54"/>
      <c r="IP81" s="54"/>
      <c r="IQ81" s="54"/>
      <c r="IR81" s="54"/>
      <c r="IS81" s="54"/>
      <c r="IT81" s="54"/>
      <c r="IU81" s="54"/>
      <c r="IV81" s="54"/>
      <c r="IW81" s="54"/>
      <c r="IX81" s="54"/>
      <c r="IY81" s="54"/>
      <c r="IZ81" s="54"/>
      <c r="JA81" s="54"/>
      <c r="JB81" s="54"/>
      <c r="JC81" s="54"/>
      <c r="JD81" s="54"/>
      <c r="JE81" s="54"/>
      <c r="JF81" s="54"/>
      <c r="JG81" s="54"/>
      <c r="JH81" s="54"/>
      <c r="JI81" s="54"/>
      <c r="JJ81" s="54"/>
      <c r="JK81" s="54"/>
      <c r="JL81" s="54"/>
      <c r="JM81" s="54"/>
      <c r="JN81" s="54"/>
      <c r="JO81" s="54"/>
      <c r="JP81" s="54"/>
      <c r="JQ81" s="54"/>
      <c r="JR81" s="54"/>
      <c r="JS81" s="54"/>
      <c r="JT81" s="54"/>
      <c r="JU81" s="54"/>
      <c r="JV81" s="54"/>
      <c r="JW81" s="54"/>
      <c r="JX81" s="54"/>
      <c r="JY81" s="54"/>
      <c r="JZ81" s="54"/>
      <c r="KA81" s="54"/>
      <c r="KB81" s="54"/>
      <c r="KC81" s="54"/>
      <c r="KD81" s="54"/>
      <c r="KE81" s="54"/>
      <c r="KF81" s="54"/>
      <c r="KG81" s="54"/>
      <c r="KH81" s="54"/>
      <c r="KI81" s="54"/>
      <c r="KJ81" s="54"/>
      <c r="KK81" s="54"/>
      <c r="KL81" s="54"/>
      <c r="KM81" s="54"/>
      <c r="KN81" s="54"/>
      <c r="KO81" s="54"/>
      <c r="KP81" s="54"/>
      <c r="KQ81" s="54"/>
      <c r="KR81" s="54"/>
      <c r="KS81" s="54"/>
      <c r="KT81" s="54"/>
      <c r="KU81" s="54"/>
      <c r="KV81" s="54"/>
      <c r="KW81" s="54"/>
      <c r="KX81" s="54"/>
      <c r="KY81" s="54"/>
      <c r="KZ81" s="54"/>
      <c r="LA81" s="54"/>
      <c r="LB81" s="54"/>
      <c r="LC81" s="54"/>
      <c r="LD81" s="54"/>
      <c r="LE81" s="54"/>
      <c r="LF81" s="54"/>
      <c r="LG81" s="54"/>
      <c r="LH81" s="54"/>
      <c r="LI81" s="54"/>
      <c r="LJ81" s="54"/>
      <c r="LK81" s="54"/>
      <c r="LL81" s="54"/>
      <c r="LM81" s="54"/>
      <c r="LN81" s="54"/>
      <c r="LO81" s="54"/>
      <c r="LP81" s="54"/>
      <c r="LQ81" s="54"/>
      <c r="LR81" s="54"/>
      <c r="LS81" s="54"/>
      <c r="LT81" s="54"/>
      <c r="LU81" s="54"/>
      <c r="LV81" s="54"/>
      <c r="LW81" s="54"/>
      <c r="LX81" s="54"/>
      <c r="LY81" s="54"/>
      <c r="LZ81" s="54"/>
      <c r="MA81" s="54"/>
      <c r="MB81" s="54"/>
      <c r="MC81" s="54"/>
      <c r="MD81" s="54"/>
      <c r="ME81" s="54"/>
      <c r="MF81" s="54"/>
      <c r="MG81" s="54"/>
      <c r="MH81" s="54"/>
      <c r="MI81" s="54"/>
      <c r="MJ81" s="54"/>
      <c r="MK81" s="54"/>
      <c r="ML81" s="54"/>
      <c r="MM81" s="54"/>
      <c r="MN81" s="54"/>
      <c r="MO81" s="54"/>
      <c r="MP81" s="54"/>
      <c r="MQ81" s="54"/>
      <c r="MR81" s="54"/>
      <c r="MS81" s="54"/>
      <c r="MT81" s="54"/>
      <c r="MU81" s="54"/>
      <c r="MV81" s="54"/>
      <c r="MW81" s="54"/>
      <c r="MX81" s="54"/>
      <c r="MY81" s="54"/>
      <c r="MZ81" s="54"/>
      <c r="NA81" s="54"/>
      <c r="NB81" s="54"/>
      <c r="NC81" s="54"/>
      <c r="ND81" s="54"/>
      <c r="NE81" s="54"/>
      <c r="NF81" s="54"/>
      <c r="NG81" s="54"/>
      <c r="NH81" s="54"/>
      <c r="NI81" s="54"/>
      <c r="NJ81" s="54"/>
      <c r="NK81" s="54"/>
      <c r="NL81" s="54"/>
      <c r="NM81" s="54"/>
      <c r="NN81" s="54"/>
      <c r="NO81" s="54"/>
      <c r="NP81" s="54"/>
      <c r="NQ81" s="54"/>
      <c r="NR81" s="54"/>
      <c r="NS81" s="54"/>
      <c r="NT81" s="54"/>
      <c r="NU81" s="54"/>
      <c r="NV81" s="54"/>
      <c r="NW81" s="54"/>
      <c r="NX81" s="54"/>
      <c r="NY81" s="54"/>
      <c r="NZ81" s="54"/>
      <c r="OA81" s="54"/>
      <c r="OB81" s="54"/>
      <c r="OC81" s="54"/>
      <c r="OD81" s="54"/>
      <c r="OE81" s="54"/>
      <c r="OF81" s="54"/>
      <c r="OG81" s="54"/>
      <c r="OH81" s="54"/>
      <c r="OI81" s="54"/>
      <c r="OJ81" s="54"/>
      <c r="OK81" s="54"/>
      <c r="OL81" s="54"/>
      <c r="OM81" s="54"/>
      <c r="ON81" s="54"/>
      <c r="OO81" s="54"/>
      <c r="OP81" s="54"/>
      <c r="OQ81" s="54"/>
      <c r="OR81" s="54"/>
      <c r="OS81" s="54"/>
      <c r="OT81" s="54"/>
      <c r="OU81" s="54"/>
      <c r="OV81" s="54"/>
      <c r="OW81" s="54"/>
      <c r="OX81" s="54"/>
      <c r="OY81" s="54"/>
      <c r="OZ81" s="54"/>
      <c r="PA81" s="54"/>
      <c r="PB81" s="54"/>
      <c r="PC81" s="54"/>
      <c r="PD81" s="54"/>
      <c r="PE81" s="54"/>
      <c r="PF81" s="54"/>
      <c r="PG81" s="54"/>
      <c r="PH81" s="54"/>
      <c r="PI81" s="54"/>
      <c r="PJ81" s="54"/>
      <c r="PK81" s="54"/>
      <c r="PL81" s="54"/>
      <c r="PM81" s="54"/>
      <c r="PN81" s="54"/>
      <c r="PO81" s="54"/>
      <c r="PP81" s="54"/>
      <c r="PQ81" s="54"/>
      <c r="PR81" s="54"/>
      <c r="PS81" s="54"/>
      <c r="PT81" s="54"/>
      <c r="PU81" s="54"/>
      <c r="PV81" s="54"/>
      <c r="PW81" s="54"/>
      <c r="PX81" s="54"/>
      <c r="PY81" s="54"/>
      <c r="PZ81" s="54"/>
      <c r="QA81" s="54"/>
      <c r="QB81" s="54"/>
      <c r="QC81" s="54"/>
      <c r="QD81" s="54"/>
      <c r="QE81" s="54"/>
      <c r="QF81" s="54"/>
      <c r="QG81" s="54"/>
      <c r="QH81" s="54"/>
      <c r="QI81" s="54"/>
      <c r="QJ81" s="54"/>
      <c r="QK81" s="54"/>
      <c r="QL81" s="54"/>
      <c r="QM81" s="54"/>
      <c r="QN81" s="54"/>
      <c r="QO81" s="54"/>
      <c r="QP81" s="54"/>
      <c r="QQ81" s="54"/>
      <c r="QR81" s="54"/>
      <c r="QS81" s="54"/>
      <c r="QT81" s="54"/>
      <c r="QU81" s="54"/>
      <c r="QV81" s="54"/>
      <c r="QW81" s="54"/>
      <c r="QX81" s="54"/>
      <c r="QY81" s="54"/>
      <c r="QZ81" s="54"/>
      <c r="RA81" s="54"/>
      <c r="RB81" s="54"/>
      <c r="RC81" s="54"/>
      <c r="RD81" s="54"/>
      <c r="RE81" s="54"/>
      <c r="RF81" s="54"/>
      <c r="RG81" s="54"/>
      <c r="RH81" s="54"/>
      <c r="RI81" s="54"/>
      <c r="RJ81" s="54"/>
      <c r="RK81" s="54"/>
      <c r="RL81" s="54"/>
      <c r="RM81" s="54"/>
      <c r="RN81" s="54"/>
      <c r="RO81" s="54"/>
      <c r="RP81" s="54"/>
      <c r="RQ81" s="54"/>
      <c r="RR81" s="54"/>
      <c r="RS81" s="54"/>
      <c r="RT81" s="54"/>
      <c r="RU81" s="54"/>
      <c r="RV81" s="54"/>
      <c r="RW81" s="54"/>
      <c r="RX81" s="54"/>
      <c r="RY81" s="54"/>
      <c r="RZ81" s="54"/>
      <c r="SA81" s="54"/>
      <c r="SB81" s="54"/>
      <c r="SC81" s="54"/>
      <c r="SD81" s="54"/>
      <c r="SE81" s="54"/>
      <c r="SF81" s="54"/>
      <c r="SG81" s="54"/>
      <c r="SH81" s="54"/>
      <c r="SI81" s="54"/>
      <c r="SJ81" s="54"/>
      <c r="SK81" s="54"/>
      <c r="SL81" s="54"/>
      <c r="SM81" s="54"/>
      <c r="SN81" s="54"/>
      <c r="SO81" s="54"/>
      <c r="SP81" s="54"/>
      <c r="SQ81" s="54"/>
      <c r="SR81" s="54"/>
      <c r="SS81" s="54"/>
      <c r="ST81" s="54"/>
      <c r="SU81" s="54"/>
      <c r="SV81" s="54"/>
      <c r="SW81" s="54"/>
      <c r="SX81" s="54"/>
      <c r="SY81" s="54"/>
      <c r="SZ81" s="54"/>
      <c r="TA81" s="54"/>
      <c r="TB81" s="54"/>
      <c r="TC81" s="54"/>
      <c r="TD81" s="54"/>
      <c r="TE81" s="54"/>
      <c r="TF81" s="54"/>
      <c r="TG81" s="54"/>
      <c r="TH81" s="54"/>
      <c r="TI81" s="54"/>
      <c r="TJ81" s="54"/>
      <c r="TK81" s="54"/>
      <c r="TL81" s="54"/>
      <c r="TM81" s="54"/>
      <c r="TN81" s="54"/>
      <c r="TO81" s="54"/>
      <c r="TP81" s="54"/>
      <c r="TQ81" s="54"/>
      <c r="TR81" s="54"/>
      <c r="TS81" s="54"/>
      <c r="TT81" s="54"/>
      <c r="TU81" s="54"/>
      <c r="TV81" s="54"/>
      <c r="TW81" s="54"/>
      <c r="TX81" s="54"/>
      <c r="TY81" s="54"/>
      <c r="TZ81" s="54"/>
      <c r="UA81" s="54"/>
      <c r="UB81" s="54"/>
      <c r="UC81" s="54"/>
      <c r="UD81" s="54"/>
      <c r="UE81" s="54"/>
      <c r="UF81" s="54"/>
      <c r="UG81" s="54"/>
      <c r="UH81" s="54"/>
      <c r="UI81" s="54"/>
      <c r="UJ81" s="54"/>
      <c r="UK81" s="54"/>
      <c r="UL81" s="54"/>
      <c r="UM81" s="54"/>
      <c r="UN81" s="54"/>
      <c r="UO81" s="54"/>
      <c r="UP81" s="54"/>
      <c r="UQ81" s="54"/>
      <c r="UR81" s="54"/>
      <c r="US81" s="54"/>
      <c r="UT81" s="54"/>
      <c r="UU81" s="54"/>
      <c r="UV81" s="54"/>
      <c r="UW81" s="54"/>
      <c r="UX81" s="54"/>
      <c r="UY81" s="54"/>
      <c r="UZ81" s="54"/>
      <c r="VA81" s="54"/>
      <c r="VB81" s="54"/>
      <c r="VC81" s="54"/>
      <c r="VD81" s="54"/>
      <c r="VE81" s="54"/>
      <c r="VF81" s="54"/>
      <c r="VG81" s="54"/>
      <c r="VH81" s="54"/>
      <c r="VI81" s="54"/>
      <c r="VJ81" s="54"/>
      <c r="VK81" s="54"/>
      <c r="VL81" s="54"/>
      <c r="VM81" s="54"/>
      <c r="VN81" s="54"/>
      <c r="VO81" s="54"/>
      <c r="VP81" s="54"/>
      <c r="VQ81" s="54"/>
      <c r="VR81" s="54"/>
      <c r="VS81" s="54"/>
      <c r="VT81" s="54"/>
      <c r="VU81" s="54"/>
      <c r="VV81" s="54"/>
      <c r="VW81" s="54"/>
      <c r="VX81" s="54"/>
      <c r="VY81" s="54"/>
      <c r="VZ81" s="54"/>
      <c r="WA81" s="54"/>
      <c r="WB81" s="54"/>
      <c r="WC81" s="54"/>
      <c r="WD81" s="54"/>
      <c r="WE81" s="54"/>
      <c r="WF81" s="54"/>
      <c r="WG81" s="54"/>
      <c r="WH81" s="54"/>
      <c r="WI81" s="54"/>
      <c r="WJ81" s="54"/>
      <c r="WK81" s="54"/>
      <c r="WL81" s="54"/>
      <c r="WM81" s="54"/>
      <c r="WN81" s="54"/>
      <c r="WO81" s="54"/>
      <c r="WP81" s="54"/>
      <c r="WQ81" s="54"/>
      <c r="WR81" s="54"/>
      <c r="WS81" s="54"/>
      <c r="WT81" s="54"/>
      <c r="WU81" s="54"/>
      <c r="WV81" s="54"/>
      <c r="WW81" s="54"/>
      <c r="WX81" s="54"/>
      <c r="WY81" s="54"/>
      <c r="WZ81" s="54"/>
      <c r="XA81" s="54"/>
      <c r="XB81" s="54"/>
      <c r="XC81" s="54"/>
      <c r="XD81" s="54"/>
      <c r="XE81" s="54"/>
      <c r="XF81" s="54"/>
      <c r="XG81" s="54"/>
      <c r="XH81" s="54"/>
      <c r="XI81" s="54"/>
      <c r="XJ81" s="54"/>
      <c r="XK81" s="54"/>
      <c r="XL81" s="54"/>
      <c r="XM81" s="54"/>
      <c r="XN81" s="54"/>
      <c r="XO81" s="54"/>
      <c r="XP81" s="54"/>
      <c r="XQ81" s="54"/>
      <c r="XR81" s="54"/>
      <c r="XS81" s="54"/>
      <c r="XT81" s="54"/>
      <c r="XU81" s="54"/>
      <c r="XV81" s="54"/>
      <c r="XW81" s="54"/>
      <c r="XX81" s="54"/>
      <c r="XY81" s="54"/>
      <c r="XZ81" s="54"/>
      <c r="YA81" s="54"/>
      <c r="YB81" s="54"/>
      <c r="YC81" s="54"/>
      <c r="YD81" s="54"/>
      <c r="YE81" s="54"/>
      <c r="YF81" s="54"/>
      <c r="YG81" s="54"/>
      <c r="YH81" s="54"/>
      <c r="YI81" s="54"/>
      <c r="YJ81" s="54"/>
      <c r="YK81" s="54"/>
      <c r="YL81" s="54"/>
      <c r="YM81" s="54"/>
      <c r="YN81" s="54"/>
      <c r="YO81" s="54"/>
      <c r="YP81" s="54"/>
      <c r="YQ81" s="54"/>
      <c r="YR81" s="54"/>
      <c r="YS81" s="54"/>
      <c r="YT81" s="54"/>
      <c r="YU81" s="54"/>
      <c r="YV81" s="54"/>
      <c r="YW81" s="54"/>
      <c r="YX81" s="54"/>
      <c r="YY81" s="54"/>
      <c r="YZ81" s="54"/>
      <c r="ZA81" s="54"/>
      <c r="ZB81" s="54"/>
      <c r="ZC81" s="54"/>
      <c r="ZD81" s="54"/>
      <c r="ZE81" s="54"/>
      <c r="ZF81" s="54"/>
      <c r="ZG81" s="54"/>
      <c r="ZH81" s="54"/>
      <c r="ZI81" s="54"/>
      <c r="ZJ81" s="54"/>
      <c r="ZK81" s="54"/>
      <c r="ZL81" s="54"/>
      <c r="ZM81" s="54"/>
      <c r="ZN81" s="54"/>
      <c r="ZO81" s="54"/>
      <c r="ZP81" s="54"/>
      <c r="ZQ81" s="54"/>
      <c r="ZR81" s="54"/>
      <c r="ZS81" s="54"/>
      <c r="ZT81" s="54"/>
      <c r="ZU81" s="54"/>
      <c r="ZV81" s="54"/>
      <c r="ZW81" s="54"/>
      <c r="ZX81" s="54"/>
      <c r="ZY81" s="54"/>
      <c r="ZZ81" s="54"/>
      <c r="AAA81" s="54"/>
      <c r="AAB81" s="54"/>
      <c r="AAC81" s="54"/>
      <c r="AAD81" s="54"/>
      <c r="AAE81" s="54"/>
      <c r="AAF81" s="54"/>
      <c r="AAG81" s="54"/>
      <c r="AAH81" s="54"/>
      <c r="AAI81" s="54"/>
      <c r="AAJ81" s="54"/>
      <c r="AAK81" s="54"/>
      <c r="AAL81" s="54"/>
      <c r="AAM81" s="54"/>
      <c r="AAN81" s="54"/>
      <c r="AAO81" s="54"/>
      <c r="AAP81" s="54"/>
      <c r="AAQ81" s="54"/>
      <c r="AAR81" s="54"/>
      <c r="AAS81" s="54"/>
      <c r="AAT81" s="54"/>
      <c r="AAU81" s="54"/>
      <c r="AAV81" s="54"/>
      <c r="AAW81" s="54"/>
      <c r="AAX81" s="54"/>
      <c r="AAY81" s="54"/>
      <c r="AAZ81" s="54"/>
      <c r="ABA81" s="54"/>
      <c r="ABB81" s="54"/>
      <c r="ABC81" s="54"/>
      <c r="ABD81" s="54"/>
      <c r="ABE81" s="54"/>
      <c r="ABF81" s="54"/>
      <c r="ABG81" s="54"/>
      <c r="ABH81" s="54"/>
      <c r="ABI81" s="54"/>
      <c r="ABJ81" s="54"/>
      <c r="ABK81" s="54"/>
      <c r="ABL81" s="54"/>
      <c r="ABM81" s="54"/>
      <c r="ABN81" s="54"/>
      <c r="ABO81" s="54"/>
      <c r="ABP81" s="54"/>
      <c r="ABQ81" s="54"/>
      <c r="ABR81" s="54"/>
      <c r="ABS81" s="54"/>
      <c r="ABT81" s="54"/>
      <c r="ABU81" s="54"/>
      <c r="ABV81" s="54"/>
      <c r="ABW81" s="54"/>
      <c r="ABX81" s="54"/>
      <c r="ABY81" s="54"/>
      <c r="ABZ81" s="54"/>
      <c r="ACA81" s="54"/>
      <c r="ACB81" s="54"/>
      <c r="ACC81" s="54"/>
      <c r="ACD81" s="54"/>
      <c r="ACE81" s="54"/>
      <c r="ACF81" s="54"/>
      <c r="ACG81" s="54"/>
      <c r="ACH81" s="54"/>
      <c r="ACI81" s="54"/>
      <c r="ACJ81" s="54"/>
      <c r="ACK81" s="54"/>
      <c r="ACL81" s="54"/>
      <c r="ACM81" s="54"/>
      <c r="ACN81" s="54"/>
      <c r="ACO81" s="54"/>
      <c r="ACP81" s="54"/>
      <c r="ACQ81" s="54"/>
      <c r="ACR81" s="54"/>
      <c r="ACS81" s="54"/>
      <c r="ACT81" s="54"/>
      <c r="ACU81" s="54"/>
      <c r="ACV81" s="54"/>
      <c r="ACW81" s="54"/>
      <c r="ACX81" s="54"/>
      <c r="ACY81" s="54"/>
      <c r="ACZ81" s="54"/>
      <c r="ADA81" s="54"/>
      <c r="ADB81" s="54"/>
      <c r="ADC81" s="54"/>
      <c r="ADD81" s="54"/>
      <c r="ADE81" s="54"/>
      <c r="ADF81" s="54"/>
      <c r="ADG81" s="54"/>
      <c r="ADH81" s="54"/>
      <c r="ADI81" s="54"/>
      <c r="ADJ81" s="54"/>
      <c r="ADK81" s="54"/>
      <c r="ADL81" s="54"/>
      <c r="ADM81" s="54"/>
      <c r="ADN81" s="54"/>
      <c r="ADO81" s="54"/>
      <c r="ADP81" s="54"/>
      <c r="ADQ81" s="54"/>
      <c r="ADR81" s="54"/>
      <c r="ADS81" s="54"/>
      <c r="ADT81" s="54"/>
      <c r="ADU81" s="54"/>
      <c r="ADV81" s="54"/>
      <c r="ADW81" s="54"/>
      <c r="ADX81" s="54"/>
      <c r="ADY81" s="54"/>
      <c r="ADZ81" s="54"/>
      <c r="AEA81" s="54"/>
      <c r="AEB81" s="54"/>
      <c r="AEC81" s="54"/>
      <c r="AED81" s="54"/>
      <c r="AEE81" s="54"/>
      <c r="AEF81" s="54"/>
      <c r="AEG81" s="54"/>
      <c r="AEH81" s="54"/>
      <c r="AEI81" s="54"/>
      <c r="AEJ81" s="54"/>
      <c r="AEK81" s="54"/>
      <c r="AEL81" s="54"/>
      <c r="AEM81" s="54"/>
      <c r="AEN81" s="54"/>
      <c r="AEO81" s="54"/>
      <c r="AEP81" s="54"/>
      <c r="AEQ81" s="54"/>
      <c r="AER81" s="54"/>
      <c r="AES81" s="54"/>
      <c r="AET81" s="54"/>
      <c r="AEU81" s="54"/>
      <c r="AEV81" s="54"/>
      <c r="AEW81" s="54"/>
      <c r="AEX81" s="54"/>
      <c r="AEY81" s="54"/>
      <c r="AEZ81" s="54"/>
      <c r="AFA81" s="54"/>
      <c r="AFB81" s="54"/>
      <c r="AFC81" s="54"/>
      <c r="AFD81" s="54"/>
      <c r="AFE81" s="54"/>
      <c r="AFF81" s="54"/>
      <c r="AFG81" s="54"/>
      <c r="AFH81" s="54"/>
      <c r="AFI81" s="54"/>
      <c r="AFJ81" s="54"/>
      <c r="AFK81" s="54"/>
      <c r="AFL81" s="54"/>
      <c r="AFM81" s="54"/>
      <c r="AFN81" s="54"/>
      <c r="AFO81" s="54"/>
      <c r="AFP81" s="54"/>
      <c r="AFQ81" s="54"/>
      <c r="AFR81" s="54"/>
      <c r="AFS81" s="54"/>
      <c r="AFT81" s="54"/>
      <c r="AFU81" s="54"/>
      <c r="AFV81" s="54"/>
      <c r="AFW81" s="54"/>
      <c r="AFX81" s="54"/>
      <c r="AFY81" s="54"/>
      <c r="AFZ81" s="54"/>
      <c r="AGA81" s="54"/>
      <c r="AGB81" s="54"/>
      <c r="AGC81" s="54"/>
      <c r="AGD81" s="54"/>
      <c r="AGE81" s="54"/>
      <c r="AGF81" s="54"/>
      <c r="AGG81" s="54"/>
      <c r="AGH81" s="54"/>
      <c r="AGI81" s="54"/>
      <c r="AGJ81" s="54"/>
      <c r="AGK81" s="54"/>
      <c r="AGL81" s="54"/>
      <c r="AGM81" s="54"/>
      <c r="AGN81" s="54"/>
      <c r="AGO81" s="54"/>
      <c r="AGP81" s="54"/>
      <c r="AGQ81" s="54"/>
      <c r="AGR81" s="54"/>
      <c r="AGS81" s="54"/>
      <c r="AGT81" s="54"/>
      <c r="AGU81" s="54"/>
      <c r="AGV81" s="54"/>
      <c r="AGW81" s="54"/>
      <c r="AGX81" s="54"/>
      <c r="AGY81" s="54"/>
      <c r="AGZ81" s="54"/>
      <c r="AHA81" s="54"/>
      <c r="AHB81" s="54"/>
      <c r="AHC81" s="54"/>
      <c r="AHD81" s="54"/>
      <c r="AHE81" s="54"/>
      <c r="AHF81" s="54"/>
      <c r="AHG81" s="54"/>
      <c r="AHH81" s="54"/>
      <c r="AHI81" s="54"/>
      <c r="AHJ81" s="54"/>
      <c r="AHK81" s="54"/>
      <c r="AHL81" s="54"/>
      <c r="AHM81" s="54"/>
      <c r="AHN81" s="54"/>
      <c r="AHO81" s="54"/>
      <c r="AHP81" s="54"/>
      <c r="AHQ81" s="54"/>
      <c r="AHR81" s="54"/>
      <c r="AHS81" s="54"/>
      <c r="AHT81" s="54"/>
      <c r="AHU81" s="54"/>
      <c r="AHV81" s="54"/>
      <c r="AHW81" s="54"/>
      <c r="AHX81" s="54"/>
      <c r="AHY81" s="54"/>
      <c r="AHZ81" s="54"/>
      <c r="AIA81" s="54"/>
      <c r="AIB81" s="54"/>
      <c r="AIC81" s="54"/>
      <c r="AID81" s="54"/>
      <c r="AIE81" s="54"/>
      <c r="AIF81" s="54"/>
      <c r="AIG81" s="54"/>
      <c r="AIH81" s="54"/>
      <c r="AII81" s="54"/>
      <c r="AIJ81" s="54"/>
      <c r="AIK81" s="54"/>
      <c r="AIL81" s="54"/>
      <c r="AIM81" s="54"/>
      <c r="AIN81" s="54"/>
      <c r="AIO81" s="54"/>
      <c r="AIP81" s="54"/>
      <c r="AIQ81" s="54"/>
      <c r="AIR81" s="54"/>
      <c r="AIS81" s="54"/>
      <c r="AIT81" s="54"/>
      <c r="AIU81" s="54"/>
      <c r="AIV81" s="54"/>
      <c r="AIW81" s="54"/>
      <c r="AIX81" s="54"/>
      <c r="AIY81" s="54"/>
      <c r="AIZ81" s="54"/>
      <c r="AJA81" s="54"/>
      <c r="AJB81" s="54"/>
      <c r="AJC81" s="54"/>
      <c r="AJD81" s="54"/>
      <c r="AJE81" s="54"/>
      <c r="AJF81" s="54"/>
      <c r="AJG81" s="54"/>
      <c r="AJH81" s="54"/>
      <c r="AJI81" s="54"/>
      <c r="AJJ81" s="54"/>
      <c r="AJK81" s="54"/>
      <c r="AJL81" s="54"/>
      <c r="AJM81" s="54"/>
      <c r="AJN81" s="54"/>
      <c r="AJO81" s="54"/>
      <c r="AJP81" s="54"/>
      <c r="AJQ81" s="54"/>
      <c r="AJR81" s="54"/>
      <c r="AJS81" s="54"/>
      <c r="AJT81" s="54"/>
      <c r="AJU81" s="54"/>
      <c r="AJV81" s="54"/>
      <c r="AJW81" s="54"/>
      <c r="AJX81" s="54"/>
      <c r="AJY81" s="54"/>
      <c r="AJZ81" s="54"/>
      <c r="AKA81" s="54"/>
      <c r="AKB81" s="54"/>
      <c r="AKC81" s="54"/>
      <c r="AKD81" s="54"/>
      <c r="AKE81" s="54"/>
      <c r="AKF81" s="54"/>
      <c r="AKG81" s="54"/>
      <c r="AKH81" s="54"/>
      <c r="AKI81" s="54"/>
      <c r="AKJ81" s="54"/>
      <c r="AKK81" s="54"/>
      <c r="AKL81" s="54"/>
      <c r="AKM81" s="54"/>
      <c r="AKN81" s="54"/>
      <c r="AKO81" s="54"/>
      <c r="AKP81" s="54"/>
      <c r="AKQ81" s="54"/>
      <c r="AKR81" s="54"/>
      <c r="AKS81" s="54"/>
      <c r="AKT81" s="54"/>
      <c r="AKU81" s="54"/>
      <c r="AKV81" s="54"/>
      <c r="AKW81" s="54"/>
      <c r="AKX81" s="54"/>
      <c r="AKY81" s="54"/>
      <c r="AKZ81" s="54"/>
      <c r="ALA81" s="54"/>
      <c r="ALB81" s="54"/>
      <c r="ALC81" s="54"/>
      <c r="ALD81" s="54"/>
      <c r="ALE81" s="54"/>
      <c r="ALF81" s="54"/>
      <c r="ALG81" s="54"/>
      <c r="ALH81" s="54"/>
      <c r="ALI81" s="54"/>
      <c r="ALJ81" s="54"/>
      <c r="ALK81" s="54"/>
      <c r="ALL81" s="54"/>
      <c r="ALM81" s="54"/>
      <c r="ALN81" s="54"/>
      <c r="ALO81" s="54"/>
      <c r="ALP81" s="54"/>
      <c r="ALQ81" s="54"/>
      <c r="ALR81" s="54"/>
      <c r="ALS81" s="54"/>
      <c r="ALT81" s="54"/>
      <c r="ALU81" s="54"/>
      <c r="ALV81" s="54"/>
      <c r="ALW81" s="54"/>
      <c r="ALX81" s="54"/>
      <c r="ALY81" s="54"/>
      <c r="ALZ81" s="54"/>
      <c r="AMA81" s="54"/>
      <c r="AMB81" s="54"/>
      <c r="AMC81" s="54"/>
      <c r="AMD81" s="54"/>
      <c r="AME81" s="54"/>
      <c r="AMF81" s="54"/>
      <c r="AMG81" s="54"/>
      <c r="AMH81" s="54"/>
      <c r="AMI81" s="54"/>
      <c r="AMJ81" s="54"/>
      <c r="AMK81" s="54"/>
      <c r="AML81" s="54"/>
      <c r="AMM81" s="54"/>
      <c r="AMN81" s="54"/>
      <c r="AMO81" s="54"/>
      <c r="AMP81" s="54"/>
      <c r="AMQ81" s="54"/>
      <c r="AMR81" s="54"/>
      <c r="AMS81" s="54"/>
      <c r="AMT81" s="54"/>
      <c r="AMU81" s="54"/>
      <c r="AMV81" s="54"/>
      <c r="AMW81" s="54"/>
      <c r="AMX81" s="54"/>
      <c r="AMY81" s="54"/>
      <c r="AMZ81" s="54"/>
      <c r="ANA81" s="54"/>
      <c r="ANB81" s="54"/>
      <c r="ANC81" s="54"/>
      <c r="AND81" s="54"/>
      <c r="ANE81" s="54"/>
      <c r="ANF81" s="54"/>
      <c r="ANG81" s="54"/>
      <c r="ANH81" s="54"/>
      <c r="ANI81" s="54"/>
      <c r="ANJ81" s="54"/>
      <c r="ANK81" s="54"/>
      <c r="ANL81" s="54"/>
      <c r="ANM81" s="54"/>
      <c r="ANN81" s="54"/>
      <c r="ANO81" s="54"/>
      <c r="ANP81" s="54"/>
      <c r="ANQ81" s="54"/>
      <c r="ANR81" s="54"/>
      <c r="ANS81" s="54"/>
      <c r="ANT81" s="54"/>
      <c r="ANU81" s="54"/>
      <c r="ANV81" s="54"/>
      <c r="ANW81" s="54"/>
      <c r="ANX81" s="54"/>
      <c r="ANY81" s="54"/>
      <c r="ANZ81" s="54"/>
      <c r="AOA81" s="54"/>
      <c r="AOB81" s="54"/>
      <c r="AOC81" s="54"/>
      <c r="AOD81" s="54"/>
      <c r="AOE81" s="54"/>
      <c r="AOF81" s="54"/>
      <c r="AOG81" s="54"/>
      <c r="AOH81" s="54"/>
      <c r="AOI81" s="54"/>
      <c r="AOJ81" s="54"/>
      <c r="AOK81" s="54"/>
      <c r="AOL81" s="54"/>
      <c r="AOM81" s="54"/>
      <c r="AON81" s="54"/>
      <c r="AOO81" s="54"/>
      <c r="AOP81" s="54"/>
      <c r="AOQ81" s="54"/>
      <c r="AOR81" s="54"/>
      <c r="AOS81" s="54"/>
      <c r="AOT81" s="54"/>
      <c r="AOU81" s="54"/>
      <c r="AOV81" s="54"/>
      <c r="AOW81" s="54"/>
      <c r="AOX81" s="54"/>
      <c r="AOY81" s="54"/>
      <c r="AOZ81" s="54"/>
      <c r="APA81" s="54"/>
      <c r="APB81" s="54"/>
      <c r="APC81" s="54"/>
      <c r="APD81" s="54"/>
      <c r="APE81" s="54"/>
      <c r="APF81" s="54"/>
      <c r="APG81" s="54"/>
      <c r="APH81" s="54"/>
      <c r="API81" s="54"/>
      <c r="APJ81" s="54"/>
      <c r="APK81" s="54"/>
      <c r="APL81" s="54"/>
      <c r="APM81" s="54"/>
      <c r="APN81" s="54"/>
      <c r="APO81" s="54"/>
      <c r="APP81" s="54"/>
      <c r="APQ81" s="54"/>
      <c r="APR81" s="54"/>
      <c r="APS81" s="54"/>
      <c r="APT81" s="54"/>
      <c r="APU81" s="54"/>
      <c r="APV81" s="54"/>
      <c r="APW81" s="54"/>
      <c r="APX81" s="54"/>
      <c r="APY81" s="54"/>
    </row>
    <row r="82" spans="1:1117" x14ac:dyDescent="0.15">
      <c r="A82" s="52" t="s">
        <v>422</v>
      </c>
      <c r="B82" s="49">
        <v>1926.35</v>
      </c>
      <c r="C82" s="49"/>
      <c r="D82" s="49">
        <v>0</v>
      </c>
      <c r="E82" s="49">
        <v>440519.04</v>
      </c>
      <c r="F82" s="49">
        <v>64610.66</v>
      </c>
      <c r="G82" s="49">
        <v>9322.6299999999992</v>
      </c>
      <c r="H82" s="49"/>
      <c r="I82" s="49">
        <v>163275.13</v>
      </c>
      <c r="J82" s="49">
        <v>46337.47</v>
      </c>
      <c r="K82" s="49"/>
      <c r="L82" s="49">
        <v>336892.09</v>
      </c>
      <c r="M82" s="49"/>
      <c r="N82" s="49"/>
      <c r="O82" s="49">
        <v>0</v>
      </c>
      <c r="P82" s="49">
        <v>0</v>
      </c>
      <c r="Q82" s="49">
        <v>18922.59</v>
      </c>
      <c r="R82" s="49">
        <v>55466.68</v>
      </c>
      <c r="S82" s="49"/>
      <c r="T82" s="49">
        <v>1562.43</v>
      </c>
      <c r="U82" s="49">
        <v>24276.0546875</v>
      </c>
      <c r="V82" s="49">
        <v>970.9</v>
      </c>
      <c r="W82" s="49">
        <v>37422.129999999997</v>
      </c>
      <c r="X82" s="49">
        <v>160.25</v>
      </c>
      <c r="Y82" s="49">
        <f t="shared" si="13"/>
        <v>1201664.4046874996</v>
      </c>
      <c r="Z82" s="54"/>
      <c r="AA82" s="70"/>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c r="DK82" s="54"/>
      <c r="DL82" s="54"/>
      <c r="DM82" s="54"/>
      <c r="DN82" s="54"/>
      <c r="DO82" s="54"/>
      <c r="DP82" s="54"/>
      <c r="DQ82" s="54"/>
      <c r="DR82" s="54"/>
      <c r="DS82" s="54"/>
      <c r="DT82" s="54"/>
      <c r="DU82" s="54"/>
      <c r="DV82" s="54"/>
      <c r="DW82" s="54"/>
      <c r="DX82" s="54"/>
      <c r="DY82" s="54"/>
      <c r="DZ82" s="54"/>
      <c r="EA82" s="54"/>
      <c r="EB82" s="54"/>
      <c r="EC82" s="54"/>
      <c r="ED82" s="54"/>
      <c r="EE82" s="54"/>
      <c r="EF82" s="54"/>
      <c r="EG82" s="54"/>
      <c r="EH82" s="54"/>
      <c r="EI82" s="54"/>
      <c r="EJ82" s="54"/>
      <c r="EK82" s="54"/>
      <c r="EL82" s="54"/>
      <c r="EM82" s="54"/>
      <c r="EN82" s="54"/>
      <c r="EO82" s="54"/>
      <c r="EP82" s="54"/>
      <c r="EQ82" s="54"/>
      <c r="ER82" s="54"/>
      <c r="ES82" s="54"/>
      <c r="ET82" s="54"/>
      <c r="EU82" s="54"/>
      <c r="EV82" s="54"/>
      <c r="EW82" s="54"/>
      <c r="EX82" s="54"/>
      <c r="EY82" s="54"/>
      <c r="EZ82" s="54"/>
      <c r="FA82" s="54"/>
      <c r="FB82" s="54"/>
      <c r="FC82" s="54"/>
      <c r="FD82" s="54"/>
      <c r="FE82" s="54"/>
      <c r="FF82" s="54"/>
      <c r="FG82" s="54"/>
      <c r="FH82" s="54"/>
      <c r="FI82" s="54"/>
      <c r="FJ82" s="54"/>
      <c r="FK82" s="54"/>
      <c r="FL82" s="54"/>
      <c r="FM82" s="54"/>
      <c r="FN82" s="54"/>
      <c r="FO82" s="54"/>
      <c r="FP82" s="54"/>
      <c r="FQ82" s="54"/>
      <c r="FR82" s="54"/>
      <c r="FS82" s="54"/>
      <c r="FT82" s="54"/>
      <c r="FU82" s="54"/>
      <c r="FV82" s="54"/>
      <c r="FW82" s="54"/>
      <c r="FX82" s="54"/>
      <c r="FY82" s="54"/>
      <c r="FZ82" s="54"/>
      <c r="GA82" s="54"/>
      <c r="GB82" s="54"/>
      <c r="GC82" s="54"/>
      <c r="GD82" s="54"/>
      <c r="GE82" s="54"/>
      <c r="GF82" s="54"/>
      <c r="GG82" s="54"/>
      <c r="GH82" s="54"/>
      <c r="GI82" s="54"/>
      <c r="GJ82" s="54"/>
      <c r="GK82" s="54"/>
      <c r="GL82" s="54"/>
      <c r="GM82" s="54"/>
      <c r="GN82" s="54"/>
      <c r="GO82" s="54"/>
      <c r="GP82" s="54"/>
      <c r="GQ82" s="54"/>
      <c r="GR82" s="54"/>
      <c r="GS82" s="54"/>
      <c r="GT82" s="54"/>
      <c r="GU82" s="54"/>
      <c r="GV82" s="54"/>
      <c r="GW82" s="54"/>
      <c r="GX82" s="54"/>
      <c r="GY82" s="54"/>
      <c r="GZ82" s="54"/>
      <c r="HA82" s="54"/>
      <c r="HB82" s="54"/>
      <c r="HC82" s="54"/>
      <c r="HD82" s="54"/>
      <c r="HE82" s="54"/>
      <c r="HF82" s="54"/>
      <c r="HG82" s="54"/>
      <c r="HH82" s="54"/>
      <c r="HI82" s="54"/>
      <c r="HJ82" s="54"/>
      <c r="HK82" s="54"/>
      <c r="HL82" s="54"/>
      <c r="HM82" s="54"/>
      <c r="HN82" s="54"/>
      <c r="HO82" s="54"/>
      <c r="HP82" s="54"/>
      <c r="HQ82" s="54"/>
      <c r="HR82" s="54"/>
      <c r="HS82" s="54"/>
      <c r="HT82" s="54"/>
      <c r="HU82" s="54"/>
      <c r="HV82" s="54"/>
      <c r="HW82" s="54"/>
      <c r="HX82" s="54"/>
      <c r="HY82" s="54"/>
      <c r="HZ82" s="54"/>
      <c r="IA82" s="54"/>
      <c r="IB82" s="54"/>
      <c r="IC82" s="54"/>
      <c r="ID82" s="54"/>
      <c r="IE82" s="54"/>
      <c r="IF82" s="54"/>
      <c r="IG82" s="54"/>
      <c r="IH82" s="54"/>
      <c r="II82" s="54"/>
      <c r="IJ82" s="54"/>
      <c r="IK82" s="54"/>
      <c r="IL82" s="54"/>
      <c r="IM82" s="54"/>
      <c r="IN82" s="54"/>
      <c r="IO82" s="54"/>
      <c r="IP82" s="54"/>
      <c r="IQ82" s="54"/>
      <c r="IR82" s="54"/>
      <c r="IS82" s="54"/>
      <c r="IT82" s="54"/>
      <c r="IU82" s="54"/>
      <c r="IV82" s="54"/>
      <c r="IW82" s="54"/>
      <c r="IX82" s="54"/>
      <c r="IY82" s="54"/>
      <c r="IZ82" s="54"/>
      <c r="JA82" s="54"/>
      <c r="JB82" s="54"/>
      <c r="JC82" s="54"/>
      <c r="JD82" s="54"/>
      <c r="JE82" s="54"/>
      <c r="JF82" s="54"/>
      <c r="JG82" s="54"/>
      <c r="JH82" s="54"/>
      <c r="JI82" s="54"/>
      <c r="JJ82" s="54"/>
      <c r="JK82" s="54"/>
      <c r="JL82" s="54"/>
      <c r="JM82" s="54"/>
      <c r="JN82" s="54"/>
      <c r="JO82" s="54"/>
      <c r="JP82" s="54"/>
      <c r="JQ82" s="54"/>
      <c r="JR82" s="54"/>
      <c r="JS82" s="54"/>
      <c r="JT82" s="54"/>
      <c r="JU82" s="54"/>
      <c r="JV82" s="54"/>
      <c r="JW82" s="54"/>
      <c r="JX82" s="54"/>
      <c r="JY82" s="54"/>
      <c r="JZ82" s="54"/>
      <c r="KA82" s="54"/>
      <c r="KB82" s="54"/>
      <c r="KC82" s="54"/>
      <c r="KD82" s="54"/>
      <c r="KE82" s="54"/>
      <c r="KF82" s="54"/>
      <c r="KG82" s="54"/>
      <c r="KH82" s="54"/>
      <c r="KI82" s="54"/>
      <c r="KJ82" s="54"/>
      <c r="KK82" s="54"/>
      <c r="KL82" s="54"/>
      <c r="KM82" s="54"/>
      <c r="KN82" s="54"/>
      <c r="KO82" s="54"/>
      <c r="KP82" s="54"/>
      <c r="KQ82" s="54"/>
      <c r="KR82" s="54"/>
      <c r="KS82" s="54"/>
      <c r="KT82" s="54"/>
      <c r="KU82" s="54"/>
      <c r="KV82" s="54"/>
      <c r="KW82" s="54"/>
      <c r="KX82" s="54"/>
      <c r="KY82" s="54"/>
      <c r="KZ82" s="54"/>
      <c r="LA82" s="54"/>
      <c r="LB82" s="54"/>
      <c r="LC82" s="54"/>
      <c r="LD82" s="54"/>
      <c r="LE82" s="54"/>
      <c r="LF82" s="54"/>
      <c r="LG82" s="54"/>
      <c r="LH82" s="54"/>
      <c r="LI82" s="54"/>
      <c r="LJ82" s="54"/>
      <c r="LK82" s="54"/>
      <c r="LL82" s="54"/>
      <c r="LM82" s="54"/>
      <c r="LN82" s="54"/>
      <c r="LO82" s="54"/>
      <c r="LP82" s="54"/>
      <c r="LQ82" s="54"/>
      <c r="LR82" s="54"/>
      <c r="LS82" s="54"/>
      <c r="LT82" s="54"/>
      <c r="LU82" s="54"/>
      <c r="LV82" s="54"/>
      <c r="LW82" s="54"/>
      <c r="LX82" s="54"/>
      <c r="LY82" s="54"/>
      <c r="LZ82" s="54"/>
      <c r="MA82" s="54"/>
      <c r="MB82" s="54"/>
      <c r="MC82" s="54"/>
      <c r="MD82" s="54"/>
      <c r="ME82" s="54"/>
      <c r="MF82" s="54"/>
      <c r="MG82" s="54"/>
      <c r="MH82" s="54"/>
      <c r="MI82" s="54"/>
      <c r="MJ82" s="54"/>
      <c r="MK82" s="54"/>
      <c r="ML82" s="54"/>
      <c r="MM82" s="54"/>
      <c r="MN82" s="54"/>
      <c r="MO82" s="54"/>
      <c r="MP82" s="54"/>
      <c r="MQ82" s="54"/>
      <c r="MR82" s="54"/>
      <c r="MS82" s="54"/>
      <c r="MT82" s="54"/>
      <c r="MU82" s="54"/>
      <c r="MV82" s="54"/>
      <c r="MW82" s="54"/>
      <c r="MX82" s="54"/>
      <c r="MY82" s="54"/>
      <c r="MZ82" s="54"/>
      <c r="NA82" s="54"/>
      <c r="NB82" s="54"/>
      <c r="NC82" s="54"/>
      <c r="ND82" s="54"/>
      <c r="NE82" s="54"/>
      <c r="NF82" s="54"/>
      <c r="NG82" s="54"/>
      <c r="NH82" s="54"/>
      <c r="NI82" s="54"/>
      <c r="NJ82" s="54"/>
      <c r="NK82" s="54"/>
      <c r="NL82" s="54"/>
      <c r="NM82" s="54"/>
      <c r="NN82" s="54"/>
      <c r="NO82" s="54"/>
      <c r="NP82" s="54"/>
      <c r="NQ82" s="54"/>
      <c r="NR82" s="54"/>
      <c r="NS82" s="54"/>
      <c r="NT82" s="54"/>
      <c r="NU82" s="54"/>
      <c r="NV82" s="54"/>
      <c r="NW82" s="54"/>
      <c r="NX82" s="54"/>
      <c r="NY82" s="54"/>
      <c r="NZ82" s="54"/>
      <c r="OA82" s="54"/>
      <c r="OB82" s="54"/>
      <c r="OC82" s="54"/>
      <c r="OD82" s="54"/>
      <c r="OE82" s="54"/>
      <c r="OF82" s="54"/>
      <c r="OG82" s="54"/>
      <c r="OH82" s="54"/>
      <c r="OI82" s="54"/>
      <c r="OJ82" s="54"/>
      <c r="OK82" s="54"/>
      <c r="OL82" s="54"/>
      <c r="OM82" s="54"/>
      <c r="ON82" s="54"/>
      <c r="OO82" s="54"/>
      <c r="OP82" s="54"/>
      <c r="OQ82" s="54"/>
      <c r="OR82" s="54"/>
      <c r="OS82" s="54"/>
      <c r="OT82" s="54"/>
      <c r="OU82" s="54"/>
      <c r="OV82" s="54"/>
      <c r="OW82" s="54"/>
      <c r="OX82" s="54"/>
      <c r="OY82" s="54"/>
      <c r="OZ82" s="54"/>
      <c r="PA82" s="54"/>
      <c r="PB82" s="54"/>
      <c r="PC82" s="54"/>
      <c r="PD82" s="54"/>
      <c r="PE82" s="54"/>
      <c r="PF82" s="54"/>
      <c r="PG82" s="54"/>
      <c r="PH82" s="54"/>
      <c r="PI82" s="54"/>
      <c r="PJ82" s="54"/>
      <c r="PK82" s="54"/>
      <c r="PL82" s="54"/>
      <c r="PM82" s="54"/>
      <c r="PN82" s="54"/>
      <c r="PO82" s="54"/>
      <c r="PP82" s="54"/>
      <c r="PQ82" s="54"/>
      <c r="PR82" s="54"/>
      <c r="PS82" s="54"/>
      <c r="PT82" s="54"/>
      <c r="PU82" s="54"/>
      <c r="PV82" s="54"/>
      <c r="PW82" s="54"/>
      <c r="PX82" s="54"/>
      <c r="PY82" s="54"/>
      <c r="PZ82" s="54"/>
      <c r="QA82" s="54"/>
      <c r="QB82" s="54"/>
      <c r="QC82" s="54"/>
      <c r="QD82" s="54"/>
      <c r="QE82" s="54"/>
      <c r="QF82" s="54"/>
      <c r="QG82" s="54"/>
      <c r="QH82" s="54"/>
      <c r="QI82" s="54"/>
      <c r="QJ82" s="54"/>
      <c r="QK82" s="54"/>
      <c r="QL82" s="54"/>
      <c r="QM82" s="54"/>
      <c r="QN82" s="54"/>
      <c r="QO82" s="54"/>
      <c r="QP82" s="54"/>
      <c r="QQ82" s="54"/>
      <c r="QR82" s="54"/>
      <c r="QS82" s="54"/>
      <c r="QT82" s="54"/>
      <c r="QU82" s="54"/>
      <c r="QV82" s="54"/>
      <c r="QW82" s="54"/>
      <c r="QX82" s="54"/>
      <c r="QY82" s="54"/>
      <c r="QZ82" s="54"/>
      <c r="RA82" s="54"/>
      <c r="RB82" s="54"/>
      <c r="RC82" s="54"/>
      <c r="RD82" s="54"/>
      <c r="RE82" s="54"/>
      <c r="RF82" s="54"/>
      <c r="RG82" s="54"/>
      <c r="RH82" s="54"/>
      <c r="RI82" s="54"/>
      <c r="RJ82" s="54"/>
      <c r="RK82" s="54"/>
      <c r="RL82" s="54"/>
      <c r="RM82" s="54"/>
      <c r="RN82" s="54"/>
      <c r="RO82" s="54"/>
      <c r="RP82" s="54"/>
      <c r="RQ82" s="54"/>
      <c r="RR82" s="54"/>
      <c r="RS82" s="54"/>
      <c r="RT82" s="54"/>
      <c r="RU82" s="54"/>
      <c r="RV82" s="54"/>
      <c r="RW82" s="54"/>
      <c r="RX82" s="54"/>
      <c r="RY82" s="54"/>
      <c r="RZ82" s="54"/>
      <c r="SA82" s="54"/>
      <c r="SB82" s="54"/>
      <c r="SC82" s="54"/>
      <c r="SD82" s="54"/>
      <c r="SE82" s="54"/>
      <c r="SF82" s="54"/>
      <c r="SG82" s="54"/>
      <c r="SH82" s="54"/>
      <c r="SI82" s="54"/>
      <c r="SJ82" s="54"/>
      <c r="SK82" s="54"/>
      <c r="SL82" s="54"/>
      <c r="SM82" s="54"/>
      <c r="SN82" s="54"/>
      <c r="SO82" s="54"/>
      <c r="SP82" s="54"/>
      <c r="SQ82" s="54"/>
      <c r="SR82" s="54"/>
      <c r="SS82" s="54"/>
      <c r="ST82" s="54"/>
      <c r="SU82" s="54"/>
      <c r="SV82" s="54"/>
      <c r="SW82" s="54"/>
      <c r="SX82" s="54"/>
      <c r="SY82" s="54"/>
      <c r="SZ82" s="54"/>
      <c r="TA82" s="54"/>
      <c r="TB82" s="54"/>
      <c r="TC82" s="54"/>
      <c r="TD82" s="54"/>
      <c r="TE82" s="54"/>
      <c r="TF82" s="54"/>
      <c r="TG82" s="54"/>
      <c r="TH82" s="54"/>
      <c r="TI82" s="54"/>
      <c r="TJ82" s="54"/>
      <c r="TK82" s="54"/>
      <c r="TL82" s="54"/>
      <c r="TM82" s="54"/>
      <c r="TN82" s="54"/>
      <c r="TO82" s="54"/>
      <c r="TP82" s="54"/>
      <c r="TQ82" s="54"/>
      <c r="TR82" s="54"/>
      <c r="TS82" s="54"/>
      <c r="TT82" s="54"/>
      <c r="TU82" s="54"/>
      <c r="TV82" s="54"/>
      <c r="TW82" s="54"/>
      <c r="TX82" s="54"/>
      <c r="TY82" s="54"/>
      <c r="TZ82" s="54"/>
      <c r="UA82" s="54"/>
      <c r="UB82" s="54"/>
      <c r="UC82" s="54"/>
      <c r="UD82" s="54"/>
      <c r="UE82" s="54"/>
      <c r="UF82" s="54"/>
      <c r="UG82" s="54"/>
      <c r="UH82" s="54"/>
      <c r="UI82" s="54"/>
      <c r="UJ82" s="54"/>
      <c r="UK82" s="54"/>
      <c r="UL82" s="54"/>
      <c r="UM82" s="54"/>
      <c r="UN82" s="54"/>
      <c r="UO82" s="54"/>
      <c r="UP82" s="54"/>
      <c r="UQ82" s="54"/>
      <c r="UR82" s="54"/>
      <c r="US82" s="54"/>
      <c r="UT82" s="54"/>
      <c r="UU82" s="54"/>
      <c r="UV82" s="54"/>
      <c r="UW82" s="54"/>
      <c r="UX82" s="54"/>
      <c r="UY82" s="54"/>
      <c r="UZ82" s="54"/>
      <c r="VA82" s="54"/>
      <c r="VB82" s="54"/>
      <c r="VC82" s="54"/>
      <c r="VD82" s="54"/>
      <c r="VE82" s="54"/>
      <c r="VF82" s="54"/>
      <c r="VG82" s="54"/>
      <c r="VH82" s="54"/>
      <c r="VI82" s="54"/>
      <c r="VJ82" s="54"/>
      <c r="VK82" s="54"/>
      <c r="VL82" s="54"/>
      <c r="VM82" s="54"/>
      <c r="VN82" s="54"/>
      <c r="VO82" s="54"/>
      <c r="VP82" s="54"/>
      <c r="VQ82" s="54"/>
      <c r="VR82" s="54"/>
      <c r="VS82" s="54"/>
      <c r="VT82" s="54"/>
      <c r="VU82" s="54"/>
      <c r="VV82" s="54"/>
      <c r="VW82" s="54"/>
      <c r="VX82" s="54"/>
      <c r="VY82" s="54"/>
      <c r="VZ82" s="54"/>
      <c r="WA82" s="54"/>
      <c r="WB82" s="54"/>
      <c r="WC82" s="54"/>
      <c r="WD82" s="54"/>
      <c r="WE82" s="54"/>
      <c r="WF82" s="54"/>
      <c r="WG82" s="54"/>
      <c r="WH82" s="54"/>
      <c r="WI82" s="54"/>
      <c r="WJ82" s="54"/>
      <c r="WK82" s="54"/>
      <c r="WL82" s="54"/>
      <c r="WM82" s="54"/>
      <c r="WN82" s="54"/>
      <c r="WO82" s="54"/>
      <c r="WP82" s="54"/>
      <c r="WQ82" s="54"/>
      <c r="WR82" s="54"/>
      <c r="WS82" s="54"/>
      <c r="WT82" s="54"/>
      <c r="WU82" s="54"/>
      <c r="WV82" s="54"/>
      <c r="WW82" s="54"/>
      <c r="WX82" s="54"/>
      <c r="WY82" s="54"/>
      <c r="WZ82" s="54"/>
      <c r="XA82" s="54"/>
      <c r="XB82" s="54"/>
      <c r="XC82" s="54"/>
      <c r="XD82" s="54"/>
      <c r="XE82" s="54"/>
      <c r="XF82" s="54"/>
      <c r="XG82" s="54"/>
      <c r="XH82" s="54"/>
      <c r="XI82" s="54"/>
      <c r="XJ82" s="54"/>
      <c r="XK82" s="54"/>
      <c r="XL82" s="54"/>
      <c r="XM82" s="54"/>
      <c r="XN82" s="54"/>
      <c r="XO82" s="54"/>
      <c r="XP82" s="54"/>
      <c r="XQ82" s="54"/>
      <c r="XR82" s="54"/>
      <c r="XS82" s="54"/>
      <c r="XT82" s="54"/>
      <c r="XU82" s="54"/>
      <c r="XV82" s="54"/>
      <c r="XW82" s="54"/>
      <c r="XX82" s="54"/>
      <c r="XY82" s="54"/>
      <c r="XZ82" s="54"/>
      <c r="YA82" s="54"/>
      <c r="YB82" s="54"/>
      <c r="YC82" s="54"/>
      <c r="YD82" s="54"/>
      <c r="YE82" s="54"/>
      <c r="YF82" s="54"/>
      <c r="YG82" s="54"/>
      <c r="YH82" s="54"/>
      <c r="YI82" s="54"/>
      <c r="YJ82" s="54"/>
      <c r="YK82" s="54"/>
      <c r="YL82" s="54"/>
      <c r="YM82" s="54"/>
      <c r="YN82" s="54"/>
      <c r="YO82" s="54"/>
      <c r="YP82" s="54"/>
      <c r="YQ82" s="54"/>
      <c r="YR82" s="54"/>
      <c r="YS82" s="54"/>
      <c r="YT82" s="54"/>
      <c r="YU82" s="54"/>
      <c r="YV82" s="54"/>
      <c r="YW82" s="54"/>
      <c r="YX82" s="54"/>
      <c r="YY82" s="54"/>
      <c r="YZ82" s="54"/>
      <c r="ZA82" s="54"/>
      <c r="ZB82" s="54"/>
      <c r="ZC82" s="54"/>
      <c r="ZD82" s="54"/>
      <c r="ZE82" s="54"/>
      <c r="ZF82" s="54"/>
      <c r="ZG82" s="54"/>
      <c r="ZH82" s="54"/>
      <c r="ZI82" s="54"/>
      <c r="ZJ82" s="54"/>
      <c r="ZK82" s="54"/>
      <c r="ZL82" s="54"/>
      <c r="ZM82" s="54"/>
      <c r="ZN82" s="54"/>
      <c r="ZO82" s="54"/>
      <c r="ZP82" s="54"/>
      <c r="ZQ82" s="54"/>
      <c r="ZR82" s="54"/>
      <c r="ZS82" s="54"/>
      <c r="ZT82" s="54"/>
      <c r="ZU82" s="54"/>
      <c r="ZV82" s="54"/>
      <c r="ZW82" s="54"/>
      <c r="ZX82" s="54"/>
      <c r="ZY82" s="54"/>
      <c r="ZZ82" s="54"/>
      <c r="AAA82" s="54"/>
      <c r="AAB82" s="54"/>
      <c r="AAC82" s="54"/>
      <c r="AAD82" s="54"/>
      <c r="AAE82" s="54"/>
      <c r="AAF82" s="54"/>
      <c r="AAG82" s="54"/>
      <c r="AAH82" s="54"/>
      <c r="AAI82" s="54"/>
      <c r="AAJ82" s="54"/>
      <c r="AAK82" s="54"/>
      <c r="AAL82" s="54"/>
      <c r="AAM82" s="54"/>
      <c r="AAN82" s="54"/>
      <c r="AAO82" s="54"/>
      <c r="AAP82" s="54"/>
      <c r="AAQ82" s="54"/>
      <c r="AAR82" s="54"/>
      <c r="AAS82" s="54"/>
      <c r="AAT82" s="54"/>
      <c r="AAU82" s="54"/>
      <c r="AAV82" s="54"/>
      <c r="AAW82" s="54"/>
      <c r="AAX82" s="54"/>
      <c r="AAY82" s="54"/>
      <c r="AAZ82" s="54"/>
      <c r="ABA82" s="54"/>
      <c r="ABB82" s="54"/>
      <c r="ABC82" s="54"/>
      <c r="ABD82" s="54"/>
      <c r="ABE82" s="54"/>
      <c r="ABF82" s="54"/>
      <c r="ABG82" s="54"/>
      <c r="ABH82" s="54"/>
      <c r="ABI82" s="54"/>
      <c r="ABJ82" s="54"/>
      <c r="ABK82" s="54"/>
      <c r="ABL82" s="54"/>
      <c r="ABM82" s="54"/>
      <c r="ABN82" s="54"/>
      <c r="ABO82" s="54"/>
      <c r="ABP82" s="54"/>
      <c r="ABQ82" s="54"/>
      <c r="ABR82" s="54"/>
      <c r="ABS82" s="54"/>
      <c r="ABT82" s="54"/>
      <c r="ABU82" s="54"/>
      <c r="ABV82" s="54"/>
      <c r="ABW82" s="54"/>
      <c r="ABX82" s="54"/>
      <c r="ABY82" s="54"/>
      <c r="ABZ82" s="54"/>
      <c r="ACA82" s="54"/>
      <c r="ACB82" s="54"/>
      <c r="ACC82" s="54"/>
      <c r="ACD82" s="54"/>
      <c r="ACE82" s="54"/>
      <c r="ACF82" s="54"/>
      <c r="ACG82" s="54"/>
      <c r="ACH82" s="54"/>
      <c r="ACI82" s="54"/>
      <c r="ACJ82" s="54"/>
      <c r="ACK82" s="54"/>
      <c r="ACL82" s="54"/>
      <c r="ACM82" s="54"/>
      <c r="ACN82" s="54"/>
      <c r="ACO82" s="54"/>
      <c r="ACP82" s="54"/>
      <c r="ACQ82" s="54"/>
      <c r="ACR82" s="54"/>
      <c r="ACS82" s="54"/>
      <c r="ACT82" s="54"/>
      <c r="ACU82" s="54"/>
      <c r="ACV82" s="54"/>
      <c r="ACW82" s="54"/>
      <c r="ACX82" s="54"/>
      <c r="ACY82" s="54"/>
      <c r="ACZ82" s="54"/>
      <c r="ADA82" s="54"/>
      <c r="ADB82" s="54"/>
      <c r="ADC82" s="54"/>
      <c r="ADD82" s="54"/>
      <c r="ADE82" s="54"/>
      <c r="ADF82" s="54"/>
      <c r="ADG82" s="54"/>
      <c r="ADH82" s="54"/>
      <c r="ADI82" s="54"/>
      <c r="ADJ82" s="54"/>
      <c r="ADK82" s="54"/>
      <c r="ADL82" s="54"/>
      <c r="ADM82" s="54"/>
      <c r="ADN82" s="54"/>
      <c r="ADO82" s="54"/>
      <c r="ADP82" s="54"/>
      <c r="ADQ82" s="54"/>
      <c r="ADR82" s="54"/>
      <c r="ADS82" s="54"/>
      <c r="ADT82" s="54"/>
      <c r="ADU82" s="54"/>
      <c r="ADV82" s="54"/>
      <c r="ADW82" s="54"/>
      <c r="ADX82" s="54"/>
      <c r="ADY82" s="54"/>
      <c r="ADZ82" s="54"/>
      <c r="AEA82" s="54"/>
      <c r="AEB82" s="54"/>
      <c r="AEC82" s="54"/>
      <c r="AED82" s="54"/>
      <c r="AEE82" s="54"/>
      <c r="AEF82" s="54"/>
      <c r="AEG82" s="54"/>
      <c r="AEH82" s="54"/>
      <c r="AEI82" s="54"/>
      <c r="AEJ82" s="54"/>
      <c r="AEK82" s="54"/>
      <c r="AEL82" s="54"/>
      <c r="AEM82" s="54"/>
      <c r="AEN82" s="54"/>
      <c r="AEO82" s="54"/>
      <c r="AEP82" s="54"/>
      <c r="AEQ82" s="54"/>
      <c r="AER82" s="54"/>
      <c r="AES82" s="54"/>
      <c r="AET82" s="54"/>
      <c r="AEU82" s="54"/>
      <c r="AEV82" s="54"/>
      <c r="AEW82" s="54"/>
      <c r="AEX82" s="54"/>
      <c r="AEY82" s="54"/>
      <c r="AEZ82" s="54"/>
      <c r="AFA82" s="54"/>
      <c r="AFB82" s="54"/>
      <c r="AFC82" s="54"/>
      <c r="AFD82" s="54"/>
      <c r="AFE82" s="54"/>
      <c r="AFF82" s="54"/>
      <c r="AFG82" s="54"/>
      <c r="AFH82" s="54"/>
      <c r="AFI82" s="54"/>
      <c r="AFJ82" s="54"/>
      <c r="AFK82" s="54"/>
      <c r="AFL82" s="54"/>
      <c r="AFM82" s="54"/>
      <c r="AFN82" s="54"/>
      <c r="AFO82" s="54"/>
      <c r="AFP82" s="54"/>
      <c r="AFQ82" s="54"/>
      <c r="AFR82" s="54"/>
      <c r="AFS82" s="54"/>
      <c r="AFT82" s="54"/>
      <c r="AFU82" s="54"/>
      <c r="AFV82" s="54"/>
      <c r="AFW82" s="54"/>
      <c r="AFX82" s="54"/>
      <c r="AFY82" s="54"/>
      <c r="AFZ82" s="54"/>
      <c r="AGA82" s="54"/>
      <c r="AGB82" s="54"/>
      <c r="AGC82" s="54"/>
      <c r="AGD82" s="54"/>
      <c r="AGE82" s="54"/>
      <c r="AGF82" s="54"/>
      <c r="AGG82" s="54"/>
      <c r="AGH82" s="54"/>
      <c r="AGI82" s="54"/>
      <c r="AGJ82" s="54"/>
      <c r="AGK82" s="54"/>
      <c r="AGL82" s="54"/>
      <c r="AGM82" s="54"/>
      <c r="AGN82" s="54"/>
      <c r="AGO82" s="54"/>
      <c r="AGP82" s="54"/>
      <c r="AGQ82" s="54"/>
      <c r="AGR82" s="54"/>
      <c r="AGS82" s="54"/>
      <c r="AGT82" s="54"/>
      <c r="AGU82" s="54"/>
      <c r="AGV82" s="54"/>
      <c r="AGW82" s="54"/>
      <c r="AGX82" s="54"/>
      <c r="AGY82" s="54"/>
      <c r="AGZ82" s="54"/>
      <c r="AHA82" s="54"/>
      <c r="AHB82" s="54"/>
      <c r="AHC82" s="54"/>
      <c r="AHD82" s="54"/>
      <c r="AHE82" s="54"/>
      <c r="AHF82" s="54"/>
      <c r="AHG82" s="54"/>
      <c r="AHH82" s="54"/>
      <c r="AHI82" s="54"/>
      <c r="AHJ82" s="54"/>
      <c r="AHK82" s="54"/>
      <c r="AHL82" s="54"/>
      <c r="AHM82" s="54"/>
      <c r="AHN82" s="54"/>
      <c r="AHO82" s="54"/>
      <c r="AHP82" s="54"/>
      <c r="AHQ82" s="54"/>
      <c r="AHR82" s="54"/>
      <c r="AHS82" s="54"/>
      <c r="AHT82" s="54"/>
      <c r="AHU82" s="54"/>
      <c r="AHV82" s="54"/>
      <c r="AHW82" s="54"/>
      <c r="AHX82" s="54"/>
      <c r="AHY82" s="54"/>
      <c r="AHZ82" s="54"/>
      <c r="AIA82" s="54"/>
      <c r="AIB82" s="54"/>
      <c r="AIC82" s="54"/>
      <c r="AID82" s="54"/>
      <c r="AIE82" s="54"/>
      <c r="AIF82" s="54"/>
      <c r="AIG82" s="54"/>
      <c r="AIH82" s="54"/>
      <c r="AII82" s="54"/>
      <c r="AIJ82" s="54"/>
      <c r="AIK82" s="54"/>
      <c r="AIL82" s="54"/>
      <c r="AIM82" s="54"/>
      <c r="AIN82" s="54"/>
      <c r="AIO82" s="54"/>
      <c r="AIP82" s="54"/>
      <c r="AIQ82" s="54"/>
      <c r="AIR82" s="54"/>
      <c r="AIS82" s="54"/>
      <c r="AIT82" s="54"/>
      <c r="AIU82" s="54"/>
      <c r="AIV82" s="54"/>
      <c r="AIW82" s="54"/>
      <c r="AIX82" s="54"/>
      <c r="AIY82" s="54"/>
      <c r="AIZ82" s="54"/>
      <c r="AJA82" s="54"/>
      <c r="AJB82" s="54"/>
      <c r="AJC82" s="54"/>
      <c r="AJD82" s="54"/>
      <c r="AJE82" s="54"/>
      <c r="AJF82" s="54"/>
      <c r="AJG82" s="54"/>
      <c r="AJH82" s="54"/>
      <c r="AJI82" s="54"/>
      <c r="AJJ82" s="54"/>
      <c r="AJK82" s="54"/>
      <c r="AJL82" s="54"/>
      <c r="AJM82" s="54"/>
      <c r="AJN82" s="54"/>
      <c r="AJO82" s="54"/>
      <c r="AJP82" s="54"/>
      <c r="AJQ82" s="54"/>
      <c r="AJR82" s="54"/>
      <c r="AJS82" s="54"/>
      <c r="AJT82" s="54"/>
      <c r="AJU82" s="54"/>
      <c r="AJV82" s="54"/>
      <c r="AJW82" s="54"/>
      <c r="AJX82" s="54"/>
      <c r="AJY82" s="54"/>
      <c r="AJZ82" s="54"/>
      <c r="AKA82" s="54"/>
      <c r="AKB82" s="54"/>
      <c r="AKC82" s="54"/>
      <c r="AKD82" s="54"/>
      <c r="AKE82" s="54"/>
      <c r="AKF82" s="54"/>
      <c r="AKG82" s="54"/>
      <c r="AKH82" s="54"/>
      <c r="AKI82" s="54"/>
      <c r="AKJ82" s="54"/>
      <c r="AKK82" s="54"/>
      <c r="AKL82" s="54"/>
      <c r="AKM82" s="54"/>
      <c r="AKN82" s="54"/>
      <c r="AKO82" s="54"/>
      <c r="AKP82" s="54"/>
      <c r="AKQ82" s="54"/>
      <c r="AKR82" s="54"/>
      <c r="AKS82" s="54"/>
      <c r="AKT82" s="54"/>
      <c r="AKU82" s="54"/>
      <c r="AKV82" s="54"/>
      <c r="AKW82" s="54"/>
      <c r="AKX82" s="54"/>
      <c r="AKY82" s="54"/>
      <c r="AKZ82" s="54"/>
      <c r="ALA82" s="54"/>
      <c r="ALB82" s="54"/>
      <c r="ALC82" s="54"/>
      <c r="ALD82" s="54"/>
      <c r="ALE82" s="54"/>
      <c r="ALF82" s="54"/>
      <c r="ALG82" s="54"/>
      <c r="ALH82" s="54"/>
      <c r="ALI82" s="54"/>
      <c r="ALJ82" s="54"/>
      <c r="ALK82" s="54"/>
      <c r="ALL82" s="54"/>
      <c r="ALM82" s="54"/>
      <c r="ALN82" s="54"/>
      <c r="ALO82" s="54"/>
      <c r="ALP82" s="54"/>
      <c r="ALQ82" s="54"/>
      <c r="ALR82" s="54"/>
      <c r="ALS82" s="54"/>
      <c r="ALT82" s="54"/>
      <c r="ALU82" s="54"/>
      <c r="ALV82" s="54"/>
      <c r="ALW82" s="54"/>
      <c r="ALX82" s="54"/>
      <c r="ALY82" s="54"/>
      <c r="ALZ82" s="54"/>
      <c r="AMA82" s="54"/>
      <c r="AMB82" s="54"/>
      <c r="AMC82" s="54"/>
      <c r="AMD82" s="54"/>
      <c r="AME82" s="54"/>
      <c r="AMF82" s="54"/>
      <c r="AMG82" s="54"/>
      <c r="AMH82" s="54"/>
      <c r="AMI82" s="54"/>
      <c r="AMJ82" s="54"/>
      <c r="AMK82" s="54"/>
      <c r="AML82" s="54"/>
      <c r="AMM82" s="54"/>
      <c r="AMN82" s="54"/>
      <c r="AMO82" s="54"/>
      <c r="AMP82" s="54"/>
      <c r="AMQ82" s="54"/>
      <c r="AMR82" s="54"/>
      <c r="AMS82" s="54"/>
      <c r="AMT82" s="54"/>
      <c r="AMU82" s="54"/>
      <c r="AMV82" s="54"/>
      <c r="AMW82" s="54"/>
      <c r="AMX82" s="54"/>
      <c r="AMY82" s="54"/>
      <c r="AMZ82" s="54"/>
      <c r="ANA82" s="54"/>
      <c r="ANB82" s="54"/>
      <c r="ANC82" s="54"/>
      <c r="AND82" s="54"/>
      <c r="ANE82" s="54"/>
      <c r="ANF82" s="54"/>
      <c r="ANG82" s="54"/>
      <c r="ANH82" s="54"/>
      <c r="ANI82" s="54"/>
      <c r="ANJ82" s="54"/>
      <c r="ANK82" s="54"/>
      <c r="ANL82" s="54"/>
      <c r="ANM82" s="54"/>
      <c r="ANN82" s="54"/>
      <c r="ANO82" s="54"/>
      <c r="ANP82" s="54"/>
      <c r="ANQ82" s="54"/>
      <c r="ANR82" s="54"/>
      <c r="ANS82" s="54"/>
      <c r="ANT82" s="54"/>
      <c r="ANU82" s="54"/>
      <c r="ANV82" s="54"/>
      <c r="ANW82" s="54"/>
      <c r="ANX82" s="54"/>
      <c r="ANY82" s="54"/>
      <c r="ANZ82" s="54"/>
      <c r="AOA82" s="54"/>
      <c r="AOB82" s="54"/>
      <c r="AOC82" s="54"/>
      <c r="AOD82" s="54"/>
      <c r="AOE82" s="54"/>
      <c r="AOF82" s="54"/>
      <c r="AOG82" s="54"/>
      <c r="AOH82" s="54"/>
      <c r="AOI82" s="54"/>
      <c r="AOJ82" s="54"/>
      <c r="AOK82" s="54"/>
      <c r="AOL82" s="54"/>
      <c r="AOM82" s="54"/>
      <c r="AON82" s="54"/>
      <c r="AOO82" s="54"/>
      <c r="AOP82" s="54"/>
      <c r="AOQ82" s="54"/>
      <c r="AOR82" s="54"/>
      <c r="AOS82" s="54"/>
      <c r="AOT82" s="54"/>
      <c r="AOU82" s="54"/>
      <c r="AOV82" s="54"/>
      <c r="AOW82" s="54"/>
      <c r="AOX82" s="54"/>
      <c r="AOY82" s="54"/>
      <c r="AOZ82" s="54"/>
      <c r="APA82" s="54"/>
      <c r="APB82" s="54"/>
      <c r="APC82" s="54"/>
      <c r="APD82" s="54"/>
      <c r="APE82" s="54"/>
      <c r="APF82" s="54"/>
      <c r="APG82" s="54"/>
      <c r="APH82" s="54"/>
      <c r="API82" s="54"/>
      <c r="APJ82" s="54"/>
      <c r="APK82" s="54"/>
      <c r="APL82" s="54"/>
      <c r="APM82" s="54"/>
      <c r="APN82" s="54"/>
      <c r="APO82" s="54"/>
      <c r="APP82" s="54"/>
      <c r="APQ82" s="54"/>
      <c r="APR82" s="54"/>
      <c r="APS82" s="54"/>
      <c r="APT82" s="54"/>
      <c r="APU82" s="54"/>
      <c r="APV82" s="54"/>
      <c r="APW82" s="54"/>
      <c r="APX82" s="54"/>
      <c r="APY82" s="54"/>
    </row>
    <row r="83" spans="1:1117" x14ac:dyDescent="0.15">
      <c r="A83" s="52" t="s">
        <v>423</v>
      </c>
      <c r="B83" s="49">
        <v>2209.9699999999998</v>
      </c>
      <c r="C83" s="49"/>
      <c r="D83" s="49">
        <v>10070.84</v>
      </c>
      <c r="E83" s="49">
        <v>128370.94</v>
      </c>
      <c r="F83" s="49">
        <v>58831.3</v>
      </c>
      <c r="G83" s="49">
        <v>8201.1299999999992</v>
      </c>
      <c r="H83" s="49"/>
      <c r="I83" s="49">
        <v>166504.39000000001</v>
      </c>
      <c r="J83" s="49">
        <v>64140.800000000003</v>
      </c>
      <c r="K83" s="49"/>
      <c r="L83" s="49">
        <v>441752.05</v>
      </c>
      <c r="M83" s="49"/>
      <c r="N83" s="49"/>
      <c r="O83" s="49">
        <v>0</v>
      </c>
      <c r="P83" s="49">
        <v>0</v>
      </c>
      <c r="Q83" s="49">
        <v>577753.49</v>
      </c>
      <c r="R83" s="49">
        <v>68255.14</v>
      </c>
      <c r="S83" s="49"/>
      <c r="T83" s="49">
        <v>2950.92</v>
      </c>
      <c r="U83" s="49">
        <v>36875.556640625</v>
      </c>
      <c r="V83" s="49">
        <v>1202.8399999999999</v>
      </c>
      <c r="W83" s="49">
        <v>14396.58</v>
      </c>
      <c r="X83" s="49">
        <v>83.67</v>
      </c>
      <c r="Y83" s="49">
        <f t="shared" si="13"/>
        <v>1581599.6166406248</v>
      </c>
      <c r="Z83" s="54"/>
      <c r="AA83" s="70"/>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c r="DK83" s="54"/>
      <c r="DL83" s="54"/>
      <c r="DM83" s="54"/>
      <c r="DN83" s="54"/>
      <c r="DO83" s="54"/>
      <c r="DP83" s="54"/>
      <c r="DQ83" s="54"/>
      <c r="DR83" s="54"/>
      <c r="DS83" s="54"/>
      <c r="DT83" s="54"/>
      <c r="DU83" s="54"/>
      <c r="DV83" s="54"/>
      <c r="DW83" s="54"/>
      <c r="DX83" s="54"/>
      <c r="DY83" s="54"/>
      <c r="DZ83" s="54"/>
      <c r="EA83" s="54"/>
      <c r="EB83" s="54"/>
      <c r="EC83" s="54"/>
      <c r="ED83" s="54"/>
      <c r="EE83" s="54"/>
      <c r="EF83" s="54"/>
      <c r="EG83" s="54"/>
      <c r="EH83" s="54"/>
      <c r="EI83" s="54"/>
      <c r="EJ83" s="54"/>
      <c r="EK83" s="54"/>
      <c r="EL83" s="54"/>
      <c r="EM83" s="54"/>
      <c r="EN83" s="54"/>
      <c r="EO83" s="54"/>
      <c r="EP83" s="54"/>
      <c r="EQ83" s="54"/>
      <c r="ER83" s="54"/>
      <c r="ES83" s="54"/>
      <c r="ET83" s="54"/>
      <c r="EU83" s="54"/>
      <c r="EV83" s="54"/>
      <c r="EW83" s="54"/>
      <c r="EX83" s="54"/>
      <c r="EY83" s="54"/>
      <c r="EZ83" s="54"/>
      <c r="FA83" s="54"/>
      <c r="FB83" s="54"/>
      <c r="FC83" s="54"/>
      <c r="FD83" s="54"/>
      <c r="FE83" s="54"/>
      <c r="FF83" s="54"/>
      <c r="FG83" s="54"/>
      <c r="FH83" s="54"/>
      <c r="FI83" s="54"/>
      <c r="FJ83" s="54"/>
      <c r="FK83" s="54"/>
      <c r="FL83" s="54"/>
      <c r="FM83" s="54"/>
      <c r="FN83" s="54"/>
      <c r="FO83" s="54"/>
      <c r="FP83" s="54"/>
      <c r="FQ83" s="54"/>
      <c r="FR83" s="54"/>
      <c r="FS83" s="54"/>
      <c r="FT83" s="54"/>
      <c r="FU83" s="54"/>
      <c r="FV83" s="54"/>
      <c r="FW83" s="54"/>
      <c r="FX83" s="54"/>
      <c r="FY83" s="54"/>
      <c r="FZ83" s="54"/>
      <c r="GA83" s="54"/>
      <c r="GB83" s="54"/>
      <c r="GC83" s="54"/>
      <c r="GD83" s="54"/>
      <c r="GE83" s="54"/>
      <c r="GF83" s="54"/>
      <c r="GG83" s="54"/>
      <c r="GH83" s="54"/>
      <c r="GI83" s="54"/>
      <c r="GJ83" s="54"/>
      <c r="GK83" s="54"/>
      <c r="GL83" s="54"/>
      <c r="GM83" s="54"/>
      <c r="GN83" s="54"/>
      <c r="GO83" s="54"/>
      <c r="GP83" s="54"/>
      <c r="GQ83" s="54"/>
      <c r="GR83" s="54"/>
      <c r="GS83" s="54"/>
      <c r="GT83" s="54"/>
      <c r="GU83" s="54"/>
      <c r="GV83" s="54"/>
      <c r="GW83" s="54"/>
      <c r="GX83" s="54"/>
      <c r="GY83" s="54"/>
      <c r="GZ83" s="54"/>
      <c r="HA83" s="54"/>
      <c r="HB83" s="54"/>
      <c r="HC83" s="54"/>
      <c r="HD83" s="54"/>
      <c r="HE83" s="54"/>
      <c r="HF83" s="54"/>
      <c r="HG83" s="54"/>
      <c r="HH83" s="54"/>
      <c r="HI83" s="54"/>
      <c r="HJ83" s="54"/>
      <c r="HK83" s="54"/>
      <c r="HL83" s="54"/>
      <c r="HM83" s="54"/>
      <c r="HN83" s="54"/>
      <c r="HO83" s="54"/>
      <c r="HP83" s="54"/>
      <c r="HQ83" s="54"/>
      <c r="HR83" s="54"/>
      <c r="HS83" s="54"/>
      <c r="HT83" s="54"/>
      <c r="HU83" s="54"/>
      <c r="HV83" s="54"/>
      <c r="HW83" s="54"/>
      <c r="HX83" s="54"/>
      <c r="HY83" s="54"/>
      <c r="HZ83" s="54"/>
      <c r="IA83" s="54"/>
      <c r="IB83" s="54"/>
      <c r="IC83" s="54"/>
      <c r="ID83" s="54"/>
      <c r="IE83" s="54"/>
      <c r="IF83" s="54"/>
      <c r="IG83" s="54"/>
      <c r="IH83" s="54"/>
      <c r="II83" s="54"/>
      <c r="IJ83" s="54"/>
      <c r="IK83" s="54"/>
      <c r="IL83" s="54"/>
      <c r="IM83" s="54"/>
      <c r="IN83" s="54"/>
      <c r="IO83" s="54"/>
      <c r="IP83" s="54"/>
      <c r="IQ83" s="54"/>
      <c r="IR83" s="54"/>
      <c r="IS83" s="54"/>
      <c r="IT83" s="54"/>
      <c r="IU83" s="54"/>
      <c r="IV83" s="54"/>
      <c r="IW83" s="54"/>
      <c r="IX83" s="54"/>
      <c r="IY83" s="54"/>
      <c r="IZ83" s="54"/>
      <c r="JA83" s="54"/>
      <c r="JB83" s="54"/>
      <c r="JC83" s="54"/>
      <c r="JD83" s="54"/>
      <c r="JE83" s="54"/>
      <c r="JF83" s="54"/>
      <c r="JG83" s="54"/>
      <c r="JH83" s="54"/>
      <c r="JI83" s="54"/>
      <c r="JJ83" s="54"/>
      <c r="JK83" s="54"/>
      <c r="JL83" s="54"/>
      <c r="JM83" s="54"/>
      <c r="JN83" s="54"/>
      <c r="JO83" s="54"/>
      <c r="JP83" s="54"/>
      <c r="JQ83" s="54"/>
      <c r="JR83" s="54"/>
      <c r="JS83" s="54"/>
      <c r="JT83" s="54"/>
      <c r="JU83" s="54"/>
      <c r="JV83" s="54"/>
      <c r="JW83" s="54"/>
      <c r="JX83" s="54"/>
      <c r="JY83" s="54"/>
      <c r="JZ83" s="54"/>
      <c r="KA83" s="54"/>
      <c r="KB83" s="54"/>
      <c r="KC83" s="54"/>
      <c r="KD83" s="54"/>
      <c r="KE83" s="54"/>
      <c r="KF83" s="54"/>
      <c r="KG83" s="54"/>
      <c r="KH83" s="54"/>
      <c r="KI83" s="54"/>
      <c r="KJ83" s="54"/>
      <c r="KK83" s="54"/>
      <c r="KL83" s="54"/>
      <c r="KM83" s="54"/>
      <c r="KN83" s="54"/>
      <c r="KO83" s="54"/>
      <c r="KP83" s="54"/>
      <c r="KQ83" s="54"/>
      <c r="KR83" s="54"/>
      <c r="KS83" s="54"/>
      <c r="KT83" s="54"/>
      <c r="KU83" s="54"/>
      <c r="KV83" s="54"/>
      <c r="KW83" s="54"/>
      <c r="KX83" s="54"/>
      <c r="KY83" s="54"/>
      <c r="KZ83" s="54"/>
      <c r="LA83" s="54"/>
      <c r="LB83" s="54"/>
      <c r="LC83" s="54"/>
      <c r="LD83" s="54"/>
      <c r="LE83" s="54"/>
      <c r="LF83" s="54"/>
      <c r="LG83" s="54"/>
      <c r="LH83" s="54"/>
      <c r="LI83" s="54"/>
      <c r="LJ83" s="54"/>
      <c r="LK83" s="54"/>
      <c r="LL83" s="54"/>
      <c r="LM83" s="54"/>
      <c r="LN83" s="54"/>
      <c r="LO83" s="54"/>
      <c r="LP83" s="54"/>
      <c r="LQ83" s="54"/>
      <c r="LR83" s="54"/>
      <c r="LS83" s="54"/>
      <c r="LT83" s="54"/>
      <c r="LU83" s="54"/>
      <c r="LV83" s="54"/>
      <c r="LW83" s="54"/>
      <c r="LX83" s="54"/>
      <c r="LY83" s="54"/>
      <c r="LZ83" s="54"/>
      <c r="MA83" s="54"/>
      <c r="MB83" s="54"/>
      <c r="MC83" s="54"/>
      <c r="MD83" s="54"/>
      <c r="ME83" s="54"/>
      <c r="MF83" s="54"/>
      <c r="MG83" s="54"/>
      <c r="MH83" s="54"/>
      <c r="MI83" s="54"/>
      <c r="MJ83" s="54"/>
      <c r="MK83" s="54"/>
      <c r="ML83" s="54"/>
      <c r="MM83" s="54"/>
      <c r="MN83" s="54"/>
      <c r="MO83" s="54"/>
      <c r="MP83" s="54"/>
      <c r="MQ83" s="54"/>
      <c r="MR83" s="54"/>
      <c r="MS83" s="54"/>
      <c r="MT83" s="54"/>
      <c r="MU83" s="54"/>
      <c r="MV83" s="54"/>
      <c r="MW83" s="54"/>
      <c r="MX83" s="54"/>
      <c r="MY83" s="54"/>
      <c r="MZ83" s="54"/>
      <c r="NA83" s="54"/>
      <c r="NB83" s="54"/>
      <c r="NC83" s="54"/>
      <c r="ND83" s="54"/>
      <c r="NE83" s="54"/>
      <c r="NF83" s="54"/>
      <c r="NG83" s="54"/>
      <c r="NH83" s="54"/>
      <c r="NI83" s="54"/>
      <c r="NJ83" s="54"/>
      <c r="NK83" s="54"/>
      <c r="NL83" s="54"/>
      <c r="NM83" s="54"/>
      <c r="NN83" s="54"/>
      <c r="NO83" s="54"/>
      <c r="NP83" s="54"/>
      <c r="NQ83" s="54"/>
      <c r="NR83" s="54"/>
      <c r="NS83" s="54"/>
      <c r="NT83" s="54"/>
      <c r="NU83" s="54"/>
      <c r="NV83" s="54"/>
      <c r="NW83" s="54"/>
      <c r="NX83" s="54"/>
      <c r="NY83" s="54"/>
      <c r="NZ83" s="54"/>
      <c r="OA83" s="54"/>
      <c r="OB83" s="54"/>
      <c r="OC83" s="54"/>
      <c r="OD83" s="54"/>
      <c r="OE83" s="54"/>
      <c r="OF83" s="54"/>
      <c r="OG83" s="54"/>
      <c r="OH83" s="54"/>
      <c r="OI83" s="54"/>
      <c r="OJ83" s="54"/>
      <c r="OK83" s="54"/>
      <c r="OL83" s="54"/>
      <c r="OM83" s="54"/>
      <c r="ON83" s="54"/>
      <c r="OO83" s="54"/>
      <c r="OP83" s="54"/>
      <c r="OQ83" s="54"/>
      <c r="OR83" s="54"/>
      <c r="OS83" s="54"/>
      <c r="OT83" s="54"/>
      <c r="OU83" s="54"/>
      <c r="OV83" s="54"/>
      <c r="OW83" s="54"/>
      <c r="OX83" s="54"/>
      <c r="OY83" s="54"/>
      <c r="OZ83" s="54"/>
      <c r="PA83" s="54"/>
      <c r="PB83" s="54"/>
      <c r="PC83" s="54"/>
      <c r="PD83" s="54"/>
      <c r="PE83" s="54"/>
      <c r="PF83" s="54"/>
      <c r="PG83" s="54"/>
      <c r="PH83" s="54"/>
      <c r="PI83" s="54"/>
      <c r="PJ83" s="54"/>
      <c r="PK83" s="54"/>
      <c r="PL83" s="54"/>
      <c r="PM83" s="54"/>
      <c r="PN83" s="54"/>
      <c r="PO83" s="54"/>
      <c r="PP83" s="54"/>
      <c r="PQ83" s="54"/>
      <c r="PR83" s="54"/>
      <c r="PS83" s="54"/>
      <c r="PT83" s="54"/>
      <c r="PU83" s="54"/>
      <c r="PV83" s="54"/>
      <c r="PW83" s="54"/>
      <c r="PX83" s="54"/>
      <c r="PY83" s="54"/>
      <c r="PZ83" s="54"/>
      <c r="QA83" s="54"/>
      <c r="QB83" s="54"/>
      <c r="QC83" s="54"/>
      <c r="QD83" s="54"/>
      <c r="QE83" s="54"/>
      <c r="QF83" s="54"/>
      <c r="QG83" s="54"/>
      <c r="QH83" s="54"/>
      <c r="QI83" s="54"/>
      <c r="QJ83" s="54"/>
      <c r="QK83" s="54"/>
      <c r="QL83" s="54"/>
      <c r="QM83" s="54"/>
      <c r="QN83" s="54"/>
      <c r="QO83" s="54"/>
      <c r="QP83" s="54"/>
      <c r="QQ83" s="54"/>
      <c r="QR83" s="54"/>
      <c r="QS83" s="54"/>
      <c r="QT83" s="54"/>
      <c r="QU83" s="54"/>
      <c r="QV83" s="54"/>
      <c r="QW83" s="54"/>
      <c r="QX83" s="54"/>
      <c r="QY83" s="54"/>
      <c r="QZ83" s="54"/>
      <c r="RA83" s="54"/>
      <c r="RB83" s="54"/>
      <c r="RC83" s="54"/>
      <c r="RD83" s="54"/>
      <c r="RE83" s="54"/>
      <c r="RF83" s="54"/>
      <c r="RG83" s="54"/>
      <c r="RH83" s="54"/>
      <c r="RI83" s="54"/>
      <c r="RJ83" s="54"/>
      <c r="RK83" s="54"/>
      <c r="RL83" s="54"/>
      <c r="RM83" s="54"/>
      <c r="RN83" s="54"/>
      <c r="RO83" s="54"/>
      <c r="RP83" s="54"/>
      <c r="RQ83" s="54"/>
      <c r="RR83" s="54"/>
      <c r="RS83" s="54"/>
      <c r="RT83" s="54"/>
      <c r="RU83" s="54"/>
      <c r="RV83" s="54"/>
      <c r="RW83" s="54"/>
      <c r="RX83" s="54"/>
      <c r="RY83" s="54"/>
      <c r="RZ83" s="54"/>
      <c r="SA83" s="54"/>
      <c r="SB83" s="54"/>
      <c r="SC83" s="54"/>
      <c r="SD83" s="54"/>
      <c r="SE83" s="54"/>
      <c r="SF83" s="54"/>
      <c r="SG83" s="54"/>
      <c r="SH83" s="54"/>
      <c r="SI83" s="54"/>
      <c r="SJ83" s="54"/>
      <c r="SK83" s="54"/>
      <c r="SL83" s="54"/>
      <c r="SM83" s="54"/>
      <c r="SN83" s="54"/>
      <c r="SO83" s="54"/>
      <c r="SP83" s="54"/>
      <c r="SQ83" s="54"/>
      <c r="SR83" s="54"/>
      <c r="SS83" s="54"/>
      <c r="ST83" s="54"/>
      <c r="SU83" s="54"/>
      <c r="SV83" s="54"/>
      <c r="SW83" s="54"/>
      <c r="SX83" s="54"/>
      <c r="SY83" s="54"/>
      <c r="SZ83" s="54"/>
      <c r="TA83" s="54"/>
      <c r="TB83" s="54"/>
      <c r="TC83" s="54"/>
      <c r="TD83" s="54"/>
      <c r="TE83" s="54"/>
      <c r="TF83" s="54"/>
      <c r="TG83" s="54"/>
      <c r="TH83" s="54"/>
      <c r="TI83" s="54"/>
      <c r="TJ83" s="54"/>
      <c r="TK83" s="54"/>
      <c r="TL83" s="54"/>
      <c r="TM83" s="54"/>
      <c r="TN83" s="54"/>
      <c r="TO83" s="54"/>
      <c r="TP83" s="54"/>
      <c r="TQ83" s="54"/>
      <c r="TR83" s="54"/>
      <c r="TS83" s="54"/>
      <c r="TT83" s="54"/>
      <c r="TU83" s="54"/>
      <c r="TV83" s="54"/>
      <c r="TW83" s="54"/>
      <c r="TX83" s="54"/>
      <c r="TY83" s="54"/>
      <c r="TZ83" s="54"/>
      <c r="UA83" s="54"/>
      <c r="UB83" s="54"/>
      <c r="UC83" s="54"/>
      <c r="UD83" s="54"/>
      <c r="UE83" s="54"/>
      <c r="UF83" s="54"/>
      <c r="UG83" s="54"/>
      <c r="UH83" s="54"/>
      <c r="UI83" s="54"/>
      <c r="UJ83" s="54"/>
      <c r="UK83" s="54"/>
      <c r="UL83" s="54"/>
      <c r="UM83" s="54"/>
      <c r="UN83" s="54"/>
      <c r="UO83" s="54"/>
      <c r="UP83" s="54"/>
      <c r="UQ83" s="54"/>
      <c r="UR83" s="54"/>
      <c r="US83" s="54"/>
      <c r="UT83" s="54"/>
      <c r="UU83" s="54"/>
      <c r="UV83" s="54"/>
      <c r="UW83" s="54"/>
      <c r="UX83" s="54"/>
      <c r="UY83" s="54"/>
      <c r="UZ83" s="54"/>
      <c r="VA83" s="54"/>
      <c r="VB83" s="54"/>
      <c r="VC83" s="54"/>
      <c r="VD83" s="54"/>
      <c r="VE83" s="54"/>
      <c r="VF83" s="54"/>
      <c r="VG83" s="54"/>
      <c r="VH83" s="54"/>
      <c r="VI83" s="54"/>
      <c r="VJ83" s="54"/>
      <c r="VK83" s="54"/>
      <c r="VL83" s="54"/>
      <c r="VM83" s="54"/>
      <c r="VN83" s="54"/>
      <c r="VO83" s="54"/>
      <c r="VP83" s="54"/>
      <c r="VQ83" s="54"/>
      <c r="VR83" s="54"/>
      <c r="VS83" s="54"/>
      <c r="VT83" s="54"/>
      <c r="VU83" s="54"/>
      <c r="VV83" s="54"/>
      <c r="VW83" s="54"/>
      <c r="VX83" s="54"/>
      <c r="VY83" s="54"/>
      <c r="VZ83" s="54"/>
      <c r="WA83" s="54"/>
      <c r="WB83" s="54"/>
      <c r="WC83" s="54"/>
      <c r="WD83" s="54"/>
      <c r="WE83" s="54"/>
      <c r="WF83" s="54"/>
      <c r="WG83" s="54"/>
      <c r="WH83" s="54"/>
      <c r="WI83" s="54"/>
      <c r="WJ83" s="54"/>
      <c r="WK83" s="54"/>
      <c r="WL83" s="54"/>
      <c r="WM83" s="54"/>
      <c r="WN83" s="54"/>
      <c r="WO83" s="54"/>
      <c r="WP83" s="54"/>
      <c r="WQ83" s="54"/>
      <c r="WR83" s="54"/>
      <c r="WS83" s="54"/>
      <c r="WT83" s="54"/>
      <c r="WU83" s="54"/>
      <c r="WV83" s="54"/>
      <c r="WW83" s="54"/>
      <c r="WX83" s="54"/>
      <c r="WY83" s="54"/>
      <c r="WZ83" s="54"/>
      <c r="XA83" s="54"/>
      <c r="XB83" s="54"/>
      <c r="XC83" s="54"/>
      <c r="XD83" s="54"/>
      <c r="XE83" s="54"/>
      <c r="XF83" s="54"/>
      <c r="XG83" s="54"/>
      <c r="XH83" s="54"/>
      <c r="XI83" s="54"/>
      <c r="XJ83" s="54"/>
      <c r="XK83" s="54"/>
      <c r="XL83" s="54"/>
      <c r="XM83" s="54"/>
      <c r="XN83" s="54"/>
      <c r="XO83" s="54"/>
      <c r="XP83" s="54"/>
      <c r="XQ83" s="54"/>
      <c r="XR83" s="54"/>
      <c r="XS83" s="54"/>
      <c r="XT83" s="54"/>
      <c r="XU83" s="54"/>
      <c r="XV83" s="54"/>
      <c r="XW83" s="54"/>
      <c r="XX83" s="54"/>
      <c r="XY83" s="54"/>
      <c r="XZ83" s="54"/>
      <c r="YA83" s="54"/>
      <c r="YB83" s="54"/>
      <c r="YC83" s="54"/>
      <c r="YD83" s="54"/>
      <c r="YE83" s="54"/>
      <c r="YF83" s="54"/>
      <c r="YG83" s="54"/>
      <c r="YH83" s="54"/>
      <c r="YI83" s="54"/>
      <c r="YJ83" s="54"/>
      <c r="YK83" s="54"/>
      <c r="YL83" s="54"/>
      <c r="YM83" s="54"/>
      <c r="YN83" s="54"/>
      <c r="YO83" s="54"/>
      <c r="YP83" s="54"/>
      <c r="YQ83" s="54"/>
      <c r="YR83" s="54"/>
      <c r="YS83" s="54"/>
      <c r="YT83" s="54"/>
      <c r="YU83" s="54"/>
      <c r="YV83" s="54"/>
      <c r="YW83" s="54"/>
      <c r="YX83" s="54"/>
      <c r="YY83" s="54"/>
      <c r="YZ83" s="54"/>
      <c r="ZA83" s="54"/>
      <c r="ZB83" s="54"/>
      <c r="ZC83" s="54"/>
      <c r="ZD83" s="54"/>
      <c r="ZE83" s="54"/>
      <c r="ZF83" s="54"/>
      <c r="ZG83" s="54"/>
      <c r="ZH83" s="54"/>
      <c r="ZI83" s="54"/>
      <c r="ZJ83" s="54"/>
      <c r="ZK83" s="54"/>
      <c r="ZL83" s="54"/>
      <c r="ZM83" s="54"/>
      <c r="ZN83" s="54"/>
      <c r="ZO83" s="54"/>
      <c r="ZP83" s="54"/>
      <c r="ZQ83" s="54"/>
      <c r="ZR83" s="54"/>
      <c r="ZS83" s="54"/>
      <c r="ZT83" s="54"/>
      <c r="ZU83" s="54"/>
      <c r="ZV83" s="54"/>
      <c r="ZW83" s="54"/>
      <c r="ZX83" s="54"/>
      <c r="ZY83" s="54"/>
      <c r="ZZ83" s="54"/>
      <c r="AAA83" s="54"/>
      <c r="AAB83" s="54"/>
      <c r="AAC83" s="54"/>
      <c r="AAD83" s="54"/>
      <c r="AAE83" s="54"/>
      <c r="AAF83" s="54"/>
      <c r="AAG83" s="54"/>
      <c r="AAH83" s="54"/>
      <c r="AAI83" s="54"/>
      <c r="AAJ83" s="54"/>
      <c r="AAK83" s="54"/>
      <c r="AAL83" s="54"/>
      <c r="AAM83" s="54"/>
      <c r="AAN83" s="54"/>
      <c r="AAO83" s="54"/>
      <c r="AAP83" s="54"/>
      <c r="AAQ83" s="54"/>
      <c r="AAR83" s="54"/>
      <c r="AAS83" s="54"/>
      <c r="AAT83" s="54"/>
      <c r="AAU83" s="54"/>
      <c r="AAV83" s="54"/>
      <c r="AAW83" s="54"/>
      <c r="AAX83" s="54"/>
      <c r="AAY83" s="54"/>
      <c r="AAZ83" s="54"/>
      <c r="ABA83" s="54"/>
      <c r="ABB83" s="54"/>
      <c r="ABC83" s="54"/>
      <c r="ABD83" s="54"/>
      <c r="ABE83" s="54"/>
      <c r="ABF83" s="54"/>
      <c r="ABG83" s="54"/>
      <c r="ABH83" s="54"/>
      <c r="ABI83" s="54"/>
      <c r="ABJ83" s="54"/>
      <c r="ABK83" s="54"/>
      <c r="ABL83" s="54"/>
      <c r="ABM83" s="54"/>
      <c r="ABN83" s="54"/>
      <c r="ABO83" s="54"/>
      <c r="ABP83" s="54"/>
      <c r="ABQ83" s="54"/>
      <c r="ABR83" s="54"/>
      <c r="ABS83" s="54"/>
      <c r="ABT83" s="54"/>
      <c r="ABU83" s="54"/>
      <c r="ABV83" s="54"/>
      <c r="ABW83" s="54"/>
      <c r="ABX83" s="54"/>
      <c r="ABY83" s="54"/>
      <c r="ABZ83" s="54"/>
      <c r="ACA83" s="54"/>
      <c r="ACB83" s="54"/>
      <c r="ACC83" s="54"/>
      <c r="ACD83" s="54"/>
      <c r="ACE83" s="54"/>
      <c r="ACF83" s="54"/>
      <c r="ACG83" s="54"/>
      <c r="ACH83" s="54"/>
      <c r="ACI83" s="54"/>
      <c r="ACJ83" s="54"/>
      <c r="ACK83" s="54"/>
      <c r="ACL83" s="54"/>
      <c r="ACM83" s="54"/>
      <c r="ACN83" s="54"/>
      <c r="ACO83" s="54"/>
      <c r="ACP83" s="54"/>
      <c r="ACQ83" s="54"/>
      <c r="ACR83" s="54"/>
      <c r="ACS83" s="54"/>
      <c r="ACT83" s="54"/>
      <c r="ACU83" s="54"/>
      <c r="ACV83" s="54"/>
      <c r="ACW83" s="54"/>
      <c r="ACX83" s="54"/>
      <c r="ACY83" s="54"/>
      <c r="ACZ83" s="54"/>
      <c r="ADA83" s="54"/>
      <c r="ADB83" s="54"/>
      <c r="ADC83" s="54"/>
      <c r="ADD83" s="54"/>
      <c r="ADE83" s="54"/>
      <c r="ADF83" s="54"/>
      <c r="ADG83" s="54"/>
      <c r="ADH83" s="54"/>
      <c r="ADI83" s="54"/>
      <c r="ADJ83" s="54"/>
      <c r="ADK83" s="54"/>
      <c r="ADL83" s="54"/>
      <c r="ADM83" s="54"/>
      <c r="ADN83" s="54"/>
      <c r="ADO83" s="54"/>
      <c r="ADP83" s="54"/>
      <c r="ADQ83" s="54"/>
      <c r="ADR83" s="54"/>
      <c r="ADS83" s="54"/>
      <c r="ADT83" s="54"/>
      <c r="ADU83" s="54"/>
      <c r="ADV83" s="54"/>
      <c r="ADW83" s="54"/>
      <c r="ADX83" s="54"/>
      <c r="ADY83" s="54"/>
      <c r="ADZ83" s="54"/>
      <c r="AEA83" s="54"/>
      <c r="AEB83" s="54"/>
      <c r="AEC83" s="54"/>
      <c r="AED83" s="54"/>
      <c r="AEE83" s="54"/>
      <c r="AEF83" s="54"/>
      <c r="AEG83" s="54"/>
      <c r="AEH83" s="54"/>
      <c r="AEI83" s="54"/>
      <c r="AEJ83" s="54"/>
      <c r="AEK83" s="54"/>
      <c r="AEL83" s="54"/>
      <c r="AEM83" s="54"/>
      <c r="AEN83" s="54"/>
      <c r="AEO83" s="54"/>
      <c r="AEP83" s="54"/>
      <c r="AEQ83" s="54"/>
      <c r="AER83" s="54"/>
      <c r="AES83" s="54"/>
      <c r="AET83" s="54"/>
      <c r="AEU83" s="54"/>
      <c r="AEV83" s="54"/>
      <c r="AEW83" s="54"/>
      <c r="AEX83" s="54"/>
      <c r="AEY83" s="54"/>
      <c r="AEZ83" s="54"/>
      <c r="AFA83" s="54"/>
      <c r="AFB83" s="54"/>
      <c r="AFC83" s="54"/>
      <c r="AFD83" s="54"/>
      <c r="AFE83" s="54"/>
      <c r="AFF83" s="54"/>
      <c r="AFG83" s="54"/>
      <c r="AFH83" s="54"/>
      <c r="AFI83" s="54"/>
      <c r="AFJ83" s="54"/>
      <c r="AFK83" s="54"/>
      <c r="AFL83" s="54"/>
      <c r="AFM83" s="54"/>
      <c r="AFN83" s="54"/>
      <c r="AFO83" s="54"/>
      <c r="AFP83" s="54"/>
      <c r="AFQ83" s="54"/>
      <c r="AFR83" s="54"/>
      <c r="AFS83" s="54"/>
      <c r="AFT83" s="54"/>
      <c r="AFU83" s="54"/>
      <c r="AFV83" s="54"/>
      <c r="AFW83" s="54"/>
      <c r="AFX83" s="54"/>
      <c r="AFY83" s="54"/>
      <c r="AFZ83" s="54"/>
      <c r="AGA83" s="54"/>
      <c r="AGB83" s="54"/>
      <c r="AGC83" s="54"/>
      <c r="AGD83" s="54"/>
      <c r="AGE83" s="54"/>
      <c r="AGF83" s="54"/>
      <c r="AGG83" s="54"/>
      <c r="AGH83" s="54"/>
      <c r="AGI83" s="54"/>
      <c r="AGJ83" s="54"/>
      <c r="AGK83" s="54"/>
      <c r="AGL83" s="54"/>
      <c r="AGM83" s="54"/>
      <c r="AGN83" s="54"/>
      <c r="AGO83" s="54"/>
      <c r="AGP83" s="54"/>
      <c r="AGQ83" s="54"/>
      <c r="AGR83" s="54"/>
      <c r="AGS83" s="54"/>
      <c r="AGT83" s="54"/>
      <c r="AGU83" s="54"/>
      <c r="AGV83" s="54"/>
      <c r="AGW83" s="54"/>
      <c r="AGX83" s="54"/>
      <c r="AGY83" s="54"/>
      <c r="AGZ83" s="54"/>
      <c r="AHA83" s="54"/>
      <c r="AHB83" s="54"/>
      <c r="AHC83" s="54"/>
      <c r="AHD83" s="54"/>
      <c r="AHE83" s="54"/>
      <c r="AHF83" s="54"/>
      <c r="AHG83" s="54"/>
      <c r="AHH83" s="54"/>
      <c r="AHI83" s="54"/>
      <c r="AHJ83" s="54"/>
      <c r="AHK83" s="54"/>
      <c r="AHL83" s="54"/>
      <c r="AHM83" s="54"/>
      <c r="AHN83" s="54"/>
      <c r="AHO83" s="54"/>
      <c r="AHP83" s="54"/>
      <c r="AHQ83" s="54"/>
      <c r="AHR83" s="54"/>
      <c r="AHS83" s="54"/>
      <c r="AHT83" s="54"/>
      <c r="AHU83" s="54"/>
      <c r="AHV83" s="54"/>
      <c r="AHW83" s="54"/>
      <c r="AHX83" s="54"/>
      <c r="AHY83" s="54"/>
      <c r="AHZ83" s="54"/>
      <c r="AIA83" s="54"/>
      <c r="AIB83" s="54"/>
      <c r="AIC83" s="54"/>
      <c r="AID83" s="54"/>
      <c r="AIE83" s="54"/>
      <c r="AIF83" s="54"/>
      <c r="AIG83" s="54"/>
      <c r="AIH83" s="54"/>
      <c r="AII83" s="54"/>
      <c r="AIJ83" s="54"/>
      <c r="AIK83" s="54"/>
      <c r="AIL83" s="54"/>
      <c r="AIM83" s="54"/>
      <c r="AIN83" s="54"/>
      <c r="AIO83" s="54"/>
      <c r="AIP83" s="54"/>
      <c r="AIQ83" s="54"/>
      <c r="AIR83" s="54"/>
      <c r="AIS83" s="54"/>
      <c r="AIT83" s="54"/>
      <c r="AIU83" s="54"/>
      <c r="AIV83" s="54"/>
      <c r="AIW83" s="54"/>
      <c r="AIX83" s="54"/>
      <c r="AIY83" s="54"/>
      <c r="AIZ83" s="54"/>
      <c r="AJA83" s="54"/>
      <c r="AJB83" s="54"/>
      <c r="AJC83" s="54"/>
      <c r="AJD83" s="54"/>
      <c r="AJE83" s="54"/>
      <c r="AJF83" s="54"/>
      <c r="AJG83" s="54"/>
      <c r="AJH83" s="54"/>
      <c r="AJI83" s="54"/>
      <c r="AJJ83" s="54"/>
      <c r="AJK83" s="54"/>
      <c r="AJL83" s="54"/>
      <c r="AJM83" s="54"/>
      <c r="AJN83" s="54"/>
      <c r="AJO83" s="54"/>
      <c r="AJP83" s="54"/>
      <c r="AJQ83" s="54"/>
      <c r="AJR83" s="54"/>
      <c r="AJS83" s="54"/>
      <c r="AJT83" s="54"/>
      <c r="AJU83" s="54"/>
      <c r="AJV83" s="54"/>
      <c r="AJW83" s="54"/>
      <c r="AJX83" s="54"/>
      <c r="AJY83" s="54"/>
      <c r="AJZ83" s="54"/>
      <c r="AKA83" s="54"/>
      <c r="AKB83" s="54"/>
      <c r="AKC83" s="54"/>
      <c r="AKD83" s="54"/>
      <c r="AKE83" s="54"/>
      <c r="AKF83" s="54"/>
      <c r="AKG83" s="54"/>
      <c r="AKH83" s="54"/>
      <c r="AKI83" s="54"/>
      <c r="AKJ83" s="54"/>
      <c r="AKK83" s="54"/>
      <c r="AKL83" s="54"/>
      <c r="AKM83" s="54"/>
      <c r="AKN83" s="54"/>
      <c r="AKO83" s="54"/>
      <c r="AKP83" s="54"/>
      <c r="AKQ83" s="54"/>
      <c r="AKR83" s="54"/>
      <c r="AKS83" s="54"/>
      <c r="AKT83" s="54"/>
      <c r="AKU83" s="54"/>
      <c r="AKV83" s="54"/>
      <c r="AKW83" s="54"/>
      <c r="AKX83" s="54"/>
      <c r="AKY83" s="54"/>
      <c r="AKZ83" s="54"/>
      <c r="ALA83" s="54"/>
      <c r="ALB83" s="54"/>
      <c r="ALC83" s="54"/>
      <c r="ALD83" s="54"/>
      <c r="ALE83" s="54"/>
      <c r="ALF83" s="54"/>
      <c r="ALG83" s="54"/>
      <c r="ALH83" s="54"/>
      <c r="ALI83" s="54"/>
      <c r="ALJ83" s="54"/>
      <c r="ALK83" s="54"/>
      <c r="ALL83" s="54"/>
      <c r="ALM83" s="54"/>
      <c r="ALN83" s="54"/>
      <c r="ALO83" s="54"/>
      <c r="ALP83" s="54"/>
      <c r="ALQ83" s="54"/>
      <c r="ALR83" s="54"/>
      <c r="ALS83" s="54"/>
      <c r="ALT83" s="54"/>
      <c r="ALU83" s="54"/>
      <c r="ALV83" s="54"/>
      <c r="ALW83" s="54"/>
      <c r="ALX83" s="54"/>
      <c r="ALY83" s="54"/>
      <c r="ALZ83" s="54"/>
      <c r="AMA83" s="54"/>
      <c r="AMB83" s="54"/>
      <c r="AMC83" s="54"/>
      <c r="AMD83" s="54"/>
      <c r="AME83" s="54"/>
      <c r="AMF83" s="54"/>
      <c r="AMG83" s="54"/>
      <c r="AMH83" s="54"/>
      <c r="AMI83" s="54"/>
      <c r="AMJ83" s="54"/>
      <c r="AMK83" s="54"/>
      <c r="AML83" s="54"/>
      <c r="AMM83" s="54"/>
      <c r="AMN83" s="54"/>
      <c r="AMO83" s="54"/>
      <c r="AMP83" s="54"/>
      <c r="AMQ83" s="54"/>
      <c r="AMR83" s="54"/>
      <c r="AMS83" s="54"/>
      <c r="AMT83" s="54"/>
      <c r="AMU83" s="54"/>
      <c r="AMV83" s="54"/>
      <c r="AMW83" s="54"/>
      <c r="AMX83" s="54"/>
      <c r="AMY83" s="54"/>
      <c r="AMZ83" s="54"/>
      <c r="ANA83" s="54"/>
      <c r="ANB83" s="54"/>
      <c r="ANC83" s="54"/>
      <c r="AND83" s="54"/>
      <c r="ANE83" s="54"/>
      <c r="ANF83" s="54"/>
      <c r="ANG83" s="54"/>
      <c r="ANH83" s="54"/>
      <c r="ANI83" s="54"/>
      <c r="ANJ83" s="54"/>
      <c r="ANK83" s="54"/>
      <c r="ANL83" s="54"/>
      <c r="ANM83" s="54"/>
      <c r="ANN83" s="54"/>
      <c r="ANO83" s="54"/>
      <c r="ANP83" s="54"/>
      <c r="ANQ83" s="54"/>
      <c r="ANR83" s="54"/>
      <c r="ANS83" s="54"/>
      <c r="ANT83" s="54"/>
      <c r="ANU83" s="54"/>
      <c r="ANV83" s="54"/>
      <c r="ANW83" s="54"/>
      <c r="ANX83" s="54"/>
      <c r="ANY83" s="54"/>
      <c r="ANZ83" s="54"/>
      <c r="AOA83" s="54"/>
      <c r="AOB83" s="54"/>
      <c r="AOC83" s="54"/>
      <c r="AOD83" s="54"/>
      <c r="AOE83" s="54"/>
      <c r="AOF83" s="54"/>
      <c r="AOG83" s="54"/>
      <c r="AOH83" s="54"/>
      <c r="AOI83" s="54"/>
      <c r="AOJ83" s="54"/>
      <c r="AOK83" s="54"/>
      <c r="AOL83" s="54"/>
      <c r="AOM83" s="54"/>
      <c r="AON83" s="54"/>
      <c r="AOO83" s="54"/>
      <c r="AOP83" s="54"/>
      <c r="AOQ83" s="54"/>
      <c r="AOR83" s="54"/>
      <c r="AOS83" s="54"/>
      <c r="AOT83" s="54"/>
      <c r="AOU83" s="54"/>
      <c r="AOV83" s="54"/>
      <c r="AOW83" s="54"/>
      <c r="AOX83" s="54"/>
      <c r="AOY83" s="54"/>
      <c r="AOZ83" s="54"/>
      <c r="APA83" s="54"/>
      <c r="APB83" s="54"/>
      <c r="APC83" s="54"/>
      <c r="APD83" s="54"/>
      <c r="APE83" s="54"/>
      <c r="APF83" s="54"/>
      <c r="APG83" s="54"/>
      <c r="APH83" s="54"/>
      <c r="API83" s="54"/>
      <c r="APJ83" s="54"/>
      <c r="APK83" s="54"/>
      <c r="APL83" s="54"/>
      <c r="APM83" s="54"/>
      <c r="APN83" s="54"/>
      <c r="APO83" s="54"/>
      <c r="APP83" s="54"/>
      <c r="APQ83" s="54"/>
      <c r="APR83" s="54"/>
      <c r="APS83" s="54"/>
      <c r="APT83" s="54"/>
      <c r="APU83" s="54"/>
      <c r="APV83" s="54"/>
      <c r="APW83" s="54"/>
      <c r="APX83" s="54"/>
      <c r="APY83" s="54"/>
    </row>
    <row r="84" spans="1:1117" s="12" customFormat="1" x14ac:dyDescent="0.15">
      <c r="A84" s="52" t="s">
        <v>424</v>
      </c>
      <c r="B84" s="49">
        <v>16898.87</v>
      </c>
      <c r="C84" s="49"/>
      <c r="D84" s="49">
        <v>285242.28999999998</v>
      </c>
      <c r="E84" s="49">
        <v>10030.66</v>
      </c>
      <c r="F84" s="49">
        <v>14792.75</v>
      </c>
      <c r="G84" s="49">
        <v>12367.11</v>
      </c>
      <c r="H84" s="49"/>
      <c r="I84" s="49">
        <v>103515.98</v>
      </c>
      <c r="J84" s="49">
        <v>67632.78</v>
      </c>
      <c r="K84" s="49"/>
      <c r="L84" s="49">
        <v>458873.97</v>
      </c>
      <c r="M84" s="49"/>
      <c r="N84" s="49"/>
      <c r="O84" s="49">
        <v>0</v>
      </c>
      <c r="P84" s="49">
        <v>0</v>
      </c>
      <c r="Q84" s="49">
        <v>833477.8</v>
      </c>
      <c r="R84" s="49">
        <v>78733.53</v>
      </c>
      <c r="S84" s="49"/>
      <c r="T84" s="49">
        <v>4535</v>
      </c>
      <c r="U84" s="49">
        <v>61036.396484375007</v>
      </c>
      <c r="V84" s="49">
        <v>753.94</v>
      </c>
      <c r="W84" s="49">
        <v>63665.45</v>
      </c>
      <c r="X84" s="49">
        <v>65.959999999999994</v>
      </c>
      <c r="Y84" s="49">
        <f t="shared" si="13"/>
        <v>2011622.4864843749</v>
      </c>
      <c r="Z84" s="54"/>
      <c r="AA84" s="70"/>
      <c r="AB84" s="54"/>
      <c r="AC84" s="54"/>
      <c r="AD84" s="54"/>
      <c r="AE84" s="54"/>
      <c r="AF84" s="54"/>
      <c r="AG84" s="54"/>
      <c r="AH84" s="54"/>
      <c r="AI84" s="54"/>
      <c r="AJ84" s="54"/>
      <c r="AK84" s="54"/>
      <c r="AL84" s="109"/>
      <c r="AM84" s="109"/>
      <c r="AN84" s="109"/>
      <c r="AO84" s="109"/>
      <c r="AP84" s="109"/>
      <c r="AQ84" s="109"/>
      <c r="AR84" s="109"/>
      <c r="AS84" s="109"/>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09"/>
      <c r="CP84" s="109"/>
      <c r="CQ84" s="109"/>
      <c r="CR84" s="109"/>
      <c r="CS84" s="109"/>
      <c r="CT84" s="109"/>
      <c r="CU84" s="109"/>
      <c r="CV84" s="109"/>
      <c r="CW84" s="109"/>
      <c r="CX84" s="109"/>
      <c r="CY84" s="109"/>
      <c r="CZ84" s="109"/>
      <c r="DA84" s="109"/>
      <c r="DB84" s="109"/>
      <c r="DC84" s="109"/>
      <c r="DD84" s="109"/>
      <c r="DE84" s="109"/>
      <c r="DF84" s="109"/>
      <c r="DG84" s="109"/>
      <c r="DH84" s="109"/>
      <c r="DI84" s="109"/>
      <c r="DJ84" s="109"/>
      <c r="DK84" s="109"/>
      <c r="DL84" s="109"/>
      <c r="DM84" s="109"/>
      <c r="DN84" s="109"/>
      <c r="DO84" s="109"/>
      <c r="DP84" s="109"/>
      <c r="DQ84" s="109"/>
      <c r="DR84" s="109"/>
      <c r="DS84" s="109"/>
      <c r="DT84" s="109"/>
      <c r="DU84" s="109"/>
      <c r="DV84" s="109"/>
      <c r="DW84" s="109"/>
      <c r="DX84" s="109"/>
      <c r="DY84" s="109"/>
      <c r="DZ84" s="109"/>
      <c r="EA84" s="109"/>
      <c r="EB84" s="109"/>
      <c r="EC84" s="109"/>
      <c r="ED84" s="109"/>
      <c r="EE84" s="109"/>
      <c r="EF84" s="109"/>
      <c r="EG84" s="109"/>
      <c r="EH84" s="109"/>
      <c r="EI84" s="109"/>
      <c r="EJ84" s="109"/>
      <c r="EK84" s="109"/>
      <c r="EL84" s="109"/>
      <c r="EM84" s="109"/>
      <c r="EN84" s="109"/>
      <c r="EO84" s="109"/>
      <c r="EP84" s="109"/>
      <c r="EQ84" s="109"/>
      <c r="ER84" s="109"/>
      <c r="ES84" s="109"/>
      <c r="ET84" s="109"/>
      <c r="EU84" s="109"/>
      <c r="EV84" s="109"/>
      <c r="EW84" s="109"/>
      <c r="EX84" s="109"/>
      <c r="EY84" s="109"/>
      <c r="EZ84" s="109"/>
      <c r="FA84" s="109"/>
      <c r="FB84" s="109"/>
      <c r="FC84" s="109"/>
      <c r="FD84" s="109"/>
      <c r="FE84" s="109"/>
      <c r="FF84" s="109"/>
      <c r="FG84" s="109"/>
      <c r="FH84" s="109"/>
      <c r="FI84" s="109"/>
      <c r="FJ84" s="109"/>
      <c r="FK84" s="109"/>
      <c r="FL84" s="109"/>
      <c r="FM84" s="109"/>
      <c r="FN84" s="109"/>
      <c r="FO84" s="109"/>
      <c r="FP84" s="109"/>
      <c r="FQ84" s="109"/>
      <c r="FR84" s="109"/>
      <c r="FS84" s="109"/>
      <c r="FT84" s="109"/>
      <c r="FU84" s="109"/>
      <c r="FV84" s="109"/>
      <c r="FW84" s="109"/>
      <c r="FX84" s="109"/>
      <c r="FY84" s="109"/>
      <c r="FZ84" s="109"/>
      <c r="GA84" s="109"/>
      <c r="GB84" s="109"/>
      <c r="GC84" s="109"/>
      <c r="GD84" s="109"/>
      <c r="GE84" s="109"/>
      <c r="GF84" s="109"/>
      <c r="GG84" s="109"/>
      <c r="GH84" s="109"/>
      <c r="GI84" s="109"/>
      <c r="GJ84" s="109"/>
      <c r="GK84" s="109"/>
      <c r="GL84" s="109"/>
      <c r="GM84" s="109"/>
      <c r="GN84" s="109"/>
      <c r="GO84" s="109"/>
      <c r="GP84" s="109"/>
      <c r="GQ84" s="109"/>
      <c r="GR84" s="109"/>
      <c r="GS84" s="109"/>
      <c r="GT84" s="109"/>
      <c r="GU84" s="109"/>
      <c r="GV84" s="109"/>
      <c r="GW84" s="109"/>
      <c r="GX84" s="109"/>
      <c r="GY84" s="109"/>
      <c r="GZ84" s="109"/>
      <c r="HA84" s="109"/>
      <c r="HB84" s="109"/>
      <c r="HC84" s="109"/>
      <c r="HD84" s="109"/>
      <c r="HE84" s="109"/>
      <c r="HF84" s="109"/>
      <c r="HG84" s="109"/>
      <c r="HH84" s="109"/>
      <c r="HI84" s="109"/>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09"/>
      <c r="IK84" s="109"/>
      <c r="IL84" s="109"/>
      <c r="IM84" s="109"/>
      <c r="IN84" s="109"/>
      <c r="IO84" s="109"/>
      <c r="IP84" s="109"/>
      <c r="IQ84" s="109"/>
      <c r="IR84" s="109"/>
      <c r="IS84" s="109"/>
      <c r="IT84" s="109"/>
      <c r="IU84" s="109"/>
      <c r="IV84" s="109"/>
      <c r="IW84" s="109"/>
      <c r="IX84" s="109"/>
      <c r="IY84" s="109"/>
      <c r="IZ84" s="109"/>
      <c r="JA84" s="109"/>
      <c r="JB84" s="109"/>
      <c r="JC84" s="109"/>
      <c r="JD84" s="109"/>
      <c r="JE84" s="109"/>
      <c r="JF84" s="109"/>
      <c r="JG84" s="109"/>
      <c r="JH84" s="109"/>
      <c r="JI84" s="109"/>
      <c r="JJ84" s="109"/>
      <c r="JK84" s="109"/>
      <c r="JL84" s="109"/>
      <c r="JM84" s="109"/>
      <c r="JN84" s="109"/>
      <c r="JO84" s="109"/>
      <c r="JP84" s="109"/>
      <c r="JQ84" s="109"/>
      <c r="JR84" s="109"/>
      <c r="JS84" s="109"/>
      <c r="JT84" s="109"/>
      <c r="JU84" s="109"/>
      <c r="JV84" s="109"/>
      <c r="JW84" s="109"/>
      <c r="JX84" s="109"/>
      <c r="JY84" s="109"/>
      <c r="JZ84" s="109"/>
      <c r="KA84" s="109"/>
      <c r="KB84" s="109"/>
      <c r="KC84" s="109"/>
      <c r="KD84" s="109"/>
      <c r="KE84" s="109"/>
      <c r="KF84" s="109"/>
      <c r="KG84" s="109"/>
      <c r="KH84" s="109"/>
      <c r="KI84" s="109"/>
      <c r="KJ84" s="109"/>
      <c r="KK84" s="109"/>
      <c r="KL84" s="109"/>
      <c r="KM84" s="109"/>
      <c r="KN84" s="109"/>
      <c r="KO84" s="109"/>
      <c r="KP84" s="109"/>
      <c r="KQ84" s="109"/>
      <c r="KR84" s="109"/>
      <c r="KS84" s="109"/>
      <c r="KT84" s="109"/>
      <c r="KU84" s="109"/>
      <c r="KV84" s="109"/>
      <c r="KW84" s="109"/>
      <c r="KX84" s="109"/>
      <c r="KY84" s="109"/>
      <c r="KZ84" s="109"/>
      <c r="LA84" s="109"/>
      <c r="LB84" s="109"/>
      <c r="LC84" s="109"/>
      <c r="LD84" s="109"/>
      <c r="LE84" s="109"/>
      <c r="LF84" s="109"/>
      <c r="LG84" s="109"/>
      <c r="LH84" s="109"/>
      <c r="LI84" s="109"/>
      <c r="LJ84" s="109"/>
      <c r="LK84" s="109"/>
      <c r="LL84" s="109"/>
      <c r="LM84" s="109"/>
      <c r="LN84" s="109"/>
      <c r="LO84" s="109"/>
      <c r="LP84" s="109"/>
      <c r="LQ84" s="109"/>
      <c r="LR84" s="109"/>
      <c r="LS84" s="109"/>
      <c r="LT84" s="109"/>
      <c r="LU84" s="109"/>
      <c r="LV84" s="109"/>
      <c r="LW84" s="109"/>
      <c r="LX84" s="109"/>
      <c r="LY84" s="109"/>
      <c r="LZ84" s="109"/>
      <c r="MA84" s="109"/>
      <c r="MB84" s="109"/>
      <c r="MC84" s="109"/>
      <c r="MD84" s="109"/>
      <c r="ME84" s="109"/>
      <c r="MF84" s="109"/>
      <c r="MG84" s="109"/>
      <c r="MH84" s="109"/>
      <c r="MI84" s="109"/>
      <c r="MJ84" s="109"/>
      <c r="MK84" s="109"/>
      <c r="ML84" s="109"/>
      <c r="MM84" s="109"/>
      <c r="MN84" s="109"/>
      <c r="MO84" s="109"/>
      <c r="MP84" s="109"/>
      <c r="MQ84" s="109"/>
      <c r="MR84" s="109"/>
      <c r="MS84" s="109"/>
      <c r="MT84" s="109"/>
      <c r="MU84" s="109"/>
      <c r="MV84" s="109"/>
      <c r="MW84" s="109"/>
      <c r="MX84" s="109"/>
      <c r="MY84" s="109"/>
      <c r="MZ84" s="109"/>
      <c r="NA84" s="109"/>
      <c r="NB84" s="109"/>
      <c r="NC84" s="109"/>
      <c r="ND84" s="109"/>
      <c r="NE84" s="109"/>
      <c r="NF84" s="109"/>
      <c r="NG84" s="109"/>
      <c r="NH84" s="109"/>
      <c r="NI84" s="109"/>
      <c r="NJ84" s="109"/>
      <c r="NK84" s="109"/>
      <c r="NL84" s="109"/>
      <c r="NM84" s="109"/>
      <c r="NN84" s="109"/>
      <c r="NO84" s="109"/>
      <c r="NP84" s="109"/>
      <c r="NQ84" s="109"/>
      <c r="NR84" s="109"/>
      <c r="NS84" s="109"/>
      <c r="NT84" s="109"/>
      <c r="NU84" s="109"/>
      <c r="NV84" s="109"/>
      <c r="NW84" s="109"/>
      <c r="NX84" s="109"/>
      <c r="NY84" s="109"/>
      <c r="NZ84" s="109"/>
      <c r="OA84" s="109"/>
      <c r="OB84" s="109"/>
      <c r="OC84" s="109"/>
      <c r="OD84" s="109"/>
      <c r="OE84" s="109"/>
      <c r="OF84" s="109"/>
      <c r="OG84" s="109"/>
      <c r="OH84" s="109"/>
      <c r="OI84" s="109"/>
      <c r="OJ84" s="109"/>
      <c r="OK84" s="109"/>
      <c r="OL84" s="109"/>
      <c r="OM84" s="109"/>
      <c r="ON84" s="109"/>
      <c r="OO84" s="109"/>
      <c r="OP84" s="109"/>
      <c r="OQ84" s="109"/>
      <c r="OR84" s="109"/>
      <c r="OS84" s="109"/>
      <c r="OT84" s="109"/>
      <c r="OU84" s="109"/>
      <c r="OV84" s="109"/>
      <c r="OW84" s="109"/>
      <c r="OX84" s="109"/>
      <c r="OY84" s="109"/>
      <c r="OZ84" s="109"/>
      <c r="PA84" s="109"/>
      <c r="PB84" s="109"/>
      <c r="PC84" s="109"/>
      <c r="PD84" s="109"/>
      <c r="PE84" s="109"/>
      <c r="PF84" s="109"/>
      <c r="PG84" s="109"/>
      <c r="PH84" s="109"/>
      <c r="PI84" s="109"/>
      <c r="PJ84" s="109"/>
      <c r="PK84" s="109"/>
      <c r="PL84" s="109"/>
      <c r="PM84" s="109"/>
      <c r="PN84" s="109"/>
      <c r="PO84" s="109"/>
      <c r="PP84" s="109"/>
      <c r="PQ84" s="109"/>
      <c r="PR84" s="109"/>
      <c r="PS84" s="109"/>
      <c r="PT84" s="109"/>
      <c r="PU84" s="109"/>
      <c r="PV84" s="109"/>
      <c r="PW84" s="109"/>
      <c r="PX84" s="109"/>
      <c r="PY84" s="109"/>
      <c r="PZ84" s="109"/>
      <c r="QA84" s="109"/>
      <c r="QB84" s="109"/>
      <c r="QC84" s="109"/>
      <c r="QD84" s="109"/>
      <c r="QE84" s="109"/>
      <c r="QF84" s="109"/>
      <c r="QG84" s="109"/>
      <c r="QH84" s="109"/>
      <c r="QI84" s="109"/>
      <c r="QJ84" s="109"/>
      <c r="QK84" s="109"/>
      <c r="QL84" s="109"/>
      <c r="QM84" s="109"/>
      <c r="QN84" s="109"/>
      <c r="QO84" s="109"/>
      <c r="QP84" s="109"/>
      <c r="QQ84" s="109"/>
      <c r="QR84" s="109"/>
      <c r="QS84" s="109"/>
      <c r="QT84" s="109"/>
      <c r="QU84" s="109"/>
      <c r="QV84" s="109"/>
      <c r="QW84" s="109"/>
      <c r="QX84" s="109"/>
      <c r="QY84" s="109"/>
      <c r="QZ84" s="109"/>
      <c r="RA84" s="109"/>
      <c r="RB84" s="109"/>
      <c r="RC84" s="109"/>
      <c r="RD84" s="109"/>
      <c r="RE84" s="109"/>
      <c r="RF84" s="109"/>
      <c r="RG84" s="109"/>
      <c r="RH84" s="109"/>
      <c r="RI84" s="109"/>
      <c r="RJ84" s="109"/>
      <c r="RK84" s="109"/>
      <c r="RL84" s="109"/>
      <c r="RM84" s="109"/>
      <c r="RN84" s="109"/>
      <c r="RO84" s="109"/>
      <c r="RP84" s="109"/>
      <c r="RQ84" s="109"/>
      <c r="RR84" s="109"/>
      <c r="RS84" s="109"/>
      <c r="RT84" s="109"/>
      <c r="RU84" s="109"/>
      <c r="RV84" s="109"/>
      <c r="RW84" s="109"/>
      <c r="RX84" s="109"/>
      <c r="RY84" s="109"/>
      <c r="RZ84" s="109"/>
      <c r="SA84" s="109"/>
      <c r="SB84" s="109"/>
      <c r="SC84" s="109"/>
      <c r="SD84" s="109"/>
      <c r="SE84" s="109"/>
      <c r="SF84" s="109"/>
      <c r="SG84" s="109"/>
      <c r="SH84" s="109"/>
      <c r="SI84" s="109"/>
      <c r="SJ84" s="109"/>
      <c r="SK84" s="109"/>
      <c r="SL84" s="109"/>
      <c r="SM84" s="109"/>
      <c r="SN84" s="109"/>
      <c r="SO84" s="109"/>
      <c r="SP84" s="109"/>
      <c r="SQ84" s="109"/>
      <c r="SR84" s="109"/>
      <c r="SS84" s="109"/>
      <c r="ST84" s="109"/>
      <c r="SU84" s="109"/>
      <c r="SV84" s="109"/>
      <c r="SW84" s="109"/>
      <c r="SX84" s="109"/>
      <c r="SY84" s="109"/>
      <c r="SZ84" s="109"/>
      <c r="TA84" s="109"/>
      <c r="TB84" s="109"/>
      <c r="TC84" s="109"/>
      <c r="TD84" s="109"/>
      <c r="TE84" s="109"/>
      <c r="TF84" s="109"/>
      <c r="TG84" s="109"/>
      <c r="TH84" s="109"/>
      <c r="TI84" s="109"/>
      <c r="TJ84" s="109"/>
      <c r="TK84" s="109"/>
      <c r="TL84" s="109"/>
      <c r="TM84" s="109"/>
      <c r="TN84" s="109"/>
      <c r="TO84" s="109"/>
      <c r="TP84" s="109"/>
      <c r="TQ84" s="109"/>
      <c r="TR84" s="109"/>
      <c r="TS84" s="109"/>
      <c r="TT84" s="109"/>
      <c r="TU84" s="109"/>
      <c r="TV84" s="109"/>
      <c r="TW84" s="109"/>
      <c r="TX84" s="109"/>
      <c r="TY84" s="109"/>
      <c r="TZ84" s="109"/>
      <c r="UA84" s="109"/>
      <c r="UB84" s="109"/>
      <c r="UC84" s="109"/>
      <c r="UD84" s="109"/>
      <c r="UE84" s="109"/>
      <c r="UF84" s="109"/>
      <c r="UG84" s="109"/>
      <c r="UH84" s="109"/>
      <c r="UI84" s="109"/>
      <c r="UJ84" s="109"/>
      <c r="UK84" s="109"/>
      <c r="UL84" s="109"/>
      <c r="UM84" s="109"/>
      <c r="UN84" s="109"/>
      <c r="UO84" s="109"/>
      <c r="UP84" s="109"/>
      <c r="UQ84" s="109"/>
      <c r="UR84" s="109"/>
      <c r="US84" s="109"/>
      <c r="UT84" s="109"/>
      <c r="UU84" s="109"/>
      <c r="UV84" s="109"/>
      <c r="UW84" s="109"/>
      <c r="UX84" s="109"/>
      <c r="UY84" s="109"/>
      <c r="UZ84" s="109"/>
      <c r="VA84" s="109"/>
      <c r="VB84" s="109"/>
      <c r="VC84" s="109"/>
      <c r="VD84" s="109"/>
      <c r="VE84" s="109"/>
      <c r="VF84" s="109"/>
      <c r="VG84" s="109"/>
      <c r="VH84" s="109"/>
      <c r="VI84" s="109"/>
      <c r="VJ84" s="109"/>
      <c r="VK84" s="109"/>
      <c r="VL84" s="109"/>
      <c r="VM84" s="109"/>
      <c r="VN84" s="109"/>
      <c r="VO84" s="109"/>
      <c r="VP84" s="109"/>
      <c r="VQ84" s="109"/>
      <c r="VR84" s="109"/>
      <c r="VS84" s="109"/>
      <c r="VT84" s="109"/>
      <c r="VU84" s="109"/>
      <c r="VV84" s="109"/>
      <c r="VW84" s="109"/>
      <c r="VX84" s="109"/>
      <c r="VY84" s="109"/>
      <c r="VZ84" s="109"/>
      <c r="WA84" s="109"/>
      <c r="WB84" s="109"/>
      <c r="WC84" s="109"/>
      <c r="WD84" s="109"/>
      <c r="WE84" s="109"/>
      <c r="WF84" s="109"/>
      <c r="WG84" s="109"/>
      <c r="WH84" s="109"/>
      <c r="WI84" s="109"/>
      <c r="WJ84" s="109"/>
      <c r="WK84" s="109"/>
      <c r="WL84" s="109"/>
      <c r="WM84" s="109"/>
      <c r="WN84" s="109"/>
      <c r="WO84" s="109"/>
      <c r="WP84" s="109"/>
      <c r="WQ84" s="109"/>
      <c r="WR84" s="109"/>
      <c r="WS84" s="109"/>
      <c r="WT84" s="109"/>
      <c r="WU84" s="109"/>
      <c r="WV84" s="109"/>
      <c r="WW84" s="109"/>
      <c r="WX84" s="109"/>
      <c r="WY84" s="109"/>
      <c r="WZ84" s="109"/>
      <c r="XA84" s="109"/>
      <c r="XB84" s="109"/>
      <c r="XC84" s="109"/>
      <c r="XD84" s="109"/>
      <c r="XE84" s="109"/>
      <c r="XF84" s="109"/>
      <c r="XG84" s="109"/>
      <c r="XH84" s="109"/>
      <c r="XI84" s="109"/>
      <c r="XJ84" s="109"/>
      <c r="XK84" s="109"/>
      <c r="XL84" s="109"/>
      <c r="XM84" s="109"/>
      <c r="XN84" s="109"/>
      <c r="XO84" s="109"/>
      <c r="XP84" s="109"/>
      <c r="XQ84" s="109"/>
      <c r="XR84" s="109"/>
      <c r="XS84" s="109"/>
      <c r="XT84" s="109"/>
      <c r="XU84" s="109"/>
      <c r="XV84" s="109"/>
      <c r="XW84" s="109"/>
      <c r="XX84" s="109"/>
      <c r="XY84" s="109"/>
      <c r="XZ84" s="109"/>
      <c r="YA84" s="109"/>
      <c r="YB84" s="109"/>
      <c r="YC84" s="109"/>
      <c r="YD84" s="109"/>
      <c r="YE84" s="109"/>
      <c r="YF84" s="109"/>
      <c r="YG84" s="109"/>
      <c r="YH84" s="109"/>
      <c r="YI84" s="109"/>
      <c r="YJ84" s="109"/>
      <c r="YK84" s="109"/>
      <c r="YL84" s="109"/>
      <c r="YM84" s="109"/>
      <c r="YN84" s="109"/>
      <c r="YO84" s="109"/>
      <c r="YP84" s="109"/>
      <c r="YQ84" s="109"/>
      <c r="YR84" s="109"/>
      <c r="YS84" s="109"/>
      <c r="YT84" s="109"/>
      <c r="YU84" s="109"/>
      <c r="YV84" s="109"/>
      <c r="YW84" s="109"/>
      <c r="YX84" s="109"/>
      <c r="YY84" s="109"/>
      <c r="YZ84" s="109"/>
      <c r="ZA84" s="109"/>
      <c r="ZB84" s="109"/>
      <c r="ZC84" s="109"/>
      <c r="ZD84" s="109"/>
      <c r="ZE84" s="109"/>
      <c r="ZF84" s="109"/>
      <c r="ZG84" s="109"/>
      <c r="ZH84" s="109"/>
      <c r="ZI84" s="109"/>
      <c r="ZJ84" s="109"/>
      <c r="ZK84" s="109"/>
      <c r="ZL84" s="109"/>
      <c r="ZM84" s="109"/>
      <c r="ZN84" s="109"/>
      <c r="ZO84" s="109"/>
      <c r="ZP84" s="109"/>
      <c r="ZQ84" s="109"/>
      <c r="ZR84" s="109"/>
      <c r="ZS84" s="109"/>
      <c r="ZT84" s="109"/>
      <c r="ZU84" s="109"/>
      <c r="ZV84" s="109"/>
      <c r="ZW84" s="109"/>
      <c r="ZX84" s="109"/>
      <c r="ZY84" s="109"/>
      <c r="ZZ84" s="109"/>
      <c r="AAA84" s="109"/>
      <c r="AAB84" s="109"/>
      <c r="AAC84" s="109"/>
      <c r="AAD84" s="109"/>
      <c r="AAE84" s="109"/>
      <c r="AAF84" s="109"/>
      <c r="AAG84" s="109"/>
      <c r="AAH84" s="109"/>
      <c r="AAI84" s="109"/>
      <c r="AAJ84" s="109"/>
      <c r="AAK84" s="109"/>
      <c r="AAL84" s="109"/>
      <c r="AAM84" s="109"/>
      <c r="AAN84" s="109"/>
      <c r="AAO84" s="109"/>
      <c r="AAP84" s="109"/>
      <c r="AAQ84" s="109"/>
      <c r="AAR84" s="109"/>
      <c r="AAS84" s="109"/>
      <c r="AAT84" s="109"/>
      <c r="AAU84" s="109"/>
      <c r="AAV84" s="109"/>
      <c r="AAW84" s="109"/>
      <c r="AAX84" s="109"/>
      <c r="AAY84" s="109"/>
      <c r="AAZ84" s="109"/>
      <c r="ABA84" s="109"/>
      <c r="ABB84" s="109"/>
      <c r="ABC84" s="109"/>
      <c r="ABD84" s="109"/>
      <c r="ABE84" s="109"/>
      <c r="ABF84" s="109"/>
      <c r="ABG84" s="109"/>
      <c r="ABH84" s="109"/>
      <c r="ABI84" s="109"/>
      <c r="ABJ84" s="109"/>
      <c r="ABK84" s="109"/>
      <c r="ABL84" s="109"/>
      <c r="ABM84" s="109"/>
      <c r="ABN84" s="109"/>
      <c r="ABO84" s="109"/>
      <c r="ABP84" s="109"/>
      <c r="ABQ84" s="109"/>
      <c r="ABR84" s="109"/>
      <c r="ABS84" s="109"/>
      <c r="ABT84" s="109"/>
      <c r="ABU84" s="109"/>
      <c r="ABV84" s="109"/>
      <c r="ABW84" s="109"/>
      <c r="ABX84" s="109"/>
      <c r="ABY84" s="109"/>
      <c r="ABZ84" s="109"/>
      <c r="ACA84" s="109"/>
      <c r="ACB84" s="109"/>
      <c r="ACC84" s="109"/>
      <c r="ACD84" s="109"/>
      <c r="ACE84" s="109"/>
      <c r="ACF84" s="109"/>
      <c r="ACG84" s="109"/>
      <c r="ACH84" s="109"/>
      <c r="ACI84" s="109"/>
      <c r="ACJ84" s="109"/>
      <c r="ACK84" s="109"/>
      <c r="ACL84" s="109"/>
      <c r="ACM84" s="109"/>
      <c r="ACN84" s="109"/>
      <c r="ACO84" s="109"/>
      <c r="ACP84" s="109"/>
      <c r="ACQ84" s="109"/>
      <c r="ACR84" s="109"/>
      <c r="ACS84" s="109"/>
      <c r="ACT84" s="109"/>
      <c r="ACU84" s="109"/>
      <c r="ACV84" s="109"/>
      <c r="ACW84" s="109"/>
      <c r="ACX84" s="109"/>
      <c r="ACY84" s="109"/>
      <c r="ACZ84" s="109"/>
      <c r="ADA84" s="109"/>
      <c r="ADB84" s="109"/>
      <c r="ADC84" s="109"/>
      <c r="ADD84" s="109"/>
      <c r="ADE84" s="109"/>
      <c r="ADF84" s="109"/>
      <c r="ADG84" s="109"/>
      <c r="ADH84" s="109"/>
      <c r="ADI84" s="109"/>
      <c r="ADJ84" s="109"/>
      <c r="ADK84" s="109"/>
      <c r="ADL84" s="109"/>
      <c r="ADM84" s="109"/>
      <c r="ADN84" s="109"/>
      <c r="ADO84" s="109"/>
      <c r="ADP84" s="109"/>
      <c r="ADQ84" s="109"/>
      <c r="ADR84" s="109"/>
      <c r="ADS84" s="109"/>
      <c r="ADT84" s="109"/>
      <c r="ADU84" s="109"/>
      <c r="ADV84" s="109"/>
      <c r="ADW84" s="109"/>
      <c r="ADX84" s="109"/>
      <c r="ADY84" s="109"/>
      <c r="ADZ84" s="109"/>
      <c r="AEA84" s="109"/>
      <c r="AEB84" s="109"/>
      <c r="AEC84" s="109"/>
      <c r="AED84" s="109"/>
      <c r="AEE84" s="109"/>
      <c r="AEF84" s="109"/>
      <c r="AEG84" s="109"/>
      <c r="AEH84" s="109"/>
      <c r="AEI84" s="109"/>
      <c r="AEJ84" s="109"/>
      <c r="AEK84" s="109"/>
      <c r="AEL84" s="109"/>
      <c r="AEM84" s="109"/>
      <c r="AEN84" s="109"/>
      <c r="AEO84" s="109"/>
      <c r="AEP84" s="109"/>
      <c r="AEQ84" s="109"/>
      <c r="AER84" s="109"/>
      <c r="AES84" s="109"/>
      <c r="AET84" s="109"/>
      <c r="AEU84" s="109"/>
      <c r="AEV84" s="109"/>
      <c r="AEW84" s="109"/>
      <c r="AEX84" s="109"/>
      <c r="AEY84" s="109"/>
      <c r="AEZ84" s="109"/>
      <c r="AFA84" s="109"/>
      <c r="AFB84" s="109"/>
      <c r="AFC84" s="109"/>
      <c r="AFD84" s="109"/>
      <c r="AFE84" s="109"/>
      <c r="AFF84" s="109"/>
      <c r="AFG84" s="109"/>
      <c r="AFH84" s="109"/>
      <c r="AFI84" s="109"/>
      <c r="AFJ84" s="109"/>
      <c r="AFK84" s="109"/>
      <c r="AFL84" s="109"/>
      <c r="AFM84" s="109"/>
      <c r="AFN84" s="109"/>
      <c r="AFO84" s="109"/>
      <c r="AFP84" s="109"/>
      <c r="AFQ84" s="109"/>
      <c r="AFR84" s="109"/>
      <c r="AFS84" s="109"/>
      <c r="AFT84" s="109"/>
      <c r="AFU84" s="109"/>
      <c r="AFV84" s="109"/>
      <c r="AFW84" s="109"/>
      <c r="AFX84" s="109"/>
      <c r="AFY84" s="109"/>
      <c r="AFZ84" s="109"/>
      <c r="AGA84" s="109"/>
      <c r="AGB84" s="109"/>
      <c r="AGC84" s="109"/>
      <c r="AGD84" s="109"/>
      <c r="AGE84" s="109"/>
      <c r="AGF84" s="109"/>
      <c r="AGG84" s="109"/>
      <c r="AGH84" s="109"/>
      <c r="AGI84" s="109"/>
      <c r="AGJ84" s="109"/>
      <c r="AGK84" s="109"/>
      <c r="AGL84" s="109"/>
      <c r="AGM84" s="109"/>
      <c r="AGN84" s="109"/>
      <c r="AGO84" s="109"/>
      <c r="AGP84" s="109"/>
      <c r="AGQ84" s="109"/>
      <c r="AGR84" s="109"/>
      <c r="AGS84" s="109"/>
      <c r="AGT84" s="109"/>
      <c r="AGU84" s="109"/>
      <c r="AGV84" s="109"/>
      <c r="AGW84" s="109"/>
      <c r="AGX84" s="109"/>
      <c r="AGY84" s="109"/>
      <c r="AGZ84" s="109"/>
      <c r="AHA84" s="109"/>
      <c r="AHB84" s="109"/>
      <c r="AHC84" s="109"/>
      <c r="AHD84" s="109"/>
      <c r="AHE84" s="109"/>
      <c r="AHF84" s="109"/>
      <c r="AHG84" s="109"/>
      <c r="AHH84" s="109"/>
      <c r="AHI84" s="109"/>
      <c r="AHJ84" s="109"/>
      <c r="AHK84" s="109"/>
      <c r="AHL84" s="109"/>
      <c r="AHM84" s="109"/>
      <c r="AHN84" s="109"/>
      <c r="AHO84" s="109"/>
      <c r="AHP84" s="109"/>
      <c r="AHQ84" s="109"/>
      <c r="AHR84" s="109"/>
      <c r="AHS84" s="109"/>
      <c r="AHT84" s="109"/>
      <c r="AHU84" s="109"/>
      <c r="AHV84" s="109"/>
      <c r="AHW84" s="109"/>
      <c r="AHX84" s="109"/>
      <c r="AHY84" s="109"/>
      <c r="AHZ84" s="109"/>
      <c r="AIA84" s="109"/>
      <c r="AIB84" s="109"/>
      <c r="AIC84" s="109"/>
      <c r="AID84" s="109"/>
      <c r="AIE84" s="109"/>
      <c r="AIF84" s="109"/>
      <c r="AIG84" s="109"/>
      <c r="AIH84" s="109"/>
      <c r="AII84" s="109"/>
      <c r="AIJ84" s="109"/>
      <c r="AIK84" s="109"/>
      <c r="AIL84" s="109"/>
      <c r="AIM84" s="109"/>
      <c r="AIN84" s="109"/>
      <c r="AIO84" s="109"/>
      <c r="AIP84" s="109"/>
      <c r="AIQ84" s="109"/>
      <c r="AIR84" s="109"/>
      <c r="AIS84" s="109"/>
      <c r="AIT84" s="109"/>
      <c r="AIU84" s="109"/>
      <c r="AIV84" s="109"/>
      <c r="AIW84" s="109"/>
      <c r="AIX84" s="109"/>
      <c r="AIY84" s="109"/>
      <c r="AIZ84" s="109"/>
      <c r="AJA84" s="109"/>
      <c r="AJB84" s="109"/>
      <c r="AJC84" s="109"/>
      <c r="AJD84" s="109"/>
      <c r="AJE84" s="109"/>
      <c r="AJF84" s="109"/>
      <c r="AJG84" s="109"/>
      <c r="AJH84" s="109"/>
      <c r="AJI84" s="109"/>
      <c r="AJJ84" s="109"/>
      <c r="AJK84" s="109"/>
      <c r="AJL84" s="109"/>
      <c r="AJM84" s="109"/>
      <c r="AJN84" s="109"/>
      <c r="AJO84" s="109"/>
      <c r="AJP84" s="109"/>
      <c r="AJQ84" s="109"/>
      <c r="AJR84" s="109"/>
      <c r="AJS84" s="109"/>
      <c r="AJT84" s="109"/>
      <c r="AJU84" s="109"/>
      <c r="AJV84" s="109"/>
      <c r="AJW84" s="109"/>
      <c r="AJX84" s="109"/>
      <c r="AJY84" s="109"/>
      <c r="AJZ84" s="109"/>
      <c r="AKA84" s="109"/>
      <c r="AKB84" s="109"/>
      <c r="AKC84" s="109"/>
      <c r="AKD84" s="109"/>
      <c r="AKE84" s="109"/>
      <c r="AKF84" s="109"/>
      <c r="AKG84" s="109"/>
      <c r="AKH84" s="109"/>
      <c r="AKI84" s="109"/>
      <c r="AKJ84" s="109"/>
      <c r="AKK84" s="109"/>
      <c r="AKL84" s="109"/>
      <c r="AKM84" s="109"/>
      <c r="AKN84" s="109"/>
      <c r="AKO84" s="109"/>
      <c r="AKP84" s="109"/>
      <c r="AKQ84" s="109"/>
      <c r="AKR84" s="109"/>
      <c r="AKS84" s="109"/>
      <c r="AKT84" s="109"/>
      <c r="AKU84" s="109"/>
      <c r="AKV84" s="109"/>
      <c r="AKW84" s="109"/>
      <c r="AKX84" s="109"/>
      <c r="AKY84" s="109"/>
      <c r="AKZ84" s="109"/>
      <c r="ALA84" s="109"/>
      <c r="ALB84" s="109"/>
      <c r="ALC84" s="109"/>
      <c r="ALD84" s="109"/>
      <c r="ALE84" s="109"/>
      <c r="ALF84" s="109"/>
      <c r="ALG84" s="109"/>
      <c r="ALH84" s="109"/>
      <c r="ALI84" s="109"/>
      <c r="ALJ84" s="109"/>
      <c r="ALK84" s="109"/>
      <c r="ALL84" s="109"/>
      <c r="ALM84" s="109"/>
      <c r="ALN84" s="109"/>
      <c r="ALO84" s="109"/>
      <c r="ALP84" s="109"/>
      <c r="ALQ84" s="109"/>
      <c r="ALR84" s="109"/>
      <c r="ALS84" s="109"/>
      <c r="ALT84" s="109"/>
      <c r="ALU84" s="109"/>
      <c r="ALV84" s="109"/>
      <c r="ALW84" s="109"/>
      <c r="ALX84" s="109"/>
      <c r="ALY84" s="109"/>
      <c r="ALZ84" s="109"/>
      <c r="AMA84" s="109"/>
      <c r="AMB84" s="109"/>
      <c r="AMC84" s="109"/>
      <c r="AMD84" s="109"/>
      <c r="AME84" s="109"/>
      <c r="AMF84" s="109"/>
      <c r="AMG84" s="109"/>
      <c r="AMH84" s="109"/>
      <c r="AMI84" s="109"/>
      <c r="AMJ84" s="109"/>
      <c r="AMK84" s="109"/>
      <c r="AML84" s="109"/>
      <c r="AMM84" s="109"/>
      <c r="AMN84" s="109"/>
      <c r="AMO84" s="109"/>
      <c r="AMP84" s="109"/>
      <c r="AMQ84" s="109"/>
      <c r="AMR84" s="109"/>
      <c r="AMS84" s="109"/>
      <c r="AMT84" s="109"/>
      <c r="AMU84" s="109"/>
      <c r="AMV84" s="109"/>
      <c r="AMW84" s="109"/>
      <c r="AMX84" s="109"/>
      <c r="AMY84" s="109"/>
      <c r="AMZ84" s="109"/>
      <c r="ANA84" s="109"/>
      <c r="ANB84" s="109"/>
      <c r="ANC84" s="109"/>
      <c r="AND84" s="109"/>
      <c r="ANE84" s="109"/>
      <c r="ANF84" s="109"/>
      <c r="ANG84" s="109"/>
      <c r="ANH84" s="109"/>
      <c r="ANI84" s="109"/>
      <c r="ANJ84" s="109"/>
      <c r="ANK84" s="109"/>
      <c r="ANL84" s="109"/>
      <c r="ANM84" s="109"/>
      <c r="ANN84" s="109"/>
      <c r="ANO84" s="109"/>
      <c r="ANP84" s="109"/>
      <c r="ANQ84" s="109"/>
      <c r="ANR84" s="109"/>
      <c r="ANS84" s="109"/>
      <c r="ANT84" s="109"/>
      <c r="ANU84" s="109"/>
      <c r="ANV84" s="109"/>
      <c r="ANW84" s="109"/>
      <c r="ANX84" s="109"/>
      <c r="ANY84" s="109"/>
      <c r="ANZ84" s="109"/>
      <c r="AOA84" s="109"/>
      <c r="AOB84" s="109"/>
      <c r="AOC84" s="109"/>
      <c r="AOD84" s="109"/>
      <c r="AOE84" s="109"/>
      <c r="AOF84" s="109"/>
      <c r="AOG84" s="109"/>
      <c r="AOH84" s="109"/>
      <c r="AOI84" s="109"/>
      <c r="AOJ84" s="109"/>
      <c r="AOK84" s="109"/>
      <c r="AOL84" s="109"/>
      <c r="AOM84" s="109"/>
      <c r="AON84" s="109"/>
      <c r="AOO84" s="109"/>
      <c r="AOP84" s="109"/>
      <c r="AOQ84" s="109"/>
      <c r="AOR84" s="109"/>
      <c r="AOS84" s="109"/>
      <c r="AOT84" s="109"/>
      <c r="AOU84" s="109"/>
      <c r="AOV84" s="109"/>
      <c r="AOW84" s="109"/>
      <c r="AOX84" s="109"/>
      <c r="AOY84" s="109"/>
      <c r="AOZ84" s="109"/>
      <c r="APA84" s="109"/>
      <c r="APB84" s="109"/>
      <c r="APC84" s="109"/>
      <c r="APD84" s="109"/>
      <c r="APE84" s="109"/>
      <c r="APF84" s="109"/>
      <c r="APG84" s="109"/>
      <c r="APH84" s="109"/>
      <c r="API84" s="109"/>
      <c r="APJ84" s="109"/>
      <c r="APK84" s="109"/>
      <c r="APL84" s="109"/>
      <c r="APM84" s="109"/>
      <c r="APN84" s="109"/>
      <c r="APO84" s="109"/>
      <c r="APP84" s="109"/>
      <c r="APQ84" s="109"/>
      <c r="APR84" s="109"/>
      <c r="APS84" s="109"/>
      <c r="APT84" s="109"/>
      <c r="APU84" s="109"/>
      <c r="APV84" s="109"/>
      <c r="APW84" s="109"/>
      <c r="APX84" s="109"/>
      <c r="APY84" s="109"/>
    </row>
    <row r="85" spans="1:1117" x14ac:dyDescent="0.15">
      <c r="A85" s="296" t="s">
        <v>425</v>
      </c>
      <c r="B85" s="49">
        <v>42989.77</v>
      </c>
      <c r="C85" s="49">
        <v>9421.9062580885056</v>
      </c>
      <c r="D85" s="49">
        <v>499015.44078253541</v>
      </c>
      <c r="E85" s="49">
        <v>0</v>
      </c>
      <c r="F85" s="49">
        <v>0</v>
      </c>
      <c r="G85" s="49">
        <v>8834.6617666799502</v>
      </c>
      <c r="H85" s="49"/>
      <c r="I85" s="49">
        <v>88017.605987849514</v>
      </c>
      <c r="J85" s="49">
        <v>104409.7853146808</v>
      </c>
      <c r="K85" s="49"/>
      <c r="L85" s="49">
        <v>551575.30902038363</v>
      </c>
      <c r="M85" s="49"/>
      <c r="N85" s="49"/>
      <c r="O85" s="49">
        <v>294.49387910962093</v>
      </c>
      <c r="P85" s="49">
        <v>0</v>
      </c>
      <c r="Q85" s="49">
        <v>887549.95605001308</v>
      </c>
      <c r="R85" s="49">
        <v>117409.10984277978</v>
      </c>
      <c r="S85" s="49"/>
      <c r="T85" s="49">
        <v>5467.301866283633</v>
      </c>
      <c r="U85" s="49">
        <v>75730.31</v>
      </c>
      <c r="V85" s="49">
        <v>2927.6699196174704</v>
      </c>
      <c r="W85" s="49">
        <v>93544.986292993577</v>
      </c>
      <c r="X85" s="49">
        <v>323.89450921863283</v>
      </c>
      <c r="Y85" s="49">
        <f t="shared" si="13"/>
        <v>2487512.2014902337</v>
      </c>
      <c r="Z85" s="109"/>
      <c r="AA85" s="109"/>
      <c r="AB85" s="109"/>
      <c r="AC85" s="109"/>
      <c r="AD85" s="109"/>
      <c r="AE85" s="109"/>
      <c r="AF85" s="109"/>
      <c r="AG85" s="109"/>
      <c r="AH85" s="109"/>
      <c r="AI85" s="109"/>
      <c r="AJ85" s="109"/>
      <c r="AK85" s="109"/>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c r="DK85" s="54"/>
      <c r="DL85" s="54"/>
      <c r="DM85" s="54"/>
      <c r="DN85" s="54"/>
      <c r="DO85" s="54"/>
      <c r="DP85" s="54"/>
      <c r="DQ85" s="54"/>
      <c r="DR85" s="54"/>
      <c r="DS85" s="54"/>
      <c r="DT85" s="54"/>
      <c r="DU85" s="54"/>
      <c r="DV85" s="54"/>
      <c r="DW85" s="54"/>
      <c r="DX85" s="54"/>
      <c r="DY85" s="54"/>
      <c r="DZ85" s="54"/>
      <c r="EA85" s="54"/>
      <c r="EB85" s="54"/>
      <c r="EC85" s="54"/>
      <c r="ED85" s="54"/>
      <c r="EE85" s="54"/>
      <c r="EF85" s="54"/>
      <c r="EG85" s="54"/>
      <c r="EH85" s="54"/>
      <c r="EI85" s="54"/>
      <c r="EJ85" s="54"/>
      <c r="EK85" s="54"/>
      <c r="EL85" s="54"/>
      <c r="EM85" s="54"/>
      <c r="EN85" s="54"/>
      <c r="EO85" s="54"/>
      <c r="EP85" s="54"/>
      <c r="EQ85" s="54"/>
      <c r="ER85" s="54"/>
      <c r="ES85" s="54"/>
      <c r="ET85" s="54"/>
      <c r="EU85" s="54"/>
      <c r="EV85" s="54"/>
      <c r="EW85" s="54"/>
      <c r="EX85" s="54"/>
      <c r="EY85" s="54"/>
      <c r="EZ85" s="54"/>
      <c r="FA85" s="54"/>
      <c r="FB85" s="54"/>
      <c r="FC85" s="54"/>
      <c r="FD85" s="54"/>
      <c r="FE85" s="54"/>
      <c r="FF85" s="54"/>
      <c r="FG85" s="54"/>
      <c r="FH85" s="54"/>
      <c r="FI85" s="54"/>
      <c r="FJ85" s="54"/>
      <c r="FK85" s="54"/>
      <c r="FL85" s="54"/>
      <c r="FM85" s="54"/>
      <c r="FN85" s="54"/>
      <c r="FO85" s="54"/>
      <c r="FP85" s="54"/>
      <c r="FQ85" s="54"/>
      <c r="FR85" s="54"/>
      <c r="FS85" s="54"/>
      <c r="FT85" s="54"/>
      <c r="FU85" s="54"/>
      <c r="FV85" s="54"/>
      <c r="FW85" s="54"/>
      <c r="FX85" s="54"/>
      <c r="FY85" s="54"/>
      <c r="FZ85" s="54"/>
      <c r="GA85" s="54"/>
      <c r="GB85" s="54"/>
      <c r="GC85" s="54"/>
      <c r="GD85" s="54"/>
      <c r="GE85" s="54"/>
      <c r="GF85" s="54"/>
      <c r="GG85" s="54"/>
      <c r="GH85" s="54"/>
      <c r="GI85" s="54"/>
      <c r="GJ85" s="54"/>
      <c r="GK85" s="54"/>
      <c r="GL85" s="54"/>
      <c r="GM85" s="54"/>
      <c r="GN85" s="54"/>
      <c r="GO85" s="54"/>
      <c r="GP85" s="54"/>
      <c r="GQ85" s="54"/>
      <c r="GR85" s="54"/>
      <c r="GS85" s="54"/>
      <c r="GT85" s="54"/>
      <c r="GU85" s="54"/>
      <c r="GV85" s="54"/>
      <c r="GW85" s="54"/>
      <c r="GX85" s="54"/>
      <c r="GY85" s="54"/>
      <c r="GZ85" s="54"/>
      <c r="HA85" s="54"/>
      <c r="HB85" s="54"/>
      <c r="HC85" s="54"/>
      <c r="HD85" s="54"/>
      <c r="HE85" s="54"/>
      <c r="HF85" s="54"/>
      <c r="HG85" s="54"/>
      <c r="HH85" s="54"/>
      <c r="HI85" s="54"/>
      <c r="HJ85" s="54"/>
      <c r="HK85" s="54"/>
      <c r="HL85" s="54"/>
      <c r="HM85" s="54"/>
      <c r="HN85" s="54"/>
      <c r="HO85" s="54"/>
      <c r="HP85" s="54"/>
      <c r="HQ85" s="54"/>
      <c r="HR85" s="54"/>
      <c r="HS85" s="54"/>
      <c r="HT85" s="54"/>
      <c r="HU85" s="54"/>
      <c r="HV85" s="54"/>
      <c r="HW85" s="54"/>
      <c r="HX85" s="54"/>
      <c r="HY85" s="54"/>
      <c r="HZ85" s="54"/>
      <c r="IA85" s="54"/>
      <c r="IB85" s="54"/>
      <c r="IC85" s="54"/>
      <c r="ID85" s="54"/>
      <c r="IE85" s="54"/>
      <c r="IF85" s="54"/>
      <c r="IG85" s="54"/>
      <c r="IH85" s="54"/>
      <c r="II85" s="54"/>
      <c r="IJ85" s="54"/>
      <c r="IK85" s="54"/>
      <c r="IL85" s="54"/>
      <c r="IM85" s="54"/>
      <c r="IN85" s="54"/>
      <c r="IO85" s="54"/>
      <c r="IP85" s="54"/>
      <c r="IQ85" s="54"/>
      <c r="IR85" s="54"/>
      <c r="IS85" s="54"/>
      <c r="IT85" s="54"/>
      <c r="IU85" s="54"/>
      <c r="IV85" s="54"/>
      <c r="IW85" s="54"/>
      <c r="IX85" s="54"/>
      <c r="IY85" s="54"/>
      <c r="IZ85" s="54"/>
      <c r="JA85" s="54"/>
      <c r="JB85" s="54"/>
      <c r="JC85" s="54"/>
      <c r="JD85" s="54"/>
      <c r="JE85" s="54"/>
      <c r="JF85" s="54"/>
      <c r="JG85" s="54"/>
      <c r="JH85" s="54"/>
      <c r="JI85" s="54"/>
      <c r="JJ85" s="54"/>
      <c r="JK85" s="54"/>
      <c r="JL85" s="54"/>
      <c r="JM85" s="54"/>
      <c r="JN85" s="54"/>
      <c r="JO85" s="54"/>
      <c r="JP85" s="54"/>
      <c r="JQ85" s="54"/>
      <c r="JR85" s="54"/>
      <c r="JS85" s="54"/>
      <c r="JT85" s="54"/>
      <c r="JU85" s="54"/>
      <c r="JV85" s="54"/>
      <c r="JW85" s="54"/>
      <c r="JX85" s="54"/>
      <c r="JY85" s="54"/>
      <c r="JZ85" s="54"/>
      <c r="KA85" s="54"/>
      <c r="KB85" s="54"/>
      <c r="KC85" s="54"/>
      <c r="KD85" s="54"/>
      <c r="KE85" s="54"/>
      <c r="KF85" s="54"/>
      <c r="KG85" s="54"/>
      <c r="KH85" s="54"/>
      <c r="KI85" s="54"/>
      <c r="KJ85" s="54"/>
      <c r="KK85" s="54"/>
      <c r="KL85" s="54"/>
      <c r="KM85" s="54"/>
      <c r="KN85" s="54"/>
      <c r="KO85" s="54"/>
      <c r="KP85" s="54"/>
      <c r="KQ85" s="54"/>
      <c r="KR85" s="54"/>
      <c r="KS85" s="54"/>
      <c r="KT85" s="54"/>
      <c r="KU85" s="54"/>
      <c r="KV85" s="54"/>
      <c r="KW85" s="54"/>
      <c r="KX85" s="54"/>
      <c r="KY85" s="54"/>
      <c r="KZ85" s="54"/>
      <c r="LA85" s="54"/>
      <c r="LB85" s="54"/>
      <c r="LC85" s="54"/>
      <c r="LD85" s="54"/>
      <c r="LE85" s="54"/>
      <c r="LF85" s="54"/>
      <c r="LG85" s="54"/>
      <c r="LH85" s="54"/>
      <c r="LI85" s="54"/>
      <c r="LJ85" s="54"/>
      <c r="LK85" s="54"/>
      <c r="LL85" s="54"/>
      <c r="LM85" s="54"/>
      <c r="LN85" s="54"/>
      <c r="LO85" s="54"/>
      <c r="LP85" s="54"/>
      <c r="LQ85" s="54"/>
      <c r="LR85" s="54"/>
      <c r="LS85" s="54"/>
      <c r="LT85" s="54"/>
      <c r="LU85" s="54"/>
      <c r="LV85" s="54"/>
      <c r="LW85" s="54"/>
      <c r="LX85" s="54"/>
      <c r="LY85" s="54"/>
      <c r="LZ85" s="54"/>
      <c r="MA85" s="54"/>
      <c r="MB85" s="54"/>
      <c r="MC85" s="54"/>
      <c r="MD85" s="54"/>
      <c r="ME85" s="54"/>
      <c r="MF85" s="54"/>
      <c r="MG85" s="54"/>
      <c r="MH85" s="54"/>
      <c r="MI85" s="54"/>
      <c r="MJ85" s="54"/>
      <c r="MK85" s="54"/>
      <c r="ML85" s="54"/>
      <c r="MM85" s="54"/>
      <c r="MN85" s="54"/>
      <c r="MO85" s="54"/>
      <c r="MP85" s="54"/>
      <c r="MQ85" s="54"/>
      <c r="MR85" s="54"/>
      <c r="MS85" s="54"/>
      <c r="MT85" s="54"/>
      <c r="MU85" s="54"/>
      <c r="MV85" s="54"/>
      <c r="MW85" s="54"/>
      <c r="MX85" s="54"/>
      <c r="MY85" s="54"/>
      <c r="MZ85" s="54"/>
      <c r="NA85" s="54"/>
      <c r="NB85" s="54"/>
      <c r="NC85" s="54"/>
      <c r="ND85" s="54"/>
      <c r="NE85" s="54"/>
      <c r="NF85" s="54"/>
      <c r="NG85" s="54"/>
      <c r="NH85" s="54"/>
      <c r="NI85" s="54"/>
      <c r="NJ85" s="54"/>
      <c r="NK85" s="54"/>
      <c r="NL85" s="54"/>
      <c r="NM85" s="54"/>
      <c r="NN85" s="54"/>
      <c r="NO85" s="54"/>
      <c r="NP85" s="54"/>
      <c r="NQ85" s="54"/>
      <c r="NR85" s="54"/>
      <c r="NS85" s="54"/>
      <c r="NT85" s="54"/>
      <c r="NU85" s="54"/>
      <c r="NV85" s="54"/>
      <c r="NW85" s="54"/>
      <c r="NX85" s="54"/>
      <c r="NY85" s="54"/>
      <c r="NZ85" s="54"/>
      <c r="OA85" s="54"/>
      <c r="OB85" s="54"/>
      <c r="OC85" s="54"/>
      <c r="OD85" s="54"/>
      <c r="OE85" s="54"/>
      <c r="OF85" s="54"/>
      <c r="OG85" s="54"/>
      <c r="OH85" s="54"/>
      <c r="OI85" s="54"/>
      <c r="OJ85" s="54"/>
      <c r="OK85" s="54"/>
      <c r="OL85" s="54"/>
      <c r="OM85" s="54"/>
      <c r="ON85" s="54"/>
      <c r="OO85" s="54"/>
      <c r="OP85" s="54"/>
      <c r="OQ85" s="54"/>
      <c r="OR85" s="54"/>
      <c r="OS85" s="54"/>
      <c r="OT85" s="54"/>
      <c r="OU85" s="54"/>
      <c r="OV85" s="54"/>
      <c r="OW85" s="54"/>
      <c r="OX85" s="54"/>
      <c r="OY85" s="54"/>
      <c r="OZ85" s="54"/>
      <c r="PA85" s="54"/>
      <c r="PB85" s="54"/>
      <c r="PC85" s="54"/>
      <c r="PD85" s="54"/>
      <c r="PE85" s="54"/>
      <c r="PF85" s="54"/>
      <c r="PG85" s="54"/>
      <c r="PH85" s="54"/>
      <c r="PI85" s="54"/>
      <c r="PJ85" s="54"/>
      <c r="PK85" s="54"/>
      <c r="PL85" s="54"/>
      <c r="PM85" s="54"/>
      <c r="PN85" s="54"/>
      <c r="PO85" s="54"/>
      <c r="PP85" s="54"/>
      <c r="PQ85" s="54"/>
      <c r="PR85" s="54"/>
      <c r="PS85" s="54"/>
      <c r="PT85" s="54"/>
      <c r="PU85" s="54"/>
      <c r="PV85" s="54"/>
      <c r="PW85" s="54"/>
      <c r="PX85" s="54"/>
      <c r="PY85" s="54"/>
      <c r="PZ85" s="54"/>
      <c r="QA85" s="54"/>
      <c r="QB85" s="54"/>
      <c r="QC85" s="54"/>
      <c r="QD85" s="54"/>
      <c r="QE85" s="54"/>
      <c r="QF85" s="54"/>
      <c r="QG85" s="54"/>
      <c r="QH85" s="54"/>
      <c r="QI85" s="54"/>
      <c r="QJ85" s="54"/>
      <c r="QK85" s="54"/>
      <c r="QL85" s="54"/>
      <c r="QM85" s="54"/>
      <c r="QN85" s="54"/>
      <c r="QO85" s="54"/>
      <c r="QP85" s="54"/>
      <c r="QQ85" s="54"/>
      <c r="QR85" s="54"/>
      <c r="QS85" s="54"/>
      <c r="QT85" s="54"/>
      <c r="QU85" s="54"/>
      <c r="QV85" s="54"/>
      <c r="QW85" s="54"/>
      <c r="QX85" s="54"/>
      <c r="QY85" s="54"/>
      <c r="QZ85" s="54"/>
      <c r="RA85" s="54"/>
      <c r="RB85" s="54"/>
      <c r="RC85" s="54"/>
      <c r="RD85" s="54"/>
      <c r="RE85" s="54"/>
      <c r="RF85" s="54"/>
      <c r="RG85" s="54"/>
      <c r="RH85" s="54"/>
      <c r="RI85" s="54"/>
      <c r="RJ85" s="54"/>
      <c r="RK85" s="54"/>
      <c r="RL85" s="54"/>
      <c r="RM85" s="54"/>
      <c r="RN85" s="54"/>
      <c r="RO85" s="54"/>
      <c r="RP85" s="54"/>
      <c r="RQ85" s="54"/>
      <c r="RR85" s="54"/>
      <c r="RS85" s="54"/>
      <c r="RT85" s="54"/>
      <c r="RU85" s="54"/>
      <c r="RV85" s="54"/>
      <c r="RW85" s="54"/>
      <c r="RX85" s="54"/>
      <c r="RY85" s="54"/>
      <c r="RZ85" s="54"/>
      <c r="SA85" s="54"/>
      <c r="SB85" s="54"/>
      <c r="SC85" s="54"/>
      <c r="SD85" s="54"/>
      <c r="SE85" s="54"/>
      <c r="SF85" s="54"/>
      <c r="SG85" s="54"/>
      <c r="SH85" s="54"/>
      <c r="SI85" s="54"/>
      <c r="SJ85" s="54"/>
      <c r="SK85" s="54"/>
      <c r="SL85" s="54"/>
      <c r="SM85" s="54"/>
      <c r="SN85" s="54"/>
      <c r="SO85" s="54"/>
      <c r="SP85" s="54"/>
      <c r="SQ85" s="54"/>
      <c r="SR85" s="54"/>
      <c r="SS85" s="54"/>
      <c r="ST85" s="54"/>
      <c r="SU85" s="54"/>
      <c r="SV85" s="54"/>
      <c r="SW85" s="54"/>
      <c r="SX85" s="54"/>
      <c r="SY85" s="54"/>
      <c r="SZ85" s="54"/>
      <c r="TA85" s="54"/>
      <c r="TB85" s="54"/>
      <c r="TC85" s="54"/>
      <c r="TD85" s="54"/>
      <c r="TE85" s="54"/>
      <c r="TF85" s="54"/>
      <c r="TG85" s="54"/>
      <c r="TH85" s="54"/>
      <c r="TI85" s="54"/>
      <c r="TJ85" s="54"/>
      <c r="TK85" s="54"/>
      <c r="TL85" s="54"/>
      <c r="TM85" s="54"/>
      <c r="TN85" s="54"/>
      <c r="TO85" s="54"/>
      <c r="TP85" s="54"/>
      <c r="TQ85" s="54"/>
      <c r="TR85" s="54"/>
      <c r="TS85" s="54"/>
      <c r="TT85" s="54"/>
      <c r="TU85" s="54"/>
      <c r="TV85" s="54"/>
      <c r="TW85" s="54"/>
      <c r="TX85" s="54"/>
      <c r="TY85" s="54"/>
      <c r="TZ85" s="54"/>
      <c r="UA85" s="54"/>
      <c r="UB85" s="54"/>
      <c r="UC85" s="54"/>
      <c r="UD85" s="54"/>
      <c r="UE85" s="54"/>
      <c r="UF85" s="54"/>
      <c r="UG85" s="54"/>
      <c r="UH85" s="54"/>
      <c r="UI85" s="54"/>
      <c r="UJ85" s="54"/>
      <c r="UK85" s="54"/>
      <c r="UL85" s="54"/>
      <c r="UM85" s="54"/>
      <c r="UN85" s="54"/>
      <c r="UO85" s="54"/>
      <c r="UP85" s="54"/>
      <c r="UQ85" s="54"/>
      <c r="UR85" s="54"/>
      <c r="US85" s="54"/>
      <c r="UT85" s="54"/>
      <c r="UU85" s="54"/>
      <c r="UV85" s="54"/>
      <c r="UW85" s="54"/>
      <c r="UX85" s="54"/>
      <c r="UY85" s="54"/>
      <c r="UZ85" s="54"/>
      <c r="VA85" s="54"/>
      <c r="VB85" s="54"/>
      <c r="VC85" s="54"/>
      <c r="VD85" s="54"/>
      <c r="VE85" s="54"/>
      <c r="VF85" s="54"/>
      <c r="VG85" s="54"/>
      <c r="VH85" s="54"/>
      <c r="VI85" s="54"/>
      <c r="VJ85" s="54"/>
      <c r="VK85" s="54"/>
      <c r="VL85" s="54"/>
      <c r="VM85" s="54"/>
      <c r="VN85" s="54"/>
      <c r="VO85" s="54"/>
      <c r="VP85" s="54"/>
      <c r="VQ85" s="54"/>
      <c r="VR85" s="54"/>
      <c r="VS85" s="54"/>
      <c r="VT85" s="54"/>
      <c r="VU85" s="54"/>
      <c r="VV85" s="54"/>
      <c r="VW85" s="54"/>
      <c r="VX85" s="54"/>
      <c r="VY85" s="54"/>
      <c r="VZ85" s="54"/>
      <c r="WA85" s="54"/>
      <c r="WB85" s="54"/>
      <c r="WC85" s="54"/>
      <c r="WD85" s="54"/>
      <c r="WE85" s="54"/>
      <c r="WF85" s="54"/>
      <c r="WG85" s="54"/>
      <c r="WH85" s="54"/>
      <c r="WI85" s="54"/>
      <c r="WJ85" s="54"/>
      <c r="WK85" s="54"/>
      <c r="WL85" s="54"/>
      <c r="WM85" s="54"/>
      <c r="WN85" s="54"/>
      <c r="WO85" s="54"/>
      <c r="WP85" s="54"/>
      <c r="WQ85" s="54"/>
      <c r="WR85" s="54"/>
      <c r="WS85" s="54"/>
      <c r="WT85" s="54"/>
      <c r="WU85" s="54"/>
      <c r="WV85" s="54"/>
      <c r="WW85" s="54"/>
      <c r="WX85" s="54"/>
      <c r="WY85" s="54"/>
      <c r="WZ85" s="54"/>
      <c r="XA85" s="54"/>
      <c r="XB85" s="54"/>
      <c r="XC85" s="54"/>
      <c r="XD85" s="54"/>
      <c r="XE85" s="54"/>
      <c r="XF85" s="54"/>
      <c r="XG85" s="54"/>
      <c r="XH85" s="54"/>
      <c r="XI85" s="54"/>
      <c r="XJ85" s="54"/>
      <c r="XK85" s="54"/>
      <c r="XL85" s="54"/>
      <c r="XM85" s="54"/>
      <c r="XN85" s="54"/>
      <c r="XO85" s="54"/>
      <c r="XP85" s="54"/>
      <c r="XQ85" s="54"/>
      <c r="XR85" s="54"/>
      <c r="XS85" s="54"/>
      <c r="XT85" s="54"/>
      <c r="XU85" s="54"/>
      <c r="XV85" s="54"/>
      <c r="XW85" s="54"/>
      <c r="XX85" s="54"/>
      <c r="XY85" s="54"/>
      <c r="XZ85" s="54"/>
      <c r="YA85" s="54"/>
      <c r="YB85" s="54"/>
      <c r="YC85" s="54"/>
      <c r="YD85" s="54"/>
      <c r="YE85" s="54"/>
      <c r="YF85" s="54"/>
      <c r="YG85" s="54"/>
      <c r="YH85" s="54"/>
      <c r="YI85" s="54"/>
      <c r="YJ85" s="54"/>
      <c r="YK85" s="54"/>
      <c r="YL85" s="54"/>
      <c r="YM85" s="54"/>
      <c r="YN85" s="54"/>
      <c r="YO85" s="54"/>
      <c r="YP85" s="54"/>
      <c r="YQ85" s="54"/>
      <c r="YR85" s="54"/>
      <c r="YS85" s="54"/>
      <c r="YT85" s="54"/>
      <c r="YU85" s="54"/>
      <c r="YV85" s="54"/>
      <c r="YW85" s="54"/>
      <c r="YX85" s="54"/>
      <c r="YY85" s="54"/>
      <c r="YZ85" s="54"/>
      <c r="ZA85" s="54"/>
      <c r="ZB85" s="54"/>
      <c r="ZC85" s="54"/>
      <c r="ZD85" s="54"/>
      <c r="ZE85" s="54"/>
      <c r="ZF85" s="54"/>
      <c r="ZG85" s="54"/>
      <c r="ZH85" s="54"/>
      <c r="ZI85" s="54"/>
      <c r="ZJ85" s="54"/>
      <c r="ZK85" s="54"/>
      <c r="ZL85" s="54"/>
      <c r="ZM85" s="54"/>
      <c r="ZN85" s="54"/>
      <c r="ZO85" s="54"/>
      <c r="ZP85" s="54"/>
      <c r="ZQ85" s="54"/>
      <c r="ZR85" s="54"/>
      <c r="ZS85" s="54"/>
      <c r="ZT85" s="54"/>
      <c r="ZU85" s="54"/>
      <c r="ZV85" s="54"/>
      <c r="ZW85" s="54"/>
      <c r="ZX85" s="54"/>
      <c r="ZY85" s="54"/>
      <c r="ZZ85" s="54"/>
      <c r="AAA85" s="54"/>
      <c r="AAB85" s="54"/>
      <c r="AAC85" s="54"/>
      <c r="AAD85" s="54"/>
      <c r="AAE85" s="54"/>
      <c r="AAF85" s="54"/>
      <c r="AAG85" s="54"/>
      <c r="AAH85" s="54"/>
      <c r="AAI85" s="54"/>
      <c r="AAJ85" s="54"/>
      <c r="AAK85" s="54"/>
      <c r="AAL85" s="54"/>
      <c r="AAM85" s="54"/>
      <c r="AAN85" s="54"/>
      <c r="AAO85" s="54"/>
      <c r="AAP85" s="54"/>
      <c r="AAQ85" s="54"/>
      <c r="AAR85" s="54"/>
      <c r="AAS85" s="54"/>
      <c r="AAT85" s="54"/>
      <c r="AAU85" s="54"/>
      <c r="AAV85" s="54"/>
      <c r="AAW85" s="54"/>
      <c r="AAX85" s="54"/>
      <c r="AAY85" s="54"/>
      <c r="AAZ85" s="54"/>
      <c r="ABA85" s="54"/>
      <c r="ABB85" s="54"/>
      <c r="ABC85" s="54"/>
      <c r="ABD85" s="54"/>
      <c r="ABE85" s="54"/>
      <c r="ABF85" s="54"/>
      <c r="ABG85" s="54"/>
      <c r="ABH85" s="54"/>
      <c r="ABI85" s="54"/>
      <c r="ABJ85" s="54"/>
      <c r="ABK85" s="54"/>
      <c r="ABL85" s="54"/>
      <c r="ABM85" s="54"/>
      <c r="ABN85" s="54"/>
      <c r="ABO85" s="54"/>
      <c r="ABP85" s="54"/>
      <c r="ABQ85" s="54"/>
      <c r="ABR85" s="54"/>
      <c r="ABS85" s="54"/>
      <c r="ABT85" s="54"/>
      <c r="ABU85" s="54"/>
      <c r="ABV85" s="54"/>
      <c r="ABW85" s="54"/>
      <c r="ABX85" s="54"/>
      <c r="ABY85" s="54"/>
      <c r="ABZ85" s="54"/>
      <c r="ACA85" s="54"/>
      <c r="ACB85" s="54"/>
      <c r="ACC85" s="54"/>
      <c r="ACD85" s="54"/>
      <c r="ACE85" s="54"/>
      <c r="ACF85" s="54"/>
      <c r="ACG85" s="54"/>
      <c r="ACH85" s="54"/>
      <c r="ACI85" s="54"/>
      <c r="ACJ85" s="54"/>
      <c r="ACK85" s="54"/>
      <c r="ACL85" s="54"/>
      <c r="ACM85" s="54"/>
      <c r="ACN85" s="54"/>
      <c r="ACO85" s="54"/>
      <c r="ACP85" s="54"/>
      <c r="ACQ85" s="54"/>
      <c r="ACR85" s="54"/>
      <c r="ACS85" s="54"/>
      <c r="ACT85" s="54"/>
      <c r="ACU85" s="54"/>
      <c r="ACV85" s="54"/>
      <c r="ACW85" s="54"/>
      <c r="ACX85" s="54"/>
      <c r="ACY85" s="54"/>
      <c r="ACZ85" s="54"/>
      <c r="ADA85" s="54"/>
      <c r="ADB85" s="54"/>
      <c r="ADC85" s="54"/>
      <c r="ADD85" s="54"/>
      <c r="ADE85" s="54"/>
      <c r="ADF85" s="54"/>
      <c r="ADG85" s="54"/>
      <c r="ADH85" s="54"/>
      <c r="ADI85" s="54"/>
      <c r="ADJ85" s="54"/>
      <c r="ADK85" s="54"/>
      <c r="ADL85" s="54"/>
      <c r="ADM85" s="54"/>
      <c r="ADN85" s="54"/>
      <c r="ADO85" s="54"/>
      <c r="ADP85" s="54"/>
      <c r="ADQ85" s="54"/>
      <c r="ADR85" s="54"/>
      <c r="ADS85" s="54"/>
      <c r="ADT85" s="54"/>
      <c r="ADU85" s="54"/>
      <c r="ADV85" s="54"/>
      <c r="ADW85" s="54"/>
      <c r="ADX85" s="54"/>
      <c r="ADY85" s="54"/>
      <c r="ADZ85" s="54"/>
      <c r="AEA85" s="54"/>
      <c r="AEB85" s="54"/>
      <c r="AEC85" s="54"/>
      <c r="AED85" s="54"/>
      <c r="AEE85" s="54"/>
      <c r="AEF85" s="54"/>
      <c r="AEG85" s="54"/>
      <c r="AEH85" s="54"/>
      <c r="AEI85" s="54"/>
      <c r="AEJ85" s="54"/>
      <c r="AEK85" s="54"/>
      <c r="AEL85" s="54"/>
      <c r="AEM85" s="54"/>
      <c r="AEN85" s="54"/>
      <c r="AEO85" s="54"/>
      <c r="AEP85" s="54"/>
      <c r="AEQ85" s="54"/>
      <c r="AER85" s="54"/>
      <c r="AES85" s="54"/>
      <c r="AET85" s="54"/>
      <c r="AEU85" s="54"/>
      <c r="AEV85" s="54"/>
      <c r="AEW85" s="54"/>
      <c r="AEX85" s="54"/>
      <c r="AEY85" s="54"/>
      <c r="AEZ85" s="54"/>
      <c r="AFA85" s="54"/>
      <c r="AFB85" s="54"/>
      <c r="AFC85" s="54"/>
      <c r="AFD85" s="54"/>
      <c r="AFE85" s="54"/>
      <c r="AFF85" s="54"/>
      <c r="AFG85" s="54"/>
      <c r="AFH85" s="54"/>
      <c r="AFI85" s="54"/>
      <c r="AFJ85" s="54"/>
      <c r="AFK85" s="54"/>
      <c r="AFL85" s="54"/>
      <c r="AFM85" s="54"/>
      <c r="AFN85" s="54"/>
      <c r="AFO85" s="54"/>
      <c r="AFP85" s="54"/>
      <c r="AFQ85" s="54"/>
      <c r="AFR85" s="54"/>
      <c r="AFS85" s="54"/>
      <c r="AFT85" s="54"/>
      <c r="AFU85" s="54"/>
      <c r="AFV85" s="54"/>
      <c r="AFW85" s="54"/>
      <c r="AFX85" s="54"/>
      <c r="AFY85" s="54"/>
      <c r="AFZ85" s="54"/>
      <c r="AGA85" s="54"/>
      <c r="AGB85" s="54"/>
      <c r="AGC85" s="54"/>
      <c r="AGD85" s="54"/>
      <c r="AGE85" s="54"/>
      <c r="AGF85" s="54"/>
      <c r="AGG85" s="54"/>
      <c r="AGH85" s="54"/>
      <c r="AGI85" s="54"/>
      <c r="AGJ85" s="54"/>
      <c r="AGK85" s="54"/>
      <c r="AGL85" s="54"/>
      <c r="AGM85" s="54"/>
      <c r="AGN85" s="54"/>
      <c r="AGO85" s="54"/>
      <c r="AGP85" s="54"/>
      <c r="AGQ85" s="54"/>
      <c r="AGR85" s="54"/>
      <c r="AGS85" s="54"/>
      <c r="AGT85" s="54"/>
      <c r="AGU85" s="54"/>
      <c r="AGV85" s="54"/>
      <c r="AGW85" s="54"/>
      <c r="AGX85" s="54"/>
      <c r="AGY85" s="54"/>
      <c r="AGZ85" s="54"/>
      <c r="AHA85" s="54"/>
      <c r="AHB85" s="54"/>
      <c r="AHC85" s="54"/>
      <c r="AHD85" s="54"/>
      <c r="AHE85" s="54"/>
      <c r="AHF85" s="54"/>
      <c r="AHG85" s="54"/>
      <c r="AHH85" s="54"/>
      <c r="AHI85" s="54"/>
      <c r="AHJ85" s="54"/>
      <c r="AHK85" s="54"/>
      <c r="AHL85" s="54"/>
      <c r="AHM85" s="54"/>
      <c r="AHN85" s="54"/>
      <c r="AHO85" s="54"/>
      <c r="AHP85" s="54"/>
      <c r="AHQ85" s="54"/>
      <c r="AHR85" s="54"/>
      <c r="AHS85" s="54"/>
      <c r="AHT85" s="54"/>
      <c r="AHU85" s="54"/>
      <c r="AHV85" s="54"/>
      <c r="AHW85" s="54"/>
      <c r="AHX85" s="54"/>
      <c r="AHY85" s="54"/>
      <c r="AHZ85" s="54"/>
      <c r="AIA85" s="54"/>
      <c r="AIB85" s="54"/>
      <c r="AIC85" s="54"/>
      <c r="AID85" s="54"/>
      <c r="AIE85" s="54"/>
      <c r="AIF85" s="54"/>
      <c r="AIG85" s="54"/>
      <c r="AIH85" s="54"/>
      <c r="AII85" s="54"/>
      <c r="AIJ85" s="54"/>
      <c r="AIK85" s="54"/>
      <c r="AIL85" s="54"/>
      <c r="AIM85" s="54"/>
      <c r="AIN85" s="54"/>
      <c r="AIO85" s="54"/>
      <c r="AIP85" s="54"/>
      <c r="AIQ85" s="54"/>
      <c r="AIR85" s="54"/>
      <c r="AIS85" s="54"/>
      <c r="AIT85" s="54"/>
      <c r="AIU85" s="54"/>
      <c r="AIV85" s="54"/>
      <c r="AIW85" s="54"/>
      <c r="AIX85" s="54"/>
      <c r="AIY85" s="54"/>
      <c r="AIZ85" s="54"/>
      <c r="AJA85" s="54"/>
      <c r="AJB85" s="54"/>
      <c r="AJC85" s="54"/>
      <c r="AJD85" s="54"/>
      <c r="AJE85" s="54"/>
      <c r="AJF85" s="54"/>
      <c r="AJG85" s="54"/>
      <c r="AJH85" s="54"/>
      <c r="AJI85" s="54"/>
      <c r="AJJ85" s="54"/>
      <c r="AJK85" s="54"/>
      <c r="AJL85" s="54"/>
      <c r="AJM85" s="54"/>
      <c r="AJN85" s="54"/>
      <c r="AJO85" s="54"/>
      <c r="AJP85" s="54"/>
      <c r="AJQ85" s="54"/>
      <c r="AJR85" s="54"/>
      <c r="AJS85" s="54"/>
      <c r="AJT85" s="54"/>
      <c r="AJU85" s="54"/>
      <c r="AJV85" s="54"/>
      <c r="AJW85" s="54"/>
      <c r="AJX85" s="54"/>
      <c r="AJY85" s="54"/>
      <c r="AJZ85" s="54"/>
      <c r="AKA85" s="54"/>
      <c r="AKB85" s="54"/>
      <c r="AKC85" s="54"/>
      <c r="AKD85" s="54"/>
      <c r="AKE85" s="54"/>
      <c r="AKF85" s="54"/>
      <c r="AKG85" s="54"/>
      <c r="AKH85" s="54"/>
      <c r="AKI85" s="54"/>
      <c r="AKJ85" s="54"/>
      <c r="AKK85" s="54"/>
      <c r="AKL85" s="54"/>
      <c r="AKM85" s="54"/>
      <c r="AKN85" s="54"/>
      <c r="AKO85" s="54"/>
      <c r="AKP85" s="54"/>
      <c r="AKQ85" s="54"/>
      <c r="AKR85" s="54"/>
      <c r="AKS85" s="54"/>
      <c r="AKT85" s="54"/>
      <c r="AKU85" s="54"/>
      <c r="AKV85" s="54"/>
      <c r="AKW85" s="54"/>
      <c r="AKX85" s="54"/>
      <c r="AKY85" s="54"/>
      <c r="AKZ85" s="54"/>
      <c r="ALA85" s="54"/>
      <c r="ALB85" s="54"/>
      <c r="ALC85" s="54"/>
      <c r="ALD85" s="54"/>
      <c r="ALE85" s="54"/>
      <c r="ALF85" s="54"/>
      <c r="ALG85" s="54"/>
      <c r="ALH85" s="54"/>
      <c r="ALI85" s="54"/>
      <c r="ALJ85" s="54"/>
      <c r="ALK85" s="54"/>
      <c r="ALL85" s="54"/>
      <c r="ALM85" s="54"/>
      <c r="ALN85" s="54"/>
      <c r="ALO85" s="54"/>
      <c r="ALP85" s="54"/>
      <c r="ALQ85" s="54"/>
      <c r="ALR85" s="54"/>
      <c r="ALS85" s="54"/>
      <c r="ALT85" s="54"/>
      <c r="ALU85" s="54"/>
      <c r="ALV85" s="54"/>
      <c r="ALW85" s="54"/>
      <c r="ALX85" s="54"/>
      <c r="ALY85" s="54"/>
      <c r="ALZ85" s="54"/>
      <c r="AMA85" s="54"/>
      <c r="AMB85" s="54"/>
      <c r="AMC85" s="54"/>
      <c r="AMD85" s="54"/>
      <c r="AME85" s="54"/>
      <c r="AMF85" s="54"/>
      <c r="AMG85" s="54"/>
      <c r="AMH85" s="54"/>
      <c r="AMI85" s="54"/>
      <c r="AMJ85" s="54"/>
      <c r="AMK85" s="54"/>
      <c r="AML85" s="54"/>
      <c r="AMM85" s="54"/>
      <c r="AMN85" s="54"/>
      <c r="AMO85" s="54"/>
      <c r="AMP85" s="54"/>
      <c r="AMQ85" s="54"/>
      <c r="AMR85" s="54"/>
      <c r="AMS85" s="54"/>
      <c r="AMT85" s="54"/>
      <c r="AMU85" s="54"/>
      <c r="AMV85" s="54"/>
      <c r="AMW85" s="54"/>
      <c r="AMX85" s="54"/>
      <c r="AMY85" s="54"/>
      <c r="AMZ85" s="54"/>
      <c r="ANA85" s="54"/>
      <c r="ANB85" s="54"/>
      <c r="ANC85" s="54"/>
      <c r="AND85" s="54"/>
      <c r="ANE85" s="54"/>
      <c r="ANF85" s="54"/>
      <c r="ANG85" s="54"/>
      <c r="ANH85" s="54"/>
      <c r="ANI85" s="54"/>
      <c r="ANJ85" s="54"/>
      <c r="ANK85" s="54"/>
      <c r="ANL85" s="54"/>
      <c r="ANM85" s="54"/>
      <c r="ANN85" s="54"/>
      <c r="ANO85" s="54"/>
      <c r="ANP85" s="54"/>
      <c r="ANQ85" s="54"/>
      <c r="ANR85" s="54"/>
      <c r="ANS85" s="54"/>
      <c r="ANT85" s="54"/>
      <c r="ANU85" s="54"/>
      <c r="ANV85" s="54"/>
      <c r="ANW85" s="54"/>
      <c r="ANX85" s="54"/>
      <c r="ANY85" s="54"/>
      <c r="ANZ85" s="54"/>
      <c r="AOA85" s="54"/>
      <c r="AOB85" s="54"/>
      <c r="AOC85" s="54"/>
      <c r="AOD85" s="54"/>
      <c r="AOE85" s="54"/>
      <c r="AOF85" s="54"/>
      <c r="AOG85" s="54"/>
      <c r="AOH85" s="54"/>
      <c r="AOI85" s="54"/>
      <c r="AOJ85" s="54"/>
      <c r="AOK85" s="54"/>
      <c r="AOL85" s="54"/>
      <c r="AOM85" s="54"/>
      <c r="AON85" s="54"/>
      <c r="AOO85" s="54"/>
      <c r="AOP85" s="54"/>
      <c r="AOQ85" s="54"/>
      <c r="AOR85" s="54"/>
      <c r="AOS85" s="54"/>
      <c r="AOT85" s="54"/>
      <c r="AOU85" s="54"/>
      <c r="AOV85" s="54"/>
      <c r="AOW85" s="54"/>
      <c r="AOX85" s="54"/>
      <c r="AOY85" s="54"/>
      <c r="AOZ85" s="54"/>
      <c r="APA85" s="54"/>
      <c r="APB85" s="54"/>
      <c r="APC85" s="54"/>
      <c r="APD85" s="54"/>
      <c r="APE85" s="54"/>
      <c r="APF85" s="54"/>
      <c r="APG85" s="54"/>
      <c r="APH85" s="54"/>
      <c r="API85" s="54"/>
      <c r="APJ85" s="54"/>
      <c r="APK85" s="54"/>
      <c r="APL85" s="54"/>
      <c r="APM85" s="54"/>
      <c r="APN85" s="54"/>
      <c r="APO85" s="54"/>
      <c r="APP85" s="54"/>
      <c r="APQ85" s="54"/>
      <c r="APR85" s="54"/>
      <c r="APS85" s="54"/>
      <c r="APT85" s="54"/>
      <c r="APU85" s="54"/>
      <c r="APV85" s="54"/>
      <c r="APW85" s="54"/>
      <c r="APX85" s="54"/>
      <c r="APY85" s="54"/>
    </row>
    <row r="86" spans="1:1117" x14ac:dyDescent="0.15">
      <c r="A86" s="296" t="s">
        <v>426</v>
      </c>
      <c r="B86" s="49">
        <v>2727.3999999999996</v>
      </c>
      <c r="C86" s="49">
        <v>17850.21</v>
      </c>
      <c r="D86" s="49">
        <v>715443.44</v>
      </c>
      <c r="E86" s="49"/>
      <c r="F86" s="49"/>
      <c r="G86" s="49">
        <v>12707.89</v>
      </c>
      <c r="H86" s="49"/>
      <c r="I86" s="49">
        <v>145096.23000000001</v>
      </c>
      <c r="J86" s="49">
        <v>93198.5</v>
      </c>
      <c r="K86" s="49"/>
      <c r="L86" s="49">
        <v>974075.54999999981</v>
      </c>
      <c r="M86" s="49"/>
      <c r="N86" s="49"/>
      <c r="O86" s="49">
        <v>1494.64</v>
      </c>
      <c r="P86" s="49"/>
      <c r="Q86" s="49">
        <v>1318277.6599999999</v>
      </c>
      <c r="R86" s="49">
        <v>142732.82999999999</v>
      </c>
      <c r="S86" s="49">
        <v>57.8</v>
      </c>
      <c r="T86" s="49">
        <v>743.55</v>
      </c>
      <c r="U86" s="49">
        <v>178018.71</v>
      </c>
      <c r="V86" s="49">
        <v>5111.87</v>
      </c>
      <c r="W86" s="49">
        <v>107439.34999999998</v>
      </c>
      <c r="X86" s="49">
        <v>1463.7700000000002</v>
      </c>
      <c r="Y86" s="49">
        <f t="shared" si="13"/>
        <v>3716439.3999999994</v>
      </c>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c r="DK86" s="54"/>
      <c r="DL86" s="54"/>
      <c r="DM86" s="54"/>
      <c r="DN86" s="54"/>
      <c r="DO86" s="54"/>
      <c r="DP86" s="54"/>
      <c r="DQ86" s="54"/>
      <c r="DR86" s="54"/>
      <c r="DS86" s="54"/>
      <c r="DT86" s="54"/>
      <c r="DU86" s="54"/>
      <c r="DV86" s="54"/>
      <c r="DW86" s="54"/>
      <c r="DX86" s="54"/>
      <c r="DY86" s="54"/>
      <c r="DZ86" s="54"/>
      <c r="EA86" s="54"/>
      <c r="EB86" s="54"/>
      <c r="EC86" s="54"/>
      <c r="ED86" s="54"/>
      <c r="EE86" s="54"/>
      <c r="EF86" s="54"/>
      <c r="EG86" s="54"/>
      <c r="EH86" s="54"/>
      <c r="EI86" s="54"/>
      <c r="EJ86" s="54"/>
      <c r="EK86" s="54"/>
      <c r="EL86" s="54"/>
      <c r="EM86" s="54"/>
      <c r="EN86" s="54"/>
      <c r="EO86" s="54"/>
      <c r="EP86" s="54"/>
      <c r="EQ86" s="54"/>
      <c r="ER86" s="54"/>
      <c r="ES86" s="54"/>
      <c r="ET86" s="54"/>
      <c r="EU86" s="54"/>
      <c r="EV86" s="54"/>
      <c r="EW86" s="54"/>
      <c r="EX86" s="54"/>
      <c r="EY86" s="54"/>
      <c r="EZ86" s="54"/>
      <c r="FA86" s="54"/>
      <c r="FB86" s="54"/>
      <c r="FC86" s="54"/>
      <c r="FD86" s="54"/>
      <c r="FE86" s="54"/>
      <c r="FF86" s="54"/>
      <c r="FG86" s="54"/>
      <c r="FH86" s="54"/>
      <c r="FI86" s="54"/>
      <c r="FJ86" s="54"/>
      <c r="FK86" s="54"/>
      <c r="FL86" s="54"/>
      <c r="FM86" s="54"/>
      <c r="FN86" s="54"/>
      <c r="FO86" s="54"/>
      <c r="FP86" s="54"/>
      <c r="FQ86" s="54"/>
      <c r="FR86" s="54"/>
      <c r="FS86" s="54"/>
      <c r="FT86" s="54"/>
      <c r="FU86" s="54"/>
      <c r="FV86" s="54"/>
      <c r="FW86" s="54"/>
      <c r="FX86" s="54"/>
      <c r="FY86" s="54"/>
      <c r="FZ86" s="54"/>
      <c r="GA86" s="54"/>
      <c r="GB86" s="54"/>
      <c r="GC86" s="54"/>
      <c r="GD86" s="54"/>
      <c r="GE86" s="54"/>
      <c r="GF86" s="54"/>
      <c r="GG86" s="54"/>
      <c r="GH86" s="54"/>
      <c r="GI86" s="54"/>
      <c r="GJ86" s="54"/>
      <c r="GK86" s="54"/>
      <c r="GL86" s="54"/>
      <c r="GM86" s="54"/>
      <c r="GN86" s="54"/>
      <c r="GO86" s="54"/>
      <c r="GP86" s="54"/>
      <c r="GQ86" s="54"/>
      <c r="GR86" s="54"/>
      <c r="GS86" s="54"/>
      <c r="GT86" s="54"/>
      <c r="GU86" s="54"/>
      <c r="GV86" s="54"/>
      <c r="GW86" s="54"/>
      <c r="GX86" s="54"/>
      <c r="GY86" s="54"/>
      <c r="GZ86" s="54"/>
      <c r="HA86" s="54"/>
      <c r="HB86" s="54"/>
      <c r="HC86" s="54"/>
      <c r="HD86" s="54"/>
      <c r="HE86" s="54"/>
      <c r="HF86" s="54"/>
      <c r="HG86" s="54"/>
      <c r="HH86" s="54"/>
      <c r="HI86" s="54"/>
      <c r="HJ86" s="54"/>
      <c r="HK86" s="54"/>
      <c r="HL86" s="54"/>
      <c r="HM86" s="54"/>
      <c r="HN86" s="54"/>
      <c r="HO86" s="54"/>
      <c r="HP86" s="54"/>
      <c r="HQ86" s="54"/>
      <c r="HR86" s="54"/>
      <c r="HS86" s="54"/>
      <c r="HT86" s="54"/>
      <c r="HU86" s="54"/>
      <c r="HV86" s="54"/>
      <c r="HW86" s="54"/>
      <c r="HX86" s="54"/>
      <c r="HY86" s="54"/>
      <c r="HZ86" s="54"/>
      <c r="IA86" s="54"/>
      <c r="IB86" s="54"/>
      <c r="IC86" s="54"/>
      <c r="ID86" s="54"/>
      <c r="IE86" s="54"/>
      <c r="IF86" s="54"/>
      <c r="IG86" s="54"/>
      <c r="IH86" s="54"/>
      <c r="II86" s="54"/>
      <c r="IJ86" s="54"/>
      <c r="IK86" s="54"/>
      <c r="IL86" s="54"/>
      <c r="IM86" s="54"/>
      <c r="IN86" s="54"/>
      <c r="IO86" s="54"/>
      <c r="IP86" s="54"/>
      <c r="IQ86" s="54"/>
      <c r="IR86" s="54"/>
      <c r="IS86" s="54"/>
      <c r="IT86" s="54"/>
      <c r="IU86" s="54"/>
      <c r="IV86" s="54"/>
      <c r="IW86" s="54"/>
      <c r="IX86" s="54"/>
      <c r="IY86" s="54"/>
      <c r="IZ86" s="54"/>
      <c r="JA86" s="54"/>
      <c r="JB86" s="54"/>
      <c r="JC86" s="54"/>
      <c r="JD86" s="54"/>
      <c r="JE86" s="54"/>
      <c r="JF86" s="54"/>
      <c r="JG86" s="54"/>
      <c r="JH86" s="54"/>
      <c r="JI86" s="54"/>
      <c r="JJ86" s="54"/>
      <c r="JK86" s="54"/>
      <c r="JL86" s="54"/>
      <c r="JM86" s="54"/>
      <c r="JN86" s="54"/>
      <c r="JO86" s="54"/>
      <c r="JP86" s="54"/>
      <c r="JQ86" s="54"/>
      <c r="JR86" s="54"/>
      <c r="JS86" s="54"/>
      <c r="JT86" s="54"/>
      <c r="JU86" s="54"/>
      <c r="JV86" s="54"/>
      <c r="JW86" s="54"/>
      <c r="JX86" s="54"/>
      <c r="JY86" s="54"/>
      <c r="JZ86" s="54"/>
      <c r="KA86" s="54"/>
      <c r="KB86" s="54"/>
      <c r="KC86" s="54"/>
      <c r="KD86" s="54"/>
      <c r="KE86" s="54"/>
      <c r="KF86" s="54"/>
      <c r="KG86" s="54"/>
      <c r="KH86" s="54"/>
      <c r="KI86" s="54"/>
      <c r="KJ86" s="54"/>
      <c r="KK86" s="54"/>
      <c r="KL86" s="54"/>
      <c r="KM86" s="54"/>
      <c r="KN86" s="54"/>
      <c r="KO86" s="54"/>
      <c r="KP86" s="54"/>
      <c r="KQ86" s="54"/>
      <c r="KR86" s="54"/>
      <c r="KS86" s="54"/>
      <c r="KT86" s="54"/>
      <c r="KU86" s="54"/>
      <c r="KV86" s="54"/>
      <c r="KW86" s="54"/>
      <c r="KX86" s="54"/>
      <c r="KY86" s="54"/>
      <c r="KZ86" s="54"/>
      <c r="LA86" s="54"/>
      <c r="LB86" s="54"/>
      <c r="LC86" s="54"/>
      <c r="LD86" s="54"/>
      <c r="LE86" s="54"/>
      <c r="LF86" s="54"/>
      <c r="LG86" s="54"/>
      <c r="LH86" s="54"/>
      <c r="LI86" s="54"/>
      <c r="LJ86" s="54"/>
      <c r="LK86" s="54"/>
      <c r="LL86" s="54"/>
      <c r="LM86" s="54"/>
      <c r="LN86" s="54"/>
      <c r="LO86" s="54"/>
      <c r="LP86" s="54"/>
      <c r="LQ86" s="54"/>
      <c r="LR86" s="54"/>
      <c r="LS86" s="54"/>
      <c r="LT86" s="54"/>
      <c r="LU86" s="54"/>
      <c r="LV86" s="54"/>
      <c r="LW86" s="54"/>
      <c r="LX86" s="54"/>
      <c r="LY86" s="54"/>
      <c r="LZ86" s="54"/>
      <c r="MA86" s="54"/>
      <c r="MB86" s="54"/>
      <c r="MC86" s="54"/>
      <c r="MD86" s="54"/>
      <c r="ME86" s="54"/>
      <c r="MF86" s="54"/>
      <c r="MG86" s="54"/>
      <c r="MH86" s="54"/>
      <c r="MI86" s="54"/>
      <c r="MJ86" s="54"/>
      <c r="MK86" s="54"/>
      <c r="ML86" s="54"/>
      <c r="MM86" s="54"/>
      <c r="MN86" s="54"/>
      <c r="MO86" s="54"/>
      <c r="MP86" s="54"/>
      <c r="MQ86" s="54"/>
      <c r="MR86" s="54"/>
      <c r="MS86" s="54"/>
      <c r="MT86" s="54"/>
      <c r="MU86" s="54"/>
      <c r="MV86" s="54"/>
      <c r="MW86" s="54"/>
      <c r="MX86" s="54"/>
      <c r="MY86" s="54"/>
      <c r="MZ86" s="54"/>
      <c r="NA86" s="54"/>
      <c r="NB86" s="54"/>
      <c r="NC86" s="54"/>
      <c r="ND86" s="54"/>
      <c r="NE86" s="54"/>
      <c r="NF86" s="54"/>
      <c r="NG86" s="54"/>
      <c r="NH86" s="54"/>
      <c r="NI86" s="54"/>
      <c r="NJ86" s="54"/>
      <c r="NK86" s="54"/>
      <c r="NL86" s="54"/>
      <c r="NM86" s="54"/>
      <c r="NN86" s="54"/>
      <c r="NO86" s="54"/>
      <c r="NP86" s="54"/>
      <c r="NQ86" s="54"/>
      <c r="NR86" s="54"/>
      <c r="NS86" s="54"/>
      <c r="NT86" s="54"/>
      <c r="NU86" s="54"/>
      <c r="NV86" s="54"/>
      <c r="NW86" s="54"/>
      <c r="NX86" s="54"/>
      <c r="NY86" s="54"/>
      <c r="NZ86" s="54"/>
      <c r="OA86" s="54"/>
      <c r="OB86" s="54"/>
      <c r="OC86" s="54"/>
      <c r="OD86" s="54"/>
      <c r="OE86" s="54"/>
      <c r="OF86" s="54"/>
      <c r="OG86" s="54"/>
      <c r="OH86" s="54"/>
      <c r="OI86" s="54"/>
      <c r="OJ86" s="54"/>
      <c r="OK86" s="54"/>
      <c r="OL86" s="54"/>
      <c r="OM86" s="54"/>
      <c r="ON86" s="54"/>
      <c r="OO86" s="54"/>
      <c r="OP86" s="54"/>
      <c r="OQ86" s="54"/>
      <c r="OR86" s="54"/>
      <c r="OS86" s="54"/>
      <c r="OT86" s="54"/>
      <c r="OU86" s="54"/>
      <c r="OV86" s="54"/>
      <c r="OW86" s="54"/>
      <c r="OX86" s="54"/>
      <c r="OY86" s="54"/>
      <c r="OZ86" s="54"/>
      <c r="PA86" s="54"/>
      <c r="PB86" s="54"/>
      <c r="PC86" s="54"/>
      <c r="PD86" s="54"/>
      <c r="PE86" s="54"/>
      <c r="PF86" s="54"/>
      <c r="PG86" s="54"/>
      <c r="PH86" s="54"/>
      <c r="PI86" s="54"/>
      <c r="PJ86" s="54"/>
      <c r="PK86" s="54"/>
      <c r="PL86" s="54"/>
      <c r="PM86" s="54"/>
      <c r="PN86" s="54"/>
      <c r="PO86" s="54"/>
      <c r="PP86" s="54"/>
      <c r="PQ86" s="54"/>
      <c r="PR86" s="54"/>
      <c r="PS86" s="54"/>
      <c r="PT86" s="54"/>
      <c r="PU86" s="54"/>
      <c r="PV86" s="54"/>
      <c r="PW86" s="54"/>
      <c r="PX86" s="54"/>
      <c r="PY86" s="54"/>
      <c r="PZ86" s="54"/>
      <c r="QA86" s="54"/>
      <c r="QB86" s="54"/>
      <c r="QC86" s="54"/>
      <c r="QD86" s="54"/>
      <c r="QE86" s="54"/>
      <c r="QF86" s="54"/>
      <c r="QG86" s="54"/>
      <c r="QH86" s="54"/>
      <c r="QI86" s="54"/>
      <c r="QJ86" s="54"/>
      <c r="QK86" s="54"/>
      <c r="QL86" s="54"/>
      <c r="QM86" s="54"/>
      <c r="QN86" s="54"/>
      <c r="QO86" s="54"/>
      <c r="QP86" s="54"/>
      <c r="QQ86" s="54"/>
      <c r="QR86" s="54"/>
      <c r="QS86" s="54"/>
      <c r="QT86" s="54"/>
      <c r="QU86" s="54"/>
      <c r="QV86" s="54"/>
      <c r="QW86" s="54"/>
      <c r="QX86" s="54"/>
      <c r="QY86" s="54"/>
      <c r="QZ86" s="54"/>
      <c r="RA86" s="54"/>
      <c r="RB86" s="54"/>
      <c r="RC86" s="54"/>
      <c r="RD86" s="54"/>
      <c r="RE86" s="54"/>
      <c r="RF86" s="54"/>
      <c r="RG86" s="54"/>
      <c r="RH86" s="54"/>
      <c r="RI86" s="54"/>
      <c r="RJ86" s="54"/>
      <c r="RK86" s="54"/>
      <c r="RL86" s="54"/>
      <c r="RM86" s="54"/>
      <c r="RN86" s="54"/>
      <c r="RO86" s="54"/>
      <c r="RP86" s="54"/>
      <c r="RQ86" s="54"/>
      <c r="RR86" s="54"/>
      <c r="RS86" s="54"/>
      <c r="RT86" s="54"/>
      <c r="RU86" s="54"/>
      <c r="RV86" s="54"/>
      <c r="RW86" s="54"/>
      <c r="RX86" s="54"/>
      <c r="RY86" s="54"/>
      <c r="RZ86" s="54"/>
      <c r="SA86" s="54"/>
      <c r="SB86" s="54"/>
      <c r="SC86" s="54"/>
      <c r="SD86" s="54"/>
      <c r="SE86" s="54"/>
      <c r="SF86" s="54"/>
      <c r="SG86" s="54"/>
      <c r="SH86" s="54"/>
      <c r="SI86" s="54"/>
      <c r="SJ86" s="54"/>
      <c r="SK86" s="54"/>
      <c r="SL86" s="54"/>
      <c r="SM86" s="54"/>
      <c r="SN86" s="54"/>
      <c r="SO86" s="54"/>
      <c r="SP86" s="54"/>
      <c r="SQ86" s="54"/>
      <c r="SR86" s="54"/>
      <c r="SS86" s="54"/>
      <c r="ST86" s="54"/>
      <c r="SU86" s="54"/>
      <c r="SV86" s="54"/>
      <c r="SW86" s="54"/>
      <c r="SX86" s="54"/>
      <c r="SY86" s="54"/>
      <c r="SZ86" s="54"/>
      <c r="TA86" s="54"/>
      <c r="TB86" s="54"/>
      <c r="TC86" s="54"/>
      <c r="TD86" s="54"/>
      <c r="TE86" s="54"/>
      <c r="TF86" s="54"/>
      <c r="TG86" s="54"/>
      <c r="TH86" s="54"/>
      <c r="TI86" s="54"/>
      <c r="TJ86" s="54"/>
      <c r="TK86" s="54"/>
      <c r="TL86" s="54"/>
      <c r="TM86" s="54"/>
      <c r="TN86" s="54"/>
      <c r="TO86" s="54"/>
      <c r="TP86" s="54"/>
      <c r="TQ86" s="54"/>
      <c r="TR86" s="54"/>
      <c r="TS86" s="54"/>
      <c r="TT86" s="54"/>
      <c r="TU86" s="54"/>
      <c r="TV86" s="54"/>
      <c r="TW86" s="54"/>
      <c r="TX86" s="54"/>
      <c r="TY86" s="54"/>
      <c r="TZ86" s="54"/>
      <c r="UA86" s="54"/>
      <c r="UB86" s="54"/>
      <c r="UC86" s="54"/>
      <c r="UD86" s="54"/>
      <c r="UE86" s="54"/>
      <c r="UF86" s="54"/>
      <c r="UG86" s="54"/>
      <c r="UH86" s="54"/>
      <c r="UI86" s="54"/>
      <c r="UJ86" s="54"/>
      <c r="UK86" s="54"/>
      <c r="UL86" s="54"/>
      <c r="UM86" s="54"/>
      <c r="UN86" s="54"/>
      <c r="UO86" s="54"/>
      <c r="UP86" s="54"/>
      <c r="UQ86" s="54"/>
      <c r="UR86" s="54"/>
      <c r="US86" s="54"/>
      <c r="UT86" s="54"/>
      <c r="UU86" s="54"/>
      <c r="UV86" s="54"/>
      <c r="UW86" s="54"/>
      <c r="UX86" s="54"/>
      <c r="UY86" s="54"/>
      <c r="UZ86" s="54"/>
      <c r="VA86" s="54"/>
      <c r="VB86" s="54"/>
      <c r="VC86" s="54"/>
      <c r="VD86" s="54"/>
      <c r="VE86" s="54"/>
      <c r="VF86" s="54"/>
      <c r="VG86" s="54"/>
      <c r="VH86" s="54"/>
      <c r="VI86" s="54"/>
      <c r="VJ86" s="54"/>
      <c r="VK86" s="54"/>
      <c r="VL86" s="54"/>
      <c r="VM86" s="54"/>
      <c r="VN86" s="54"/>
      <c r="VO86" s="54"/>
      <c r="VP86" s="54"/>
      <c r="VQ86" s="54"/>
      <c r="VR86" s="54"/>
      <c r="VS86" s="54"/>
      <c r="VT86" s="54"/>
      <c r="VU86" s="54"/>
      <c r="VV86" s="54"/>
      <c r="VW86" s="54"/>
      <c r="VX86" s="54"/>
      <c r="VY86" s="54"/>
      <c r="VZ86" s="54"/>
      <c r="WA86" s="54"/>
      <c r="WB86" s="54"/>
      <c r="WC86" s="54"/>
      <c r="WD86" s="54"/>
      <c r="WE86" s="54"/>
      <c r="WF86" s="54"/>
      <c r="WG86" s="54"/>
      <c r="WH86" s="54"/>
      <c r="WI86" s="54"/>
      <c r="WJ86" s="54"/>
      <c r="WK86" s="54"/>
      <c r="WL86" s="54"/>
      <c r="WM86" s="54"/>
      <c r="WN86" s="54"/>
      <c r="WO86" s="54"/>
      <c r="WP86" s="54"/>
      <c r="WQ86" s="54"/>
      <c r="WR86" s="54"/>
      <c r="WS86" s="54"/>
      <c r="WT86" s="54"/>
      <c r="WU86" s="54"/>
      <c r="WV86" s="54"/>
      <c r="WW86" s="54"/>
      <c r="WX86" s="54"/>
      <c r="WY86" s="54"/>
      <c r="WZ86" s="54"/>
      <c r="XA86" s="54"/>
      <c r="XB86" s="54"/>
      <c r="XC86" s="54"/>
      <c r="XD86" s="54"/>
      <c r="XE86" s="54"/>
      <c r="XF86" s="54"/>
      <c r="XG86" s="54"/>
      <c r="XH86" s="54"/>
      <c r="XI86" s="54"/>
      <c r="XJ86" s="54"/>
      <c r="XK86" s="54"/>
      <c r="XL86" s="54"/>
      <c r="XM86" s="54"/>
      <c r="XN86" s="54"/>
      <c r="XO86" s="54"/>
      <c r="XP86" s="54"/>
      <c r="XQ86" s="54"/>
      <c r="XR86" s="54"/>
      <c r="XS86" s="54"/>
      <c r="XT86" s="54"/>
      <c r="XU86" s="54"/>
      <c r="XV86" s="54"/>
      <c r="XW86" s="54"/>
      <c r="XX86" s="54"/>
      <c r="XY86" s="54"/>
      <c r="XZ86" s="54"/>
      <c r="YA86" s="54"/>
      <c r="YB86" s="54"/>
      <c r="YC86" s="54"/>
      <c r="YD86" s="54"/>
      <c r="YE86" s="54"/>
      <c r="YF86" s="54"/>
      <c r="YG86" s="54"/>
      <c r="YH86" s="54"/>
      <c r="YI86" s="54"/>
      <c r="YJ86" s="54"/>
      <c r="YK86" s="54"/>
      <c r="YL86" s="54"/>
      <c r="YM86" s="54"/>
      <c r="YN86" s="54"/>
      <c r="YO86" s="54"/>
      <c r="YP86" s="54"/>
      <c r="YQ86" s="54"/>
      <c r="YR86" s="54"/>
      <c r="YS86" s="54"/>
      <c r="YT86" s="54"/>
      <c r="YU86" s="54"/>
      <c r="YV86" s="54"/>
      <c r="YW86" s="54"/>
      <c r="YX86" s="54"/>
      <c r="YY86" s="54"/>
      <c r="YZ86" s="54"/>
      <c r="ZA86" s="54"/>
      <c r="ZB86" s="54"/>
      <c r="ZC86" s="54"/>
      <c r="ZD86" s="54"/>
      <c r="ZE86" s="54"/>
      <c r="ZF86" s="54"/>
      <c r="ZG86" s="54"/>
      <c r="ZH86" s="54"/>
      <c r="ZI86" s="54"/>
      <c r="ZJ86" s="54"/>
      <c r="ZK86" s="54"/>
      <c r="ZL86" s="54"/>
      <c r="ZM86" s="54"/>
      <c r="ZN86" s="54"/>
      <c r="ZO86" s="54"/>
      <c r="ZP86" s="54"/>
      <c r="ZQ86" s="54"/>
      <c r="ZR86" s="54"/>
      <c r="ZS86" s="54"/>
      <c r="ZT86" s="54"/>
      <c r="ZU86" s="54"/>
      <c r="ZV86" s="54"/>
      <c r="ZW86" s="54"/>
      <c r="ZX86" s="54"/>
      <c r="ZY86" s="54"/>
      <c r="ZZ86" s="54"/>
      <c r="AAA86" s="54"/>
      <c r="AAB86" s="54"/>
      <c r="AAC86" s="54"/>
      <c r="AAD86" s="54"/>
      <c r="AAE86" s="54"/>
      <c r="AAF86" s="54"/>
      <c r="AAG86" s="54"/>
      <c r="AAH86" s="54"/>
      <c r="AAI86" s="54"/>
      <c r="AAJ86" s="54"/>
      <c r="AAK86" s="54"/>
      <c r="AAL86" s="54"/>
      <c r="AAM86" s="54"/>
      <c r="AAN86" s="54"/>
      <c r="AAO86" s="54"/>
      <c r="AAP86" s="54"/>
      <c r="AAQ86" s="54"/>
      <c r="AAR86" s="54"/>
      <c r="AAS86" s="54"/>
      <c r="AAT86" s="54"/>
      <c r="AAU86" s="54"/>
      <c r="AAV86" s="54"/>
      <c r="AAW86" s="54"/>
      <c r="AAX86" s="54"/>
      <c r="AAY86" s="54"/>
      <c r="AAZ86" s="54"/>
      <c r="ABA86" s="54"/>
      <c r="ABB86" s="54"/>
      <c r="ABC86" s="54"/>
      <c r="ABD86" s="54"/>
      <c r="ABE86" s="54"/>
      <c r="ABF86" s="54"/>
      <c r="ABG86" s="54"/>
      <c r="ABH86" s="54"/>
      <c r="ABI86" s="54"/>
      <c r="ABJ86" s="54"/>
      <c r="ABK86" s="54"/>
      <c r="ABL86" s="54"/>
      <c r="ABM86" s="54"/>
      <c r="ABN86" s="54"/>
      <c r="ABO86" s="54"/>
      <c r="ABP86" s="54"/>
      <c r="ABQ86" s="54"/>
      <c r="ABR86" s="54"/>
      <c r="ABS86" s="54"/>
      <c r="ABT86" s="54"/>
      <c r="ABU86" s="54"/>
      <c r="ABV86" s="54"/>
      <c r="ABW86" s="54"/>
      <c r="ABX86" s="54"/>
      <c r="ABY86" s="54"/>
      <c r="ABZ86" s="54"/>
      <c r="ACA86" s="54"/>
      <c r="ACB86" s="54"/>
      <c r="ACC86" s="54"/>
      <c r="ACD86" s="54"/>
      <c r="ACE86" s="54"/>
      <c r="ACF86" s="54"/>
      <c r="ACG86" s="54"/>
      <c r="ACH86" s="54"/>
      <c r="ACI86" s="54"/>
      <c r="ACJ86" s="54"/>
      <c r="ACK86" s="54"/>
      <c r="ACL86" s="54"/>
      <c r="ACM86" s="54"/>
      <c r="ACN86" s="54"/>
      <c r="ACO86" s="54"/>
      <c r="ACP86" s="54"/>
      <c r="ACQ86" s="54"/>
      <c r="ACR86" s="54"/>
      <c r="ACS86" s="54"/>
      <c r="ACT86" s="54"/>
      <c r="ACU86" s="54"/>
      <c r="ACV86" s="54"/>
      <c r="ACW86" s="54"/>
      <c r="ACX86" s="54"/>
      <c r="ACY86" s="54"/>
      <c r="ACZ86" s="54"/>
      <c r="ADA86" s="54"/>
      <c r="ADB86" s="54"/>
      <c r="ADC86" s="54"/>
      <c r="ADD86" s="54"/>
      <c r="ADE86" s="54"/>
      <c r="ADF86" s="54"/>
      <c r="ADG86" s="54"/>
      <c r="ADH86" s="54"/>
      <c r="ADI86" s="54"/>
      <c r="ADJ86" s="54"/>
      <c r="ADK86" s="54"/>
      <c r="ADL86" s="54"/>
      <c r="ADM86" s="54"/>
      <c r="ADN86" s="54"/>
      <c r="ADO86" s="54"/>
      <c r="ADP86" s="54"/>
      <c r="ADQ86" s="54"/>
      <c r="ADR86" s="54"/>
      <c r="ADS86" s="54"/>
      <c r="ADT86" s="54"/>
      <c r="ADU86" s="54"/>
      <c r="ADV86" s="54"/>
      <c r="ADW86" s="54"/>
      <c r="ADX86" s="54"/>
      <c r="ADY86" s="54"/>
      <c r="ADZ86" s="54"/>
      <c r="AEA86" s="54"/>
      <c r="AEB86" s="54"/>
      <c r="AEC86" s="54"/>
      <c r="AED86" s="54"/>
      <c r="AEE86" s="54"/>
      <c r="AEF86" s="54"/>
      <c r="AEG86" s="54"/>
      <c r="AEH86" s="54"/>
      <c r="AEI86" s="54"/>
      <c r="AEJ86" s="54"/>
      <c r="AEK86" s="54"/>
      <c r="AEL86" s="54"/>
      <c r="AEM86" s="54"/>
      <c r="AEN86" s="54"/>
      <c r="AEO86" s="54"/>
      <c r="AEP86" s="54"/>
      <c r="AEQ86" s="54"/>
      <c r="AER86" s="54"/>
      <c r="AES86" s="54"/>
      <c r="AET86" s="54"/>
      <c r="AEU86" s="54"/>
      <c r="AEV86" s="54"/>
      <c r="AEW86" s="54"/>
      <c r="AEX86" s="54"/>
      <c r="AEY86" s="54"/>
      <c r="AEZ86" s="54"/>
      <c r="AFA86" s="54"/>
      <c r="AFB86" s="54"/>
      <c r="AFC86" s="54"/>
      <c r="AFD86" s="54"/>
      <c r="AFE86" s="54"/>
      <c r="AFF86" s="54"/>
      <c r="AFG86" s="54"/>
      <c r="AFH86" s="54"/>
      <c r="AFI86" s="54"/>
      <c r="AFJ86" s="54"/>
      <c r="AFK86" s="54"/>
      <c r="AFL86" s="54"/>
      <c r="AFM86" s="54"/>
      <c r="AFN86" s="54"/>
      <c r="AFO86" s="54"/>
      <c r="AFP86" s="54"/>
      <c r="AFQ86" s="54"/>
      <c r="AFR86" s="54"/>
      <c r="AFS86" s="54"/>
      <c r="AFT86" s="54"/>
      <c r="AFU86" s="54"/>
      <c r="AFV86" s="54"/>
      <c r="AFW86" s="54"/>
      <c r="AFX86" s="54"/>
      <c r="AFY86" s="54"/>
      <c r="AFZ86" s="54"/>
      <c r="AGA86" s="54"/>
      <c r="AGB86" s="54"/>
      <c r="AGC86" s="54"/>
      <c r="AGD86" s="54"/>
      <c r="AGE86" s="54"/>
      <c r="AGF86" s="54"/>
      <c r="AGG86" s="54"/>
      <c r="AGH86" s="54"/>
      <c r="AGI86" s="54"/>
      <c r="AGJ86" s="54"/>
      <c r="AGK86" s="54"/>
      <c r="AGL86" s="54"/>
      <c r="AGM86" s="54"/>
      <c r="AGN86" s="54"/>
      <c r="AGO86" s="54"/>
      <c r="AGP86" s="54"/>
      <c r="AGQ86" s="54"/>
      <c r="AGR86" s="54"/>
      <c r="AGS86" s="54"/>
      <c r="AGT86" s="54"/>
      <c r="AGU86" s="54"/>
      <c r="AGV86" s="54"/>
      <c r="AGW86" s="54"/>
      <c r="AGX86" s="54"/>
      <c r="AGY86" s="54"/>
      <c r="AGZ86" s="54"/>
      <c r="AHA86" s="54"/>
      <c r="AHB86" s="54"/>
      <c r="AHC86" s="54"/>
      <c r="AHD86" s="54"/>
      <c r="AHE86" s="54"/>
      <c r="AHF86" s="54"/>
      <c r="AHG86" s="54"/>
      <c r="AHH86" s="54"/>
      <c r="AHI86" s="54"/>
      <c r="AHJ86" s="54"/>
      <c r="AHK86" s="54"/>
      <c r="AHL86" s="54"/>
      <c r="AHM86" s="54"/>
      <c r="AHN86" s="54"/>
      <c r="AHO86" s="54"/>
      <c r="AHP86" s="54"/>
      <c r="AHQ86" s="54"/>
      <c r="AHR86" s="54"/>
      <c r="AHS86" s="54"/>
      <c r="AHT86" s="54"/>
      <c r="AHU86" s="54"/>
      <c r="AHV86" s="54"/>
      <c r="AHW86" s="54"/>
      <c r="AHX86" s="54"/>
      <c r="AHY86" s="54"/>
      <c r="AHZ86" s="54"/>
      <c r="AIA86" s="54"/>
      <c r="AIB86" s="54"/>
      <c r="AIC86" s="54"/>
      <c r="AID86" s="54"/>
      <c r="AIE86" s="54"/>
      <c r="AIF86" s="54"/>
      <c r="AIG86" s="54"/>
      <c r="AIH86" s="54"/>
      <c r="AII86" s="54"/>
      <c r="AIJ86" s="54"/>
      <c r="AIK86" s="54"/>
      <c r="AIL86" s="54"/>
      <c r="AIM86" s="54"/>
      <c r="AIN86" s="54"/>
      <c r="AIO86" s="54"/>
      <c r="AIP86" s="54"/>
      <c r="AIQ86" s="54"/>
      <c r="AIR86" s="54"/>
      <c r="AIS86" s="54"/>
      <c r="AIT86" s="54"/>
      <c r="AIU86" s="54"/>
      <c r="AIV86" s="54"/>
      <c r="AIW86" s="54"/>
      <c r="AIX86" s="54"/>
      <c r="AIY86" s="54"/>
      <c r="AIZ86" s="54"/>
      <c r="AJA86" s="54"/>
      <c r="AJB86" s="54"/>
      <c r="AJC86" s="54"/>
      <c r="AJD86" s="54"/>
      <c r="AJE86" s="54"/>
      <c r="AJF86" s="54"/>
      <c r="AJG86" s="54"/>
      <c r="AJH86" s="54"/>
      <c r="AJI86" s="54"/>
      <c r="AJJ86" s="54"/>
      <c r="AJK86" s="54"/>
      <c r="AJL86" s="54"/>
      <c r="AJM86" s="54"/>
      <c r="AJN86" s="54"/>
      <c r="AJO86" s="54"/>
      <c r="AJP86" s="54"/>
      <c r="AJQ86" s="54"/>
      <c r="AJR86" s="54"/>
      <c r="AJS86" s="54"/>
      <c r="AJT86" s="54"/>
      <c r="AJU86" s="54"/>
      <c r="AJV86" s="54"/>
      <c r="AJW86" s="54"/>
      <c r="AJX86" s="54"/>
      <c r="AJY86" s="54"/>
      <c r="AJZ86" s="54"/>
      <c r="AKA86" s="54"/>
      <c r="AKB86" s="54"/>
      <c r="AKC86" s="54"/>
      <c r="AKD86" s="54"/>
      <c r="AKE86" s="54"/>
      <c r="AKF86" s="54"/>
      <c r="AKG86" s="54"/>
      <c r="AKH86" s="54"/>
      <c r="AKI86" s="54"/>
      <c r="AKJ86" s="54"/>
      <c r="AKK86" s="54"/>
      <c r="AKL86" s="54"/>
      <c r="AKM86" s="54"/>
      <c r="AKN86" s="54"/>
      <c r="AKO86" s="54"/>
      <c r="AKP86" s="54"/>
      <c r="AKQ86" s="54"/>
      <c r="AKR86" s="54"/>
      <c r="AKS86" s="54"/>
      <c r="AKT86" s="54"/>
      <c r="AKU86" s="54"/>
      <c r="AKV86" s="54"/>
      <c r="AKW86" s="54"/>
      <c r="AKX86" s="54"/>
      <c r="AKY86" s="54"/>
      <c r="AKZ86" s="54"/>
      <c r="ALA86" s="54"/>
      <c r="ALB86" s="54"/>
      <c r="ALC86" s="54"/>
      <c r="ALD86" s="54"/>
      <c r="ALE86" s="54"/>
      <c r="ALF86" s="54"/>
      <c r="ALG86" s="54"/>
      <c r="ALH86" s="54"/>
      <c r="ALI86" s="54"/>
      <c r="ALJ86" s="54"/>
      <c r="ALK86" s="54"/>
      <c r="ALL86" s="54"/>
      <c r="ALM86" s="54"/>
      <c r="ALN86" s="54"/>
      <c r="ALO86" s="54"/>
      <c r="ALP86" s="54"/>
      <c r="ALQ86" s="54"/>
      <c r="ALR86" s="54"/>
      <c r="ALS86" s="54"/>
      <c r="ALT86" s="54"/>
      <c r="ALU86" s="54"/>
      <c r="ALV86" s="54"/>
      <c r="ALW86" s="54"/>
      <c r="ALX86" s="54"/>
      <c r="ALY86" s="54"/>
      <c r="ALZ86" s="54"/>
      <c r="AMA86" s="54"/>
      <c r="AMB86" s="54"/>
      <c r="AMC86" s="54"/>
      <c r="AMD86" s="54"/>
      <c r="AME86" s="54"/>
      <c r="AMF86" s="54"/>
      <c r="AMG86" s="54"/>
      <c r="AMH86" s="54"/>
      <c r="AMI86" s="54"/>
      <c r="AMJ86" s="54"/>
      <c r="AMK86" s="54"/>
      <c r="AML86" s="54"/>
      <c r="AMM86" s="54"/>
      <c r="AMN86" s="54"/>
      <c r="AMO86" s="54"/>
      <c r="AMP86" s="54"/>
      <c r="AMQ86" s="54"/>
      <c r="AMR86" s="54"/>
      <c r="AMS86" s="54"/>
      <c r="AMT86" s="54"/>
      <c r="AMU86" s="54"/>
      <c r="AMV86" s="54"/>
      <c r="AMW86" s="54"/>
      <c r="AMX86" s="54"/>
      <c r="AMY86" s="54"/>
      <c r="AMZ86" s="54"/>
      <c r="ANA86" s="54"/>
      <c r="ANB86" s="54"/>
      <c r="ANC86" s="54"/>
      <c r="AND86" s="54"/>
      <c r="ANE86" s="54"/>
      <c r="ANF86" s="54"/>
      <c r="ANG86" s="54"/>
      <c r="ANH86" s="54"/>
      <c r="ANI86" s="54"/>
      <c r="ANJ86" s="54"/>
      <c r="ANK86" s="54"/>
      <c r="ANL86" s="54"/>
      <c r="ANM86" s="54"/>
      <c r="ANN86" s="54"/>
      <c r="ANO86" s="54"/>
      <c r="ANP86" s="54"/>
      <c r="ANQ86" s="54"/>
      <c r="ANR86" s="54"/>
      <c r="ANS86" s="54"/>
      <c r="ANT86" s="54"/>
      <c r="ANU86" s="54"/>
      <c r="ANV86" s="54"/>
      <c r="ANW86" s="54"/>
      <c r="ANX86" s="54"/>
      <c r="ANY86" s="54"/>
      <c r="ANZ86" s="54"/>
      <c r="AOA86" s="54"/>
      <c r="AOB86" s="54"/>
      <c r="AOC86" s="54"/>
      <c r="AOD86" s="54"/>
      <c r="AOE86" s="54"/>
      <c r="AOF86" s="54"/>
      <c r="AOG86" s="54"/>
      <c r="AOH86" s="54"/>
      <c r="AOI86" s="54"/>
      <c r="AOJ86" s="54"/>
      <c r="AOK86" s="54"/>
      <c r="AOL86" s="54"/>
      <c r="AOM86" s="54"/>
      <c r="AON86" s="54"/>
      <c r="AOO86" s="54"/>
      <c r="AOP86" s="54"/>
      <c r="AOQ86" s="54"/>
      <c r="AOR86" s="54"/>
      <c r="AOS86" s="54"/>
      <c r="AOT86" s="54"/>
      <c r="AOU86" s="54"/>
      <c r="AOV86" s="54"/>
      <c r="AOW86" s="54"/>
      <c r="AOX86" s="54"/>
      <c r="AOY86" s="54"/>
      <c r="AOZ86" s="54"/>
      <c r="APA86" s="54"/>
      <c r="APB86" s="54"/>
      <c r="APC86" s="54"/>
      <c r="APD86" s="54"/>
      <c r="APE86" s="54"/>
      <c r="APF86" s="54"/>
      <c r="APG86" s="54"/>
      <c r="APH86" s="54"/>
      <c r="API86" s="54"/>
      <c r="APJ86" s="54"/>
      <c r="APK86" s="54"/>
      <c r="APL86" s="54"/>
      <c r="APM86" s="54"/>
      <c r="APN86" s="54"/>
      <c r="APO86" s="54"/>
      <c r="APP86" s="54"/>
      <c r="APQ86" s="54"/>
      <c r="APR86" s="54"/>
      <c r="APS86" s="54"/>
      <c r="APT86" s="54"/>
      <c r="APU86" s="54"/>
      <c r="APV86" s="54"/>
      <c r="APW86" s="54"/>
      <c r="APX86" s="54"/>
      <c r="APY86" s="54"/>
    </row>
    <row r="87" spans="1:1117" x14ac:dyDescent="0.15">
      <c r="A87" s="415" t="s">
        <v>427</v>
      </c>
      <c r="B87" s="49">
        <v>105581</v>
      </c>
      <c r="C87" s="49">
        <v>36618.100000000006</v>
      </c>
      <c r="D87" s="49">
        <v>1067471.57</v>
      </c>
      <c r="E87" s="49"/>
      <c r="F87" s="49"/>
      <c r="G87" s="49">
        <v>6081.77</v>
      </c>
      <c r="H87" s="49">
        <v>16586.27</v>
      </c>
      <c r="I87" s="49">
        <v>84855.559999999983</v>
      </c>
      <c r="J87" s="49">
        <v>98762.400000000009</v>
      </c>
      <c r="K87" s="49"/>
      <c r="L87" s="49">
        <v>1203155.3900000001</v>
      </c>
      <c r="M87" s="49"/>
      <c r="N87" s="49"/>
      <c r="O87" s="49">
        <v>3676.14</v>
      </c>
      <c r="P87" s="49"/>
      <c r="Q87" s="49">
        <v>1616274.23</v>
      </c>
      <c r="R87" s="49">
        <v>127886.90000000001</v>
      </c>
      <c r="S87" s="49">
        <v>210.13</v>
      </c>
      <c r="T87" s="49">
        <v>61481.91</v>
      </c>
      <c r="U87" s="49">
        <v>289769.22000000003</v>
      </c>
      <c r="V87" s="49">
        <v>7334.32</v>
      </c>
      <c r="W87" s="49">
        <v>114517.52</v>
      </c>
      <c r="X87" s="49">
        <v>2954.08</v>
      </c>
      <c r="Y87" s="49">
        <f t="shared" si="13"/>
        <v>4843216.5100000007</v>
      </c>
      <c r="AJ87" s="54"/>
      <c r="AK87" s="54"/>
    </row>
    <row r="88" spans="1:1117" x14ac:dyDescent="0.15">
      <c r="A88" s="415" t="s">
        <v>428</v>
      </c>
      <c r="B88" s="49">
        <v>192695.36000000002</v>
      </c>
      <c r="C88" s="49">
        <v>38416.523000000001</v>
      </c>
      <c r="D88" s="49">
        <v>1359528.78</v>
      </c>
      <c r="E88" s="49"/>
      <c r="F88" s="49"/>
      <c r="G88" s="49">
        <v>7458.3000000000011</v>
      </c>
      <c r="H88" s="49">
        <v>16021.329999999994</v>
      </c>
      <c r="I88" s="49">
        <v>99953.09</v>
      </c>
      <c r="J88" s="49">
        <v>543413.20000000007</v>
      </c>
      <c r="K88" s="49"/>
      <c r="L88" s="49">
        <v>1214622.5500000003</v>
      </c>
      <c r="M88" s="49">
        <v>8943.7099999999991</v>
      </c>
      <c r="N88" s="49">
        <v>478.26</v>
      </c>
      <c r="O88" s="49">
        <v>5642.7699999999995</v>
      </c>
      <c r="P88" s="49"/>
      <c r="Q88" s="49">
        <v>1320748.1500000001</v>
      </c>
      <c r="R88" s="49">
        <v>140730.78999999998</v>
      </c>
      <c r="S88" s="49">
        <v>271.55999999999995</v>
      </c>
      <c r="T88" s="49">
        <v>31377.119999999995</v>
      </c>
      <c r="U88" s="49">
        <v>379378.05</v>
      </c>
      <c r="V88" s="49">
        <v>10403.590000000002</v>
      </c>
      <c r="W88" s="49">
        <v>165499.18</v>
      </c>
      <c r="X88" s="49">
        <v>1506.21</v>
      </c>
      <c r="Y88" s="49">
        <f t="shared" si="13"/>
        <v>5537088.523</v>
      </c>
    </row>
    <row r="89" spans="1:1117" x14ac:dyDescent="0.15">
      <c r="A89" s="298" t="s">
        <v>429</v>
      </c>
      <c r="B89" s="49">
        <v>83927.35</v>
      </c>
      <c r="C89" s="49">
        <v>49943.17</v>
      </c>
      <c r="D89" s="49">
        <v>1989098.1</v>
      </c>
      <c r="E89" s="49"/>
      <c r="F89" s="49"/>
      <c r="G89" s="49">
        <v>7116</v>
      </c>
      <c r="H89" s="49">
        <v>21696.159999999996</v>
      </c>
      <c r="I89" s="49">
        <v>141774.39999999999</v>
      </c>
      <c r="J89" s="49">
        <v>476058.32000000007</v>
      </c>
      <c r="K89" s="49"/>
      <c r="L89" s="49">
        <v>1438718.58</v>
      </c>
      <c r="M89" s="49">
        <v>6601.79</v>
      </c>
      <c r="N89" s="49">
        <v>2817.85</v>
      </c>
      <c r="O89" s="49">
        <v>42976.88</v>
      </c>
      <c r="P89" s="49"/>
      <c r="Q89" s="49">
        <v>2130321.94</v>
      </c>
      <c r="R89" s="49">
        <v>145717.81999999998</v>
      </c>
      <c r="S89" s="49">
        <v>839.04</v>
      </c>
      <c r="T89" s="49">
        <v>37995.039999999994</v>
      </c>
      <c r="U89" s="49">
        <v>513007.35000000003</v>
      </c>
      <c r="V89" s="49">
        <v>16722.330000000002</v>
      </c>
      <c r="W89" s="49">
        <v>237936.61</v>
      </c>
      <c r="X89" s="49">
        <v>2633.76</v>
      </c>
      <c r="Y89" s="49">
        <f t="shared" si="13"/>
        <v>7345902.4899999993</v>
      </c>
    </row>
    <row r="90" spans="1:1117" x14ac:dyDescent="0.15">
      <c r="A90" s="298" t="s">
        <v>430</v>
      </c>
      <c r="B90" s="49">
        <v>358370.68000000005</v>
      </c>
      <c r="C90" s="49">
        <v>74074.079999999987</v>
      </c>
      <c r="D90" s="121">
        <v>1813149.79</v>
      </c>
      <c r="E90" s="121"/>
      <c r="F90" s="121"/>
      <c r="G90" s="121">
        <v>9196.6999999999989</v>
      </c>
      <c r="H90" s="121">
        <v>101880.43000000001</v>
      </c>
      <c r="I90" s="121">
        <v>99707.23000000001</v>
      </c>
      <c r="J90" s="121">
        <v>591264.60999999987</v>
      </c>
      <c r="K90" s="121">
        <v>327707.74000000005</v>
      </c>
      <c r="L90" s="121">
        <v>2151155.2599999998</v>
      </c>
      <c r="M90" s="121">
        <v>5043.6000000000004</v>
      </c>
      <c r="N90" s="121">
        <v>3321.54</v>
      </c>
      <c r="O90" s="121">
        <v>24616.49</v>
      </c>
      <c r="P90" s="121"/>
      <c r="Q90" s="121">
        <v>3118908.0200000005</v>
      </c>
      <c r="R90" s="121">
        <v>140743.86000000002</v>
      </c>
      <c r="S90" s="121">
        <v>765.22</v>
      </c>
      <c r="T90" s="121">
        <v>32447.410000000003</v>
      </c>
      <c r="U90" s="121">
        <v>414166.39</v>
      </c>
      <c r="V90" s="121">
        <v>22027.02</v>
      </c>
      <c r="W90" s="121">
        <v>212078.38</v>
      </c>
      <c r="X90" s="121">
        <v>2785.64</v>
      </c>
      <c r="Y90" s="49">
        <f t="shared" si="13"/>
        <v>9503410.0900000017</v>
      </c>
    </row>
    <row r="91" spans="1:1117" x14ac:dyDescent="0.15">
      <c r="A91" s="298" t="s">
        <v>327</v>
      </c>
      <c r="B91" s="49">
        <v>194227.79925596775</v>
      </c>
      <c r="C91" s="49">
        <v>95914.934808184291</v>
      </c>
      <c r="D91" s="121">
        <v>2121130.7309979624</v>
      </c>
      <c r="E91" s="121"/>
      <c r="F91" s="121"/>
      <c r="G91" s="121">
        <v>16518.01565503699</v>
      </c>
      <c r="H91" s="121">
        <v>208802.10579486098</v>
      </c>
      <c r="I91" s="121">
        <v>147041.56652869741</v>
      </c>
      <c r="J91" s="121">
        <v>418493.18298947491</v>
      </c>
      <c r="K91" s="121">
        <v>395435.78971289517</v>
      </c>
      <c r="L91" s="121">
        <v>1813988.1887537008</v>
      </c>
      <c r="M91" s="121">
        <v>6091.1051518050899</v>
      </c>
      <c r="N91" s="121">
        <v>7002.6415309170197</v>
      </c>
      <c r="O91" s="121">
        <v>17381.821614786029</v>
      </c>
      <c r="P91" s="121"/>
      <c r="Q91" s="121">
        <v>4010735.7011296661</v>
      </c>
      <c r="R91" s="121">
        <v>175835.66191849185</v>
      </c>
      <c r="S91" s="121">
        <v>852.85838776454295</v>
      </c>
      <c r="T91" s="121">
        <v>29740.615846066699</v>
      </c>
      <c r="U91" s="121">
        <v>1219615.5700616024</v>
      </c>
      <c r="V91" s="121">
        <v>20917.55606342286</v>
      </c>
      <c r="W91" s="121">
        <v>308209.02995402552</v>
      </c>
      <c r="X91" s="121">
        <v>1712.6881670486168</v>
      </c>
      <c r="Y91" s="49">
        <f t="shared" si="13"/>
        <v>11209647.564322375</v>
      </c>
    </row>
    <row r="92" spans="1:1117" x14ac:dyDescent="0.15">
      <c r="A92" s="615" t="s">
        <v>802</v>
      </c>
      <c r="B92" s="49">
        <v>640960.80269531254</v>
      </c>
      <c r="C92" s="49">
        <v>146453.33847165608</v>
      </c>
      <c r="D92" s="121">
        <v>4156382.0413647727</v>
      </c>
      <c r="E92" s="121"/>
      <c r="F92" s="121"/>
      <c r="G92" s="121">
        <v>9056.5801315298122</v>
      </c>
      <c r="H92" s="121">
        <v>206345.205087637</v>
      </c>
      <c r="I92" s="121">
        <v>177976.12995885336</v>
      </c>
      <c r="J92" s="121">
        <v>492876.88522037148</v>
      </c>
      <c r="K92" s="121">
        <v>469544.29251472768</v>
      </c>
      <c r="L92" s="121">
        <v>2529099.1492880643</v>
      </c>
      <c r="M92" s="121">
        <v>8236.0197374019608</v>
      </c>
      <c r="N92" s="121">
        <v>7764.5351104494102</v>
      </c>
      <c r="O92" s="121">
        <v>15950.813673187949</v>
      </c>
      <c r="P92" s="121"/>
      <c r="Q92" s="121">
        <v>3005993.5613099849</v>
      </c>
      <c r="R92" s="121">
        <v>246062.80698348331</v>
      </c>
      <c r="S92" s="121">
        <v>1315.6851842803871</v>
      </c>
      <c r="T92" s="121">
        <v>21917.797366307987</v>
      </c>
      <c r="U92" s="121">
        <v>1515010.7268973882</v>
      </c>
      <c r="V92" s="121">
        <v>73373.747861635624</v>
      </c>
      <c r="W92" s="121">
        <v>492830.96651006164</v>
      </c>
      <c r="X92" s="121">
        <v>2954.594968353395</v>
      </c>
      <c r="Y92" s="49">
        <f t="shared" si="13"/>
        <v>14220105.680335457</v>
      </c>
    </row>
    <row r="93" spans="1:1117" x14ac:dyDescent="0.15">
      <c r="A93" s="615" t="s">
        <v>936</v>
      </c>
      <c r="B93" s="49">
        <v>1452589.5432187058</v>
      </c>
      <c r="C93" s="49">
        <v>155205.19647949221</v>
      </c>
      <c r="D93" s="121">
        <v>5762352.0422841655</v>
      </c>
      <c r="E93" s="121"/>
      <c r="F93" s="121"/>
      <c r="G93" s="121">
        <v>21085.29047321339</v>
      </c>
      <c r="H93" s="121">
        <v>472744.19234670984</v>
      </c>
      <c r="I93" s="121">
        <v>259444.48142540854</v>
      </c>
      <c r="J93" s="121">
        <v>1043286.3209320671</v>
      </c>
      <c r="K93" s="121">
        <v>659935.0194169879</v>
      </c>
      <c r="L93" s="121">
        <v>4340486.7196379788</v>
      </c>
      <c r="M93" s="121">
        <v>4959.7107747634809</v>
      </c>
      <c r="N93" s="121">
        <v>5553.0569123783989</v>
      </c>
      <c r="O93" s="121">
        <v>6758.6230246703917</v>
      </c>
      <c r="P93" s="121"/>
      <c r="Q93" s="121">
        <v>2213193.2911165841</v>
      </c>
      <c r="R93" s="121">
        <v>372503.90906895185</v>
      </c>
      <c r="S93" s="121">
        <v>737.92509030643532</v>
      </c>
      <c r="T93" s="121">
        <v>19613.722090362531</v>
      </c>
      <c r="U93" s="121">
        <v>1421849.631792658</v>
      </c>
      <c r="V93" s="121">
        <v>173130.93912876537</v>
      </c>
      <c r="W93" s="121">
        <v>560837.90863015526</v>
      </c>
      <c r="X93" s="121">
        <v>6087.4454651093056</v>
      </c>
      <c r="Y93" s="49">
        <f>SUM(B93:X93)</f>
        <v>18952354.969309431</v>
      </c>
    </row>
    <row r="94" spans="1:1117" x14ac:dyDescent="0.15">
      <c r="A94" s="430" t="s">
        <v>403</v>
      </c>
      <c r="B94" s="121">
        <f>SUM(B76:B93)</f>
        <v>3101467.7751699863</v>
      </c>
      <c r="C94" s="121">
        <f t="shared" ref="C94:Y94" si="14">SUM(C76:C93)</f>
        <v>623897.45901742112</v>
      </c>
      <c r="D94" s="121">
        <f t="shared" si="14"/>
        <v>19778885.065429434</v>
      </c>
      <c r="E94" s="121">
        <f t="shared" si="14"/>
        <v>1409989.99</v>
      </c>
      <c r="F94" s="121">
        <f t="shared" si="14"/>
        <v>304231.37</v>
      </c>
      <c r="G94" s="121">
        <f t="shared" si="14"/>
        <v>153159.03802646013</v>
      </c>
      <c r="H94" s="121">
        <f t="shared" si="14"/>
        <v>1044075.6932292078</v>
      </c>
      <c r="I94" s="121">
        <f t="shared" si="14"/>
        <v>2098237.8539008093</v>
      </c>
      <c r="J94" s="121">
        <f t="shared" si="14"/>
        <v>4111858.6344565945</v>
      </c>
      <c r="K94" s="121">
        <f t="shared" si="14"/>
        <v>1852622.8416446107</v>
      </c>
      <c r="L94" s="121">
        <f t="shared" si="14"/>
        <v>18210994.60670013</v>
      </c>
      <c r="M94" s="121">
        <f t="shared" si="14"/>
        <v>39875.935663970529</v>
      </c>
      <c r="N94" s="121">
        <f t="shared" si="14"/>
        <v>26937.883553744832</v>
      </c>
      <c r="O94" s="121">
        <f t="shared" si="14"/>
        <v>118792.672191754</v>
      </c>
      <c r="P94" s="121">
        <f t="shared" si="14"/>
        <v>11654.49</v>
      </c>
      <c r="Q94" s="121">
        <f t="shared" si="14"/>
        <v>21052156.389606249</v>
      </c>
      <c r="R94" s="121">
        <f t="shared" si="14"/>
        <v>1860497.8378137066</v>
      </c>
      <c r="S94" s="121">
        <f t="shared" si="14"/>
        <v>5050.2186623513644</v>
      </c>
      <c r="T94" s="121">
        <f t="shared" si="14"/>
        <v>251806.36716902087</v>
      </c>
      <c r="U94" s="121">
        <f t="shared" si="14"/>
        <v>6140600.1091422746</v>
      </c>
      <c r="V94" s="121">
        <f t="shared" si="14"/>
        <v>339831.13297344133</v>
      </c>
      <c r="W94" s="121">
        <f t="shared" si="14"/>
        <v>2517370.6313872356</v>
      </c>
      <c r="X94" s="121">
        <f t="shared" si="14"/>
        <v>23664.663109729947</v>
      </c>
      <c r="Y94" s="121">
        <f t="shared" si="14"/>
        <v>85077658.658848122</v>
      </c>
    </row>
    <row r="95" spans="1:1117" x14ac:dyDescent="0.15">
      <c r="A95" s="54"/>
      <c r="B95" s="54"/>
      <c r="C95" s="420"/>
      <c r="D95" s="54"/>
      <c r="E95" s="54"/>
      <c r="F95" s="54"/>
      <c r="G95" s="54"/>
      <c r="H95" s="54"/>
      <c r="I95" s="54"/>
      <c r="J95" s="54"/>
      <c r="K95" s="54"/>
      <c r="L95" s="54"/>
      <c r="M95" s="54"/>
      <c r="N95" s="54"/>
      <c r="O95" s="54"/>
      <c r="P95" s="54"/>
      <c r="Q95" s="54"/>
      <c r="R95" s="54"/>
      <c r="S95" s="54"/>
      <c r="T95" s="54"/>
      <c r="U95" s="54"/>
    </row>
    <row r="96" spans="1:1117" x14ac:dyDescent="0.15">
      <c r="A96" s="27" t="s">
        <v>506</v>
      </c>
      <c r="Q96" s="54"/>
      <c r="R96" s="54"/>
      <c r="S96" s="54"/>
      <c r="T96" s="54"/>
      <c r="U96" s="54"/>
    </row>
    <row r="97" spans="1:2" x14ac:dyDescent="0.15">
      <c r="A97" s="27" t="s">
        <v>507</v>
      </c>
    </row>
    <row r="98" spans="1:2" x14ac:dyDescent="0.15">
      <c r="A98" s="483" t="s">
        <v>508</v>
      </c>
    </row>
    <row r="99" spans="1:2" x14ac:dyDescent="0.15">
      <c r="A99" s="483" t="s">
        <v>509</v>
      </c>
    </row>
    <row r="100" spans="1:2" x14ac:dyDescent="0.15">
      <c r="B100" s="431"/>
    </row>
  </sheetData>
  <mergeCells count="1">
    <mergeCell ref="A1:O1"/>
  </mergeCells>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theme="0"/>
  </sheetPr>
  <dimension ref="A1:Q65"/>
  <sheetViews>
    <sheetView topLeftCell="A17" workbookViewId="0">
      <selection activeCell="K17" sqref="K17"/>
    </sheetView>
  </sheetViews>
  <sheetFormatPr baseColWidth="10" defaultColWidth="11.5" defaultRowHeight="13" x14ac:dyDescent="0.15"/>
  <cols>
    <col min="1" max="1" width="12.6640625" customWidth="1"/>
    <col min="2" max="2" width="13.5" customWidth="1"/>
    <col min="3" max="3" width="15.5" customWidth="1"/>
    <col min="4" max="5" width="14.6640625" customWidth="1"/>
    <col min="6" max="6" width="14" customWidth="1"/>
    <col min="7" max="8" width="15.1640625" customWidth="1"/>
  </cols>
  <sheetData>
    <row r="1" spans="1:17" x14ac:dyDescent="0.15">
      <c r="A1" t="s">
        <v>514</v>
      </c>
    </row>
    <row r="2" spans="1:17" x14ac:dyDescent="0.15">
      <c r="A2" t="s">
        <v>515</v>
      </c>
    </row>
    <row r="3" spans="1:17" x14ac:dyDescent="0.15">
      <c r="A3" t="s">
        <v>516</v>
      </c>
    </row>
    <row r="4" spans="1:17" x14ac:dyDescent="0.15">
      <c r="A4" t="s">
        <v>517</v>
      </c>
    </row>
    <row r="5" spans="1:17" x14ac:dyDescent="0.15">
      <c r="A5" t="s">
        <v>518</v>
      </c>
    </row>
    <row r="6" spans="1:17" x14ac:dyDescent="0.15">
      <c r="A6" t="s">
        <v>519</v>
      </c>
    </row>
    <row r="8" spans="1:17" ht="24.75" customHeight="1" x14ac:dyDescent="0.15">
      <c r="A8" s="837" t="s">
        <v>965</v>
      </c>
      <c r="B8" s="922"/>
      <c r="C8" s="922"/>
      <c r="D8" s="922"/>
      <c r="E8" s="922"/>
      <c r="F8" s="922"/>
      <c r="G8" s="922"/>
      <c r="H8" s="922"/>
      <c r="I8" s="922"/>
      <c r="J8" s="922"/>
      <c r="K8" s="12"/>
    </row>
    <row r="10" spans="1:17" x14ac:dyDescent="0.15">
      <c r="A10" s="432" t="s">
        <v>520</v>
      </c>
    </row>
    <row r="11" spans="1:17" s="247" customFormat="1" ht="15" x14ac:dyDescent="0.15">
      <c r="A11" s="31" t="s">
        <v>521</v>
      </c>
      <c r="B11" s="433" t="s">
        <v>135</v>
      </c>
      <c r="C11" s="433" t="s">
        <v>136</v>
      </c>
      <c r="D11" s="433" t="s">
        <v>137</v>
      </c>
      <c r="E11" s="434" t="s">
        <v>138</v>
      </c>
      <c r="F11" s="433" t="s">
        <v>139</v>
      </c>
      <c r="G11" s="39" t="s">
        <v>188</v>
      </c>
    </row>
    <row r="12" spans="1:17" x14ac:dyDescent="0.15">
      <c r="A12" s="616" t="s">
        <v>936</v>
      </c>
      <c r="B12" s="435">
        <f>B34</f>
        <v>2.202728</v>
      </c>
      <c r="C12" s="435">
        <f>C34</f>
        <v>280.23853200000002</v>
      </c>
      <c r="D12" s="435">
        <f>D34</f>
        <v>558.74749099999997</v>
      </c>
      <c r="E12" s="435">
        <f>E34</f>
        <v>261.91036100000002</v>
      </c>
      <c r="F12" s="435">
        <f>F34</f>
        <v>193.43923599999999</v>
      </c>
      <c r="G12" s="435">
        <f>G33</f>
        <v>95.439993999999999</v>
      </c>
      <c r="Q12" t="s">
        <v>87</v>
      </c>
    </row>
    <row r="15" spans="1:17" x14ac:dyDescent="0.15">
      <c r="A15" s="432" t="s">
        <v>522</v>
      </c>
      <c r="E15" t="s">
        <v>87</v>
      </c>
    </row>
    <row r="16" spans="1:17" ht="39" x14ac:dyDescent="0.15">
      <c r="A16" s="16" t="s">
        <v>523</v>
      </c>
      <c r="B16" s="73" t="s">
        <v>135</v>
      </c>
      <c r="C16" s="73" t="s">
        <v>136</v>
      </c>
      <c r="D16" s="73" t="s">
        <v>137</v>
      </c>
      <c r="E16" s="28" t="s">
        <v>138</v>
      </c>
      <c r="F16" s="73" t="s">
        <v>139</v>
      </c>
      <c r="G16" s="39" t="s">
        <v>188</v>
      </c>
      <c r="H16" s="39" t="s">
        <v>66</v>
      </c>
    </row>
    <row r="17" spans="1:8" x14ac:dyDescent="0.15">
      <c r="A17" s="68" t="s">
        <v>416</v>
      </c>
      <c r="B17" s="435">
        <f t="shared" ref="B17:G17" si="0">B39/1000000</f>
        <v>7.3846999999999996E-2</v>
      </c>
      <c r="C17" s="435">
        <f t="shared" si="0"/>
        <v>0.455897</v>
      </c>
      <c r="D17" s="435">
        <f t="shared" si="0"/>
        <v>7.0280000000000004E-3</v>
      </c>
      <c r="E17" s="435">
        <f t="shared" si="0"/>
        <v>1.0995E-2</v>
      </c>
      <c r="F17" s="435">
        <f t="shared" si="0"/>
        <v>3.0839999999999999E-3</v>
      </c>
      <c r="G17" s="435">
        <f t="shared" si="0"/>
        <v>4.1598759999999997</v>
      </c>
      <c r="H17" s="435">
        <f>SUM(B17:G17)</f>
        <v>4.7107269999999994</v>
      </c>
    </row>
    <row r="18" spans="1:8" x14ac:dyDescent="0.15">
      <c r="A18" s="68" t="s">
        <v>417</v>
      </c>
      <c r="B18" s="435">
        <f t="shared" ref="B18:G34" si="1">B40/1000000</f>
        <v>0.38306000000000001</v>
      </c>
      <c r="C18" s="435">
        <f t="shared" si="1"/>
        <v>1.6666430000000001</v>
      </c>
      <c r="D18" s="435">
        <f t="shared" si="1"/>
        <v>0.404414</v>
      </c>
      <c r="E18" s="435">
        <f t="shared" si="1"/>
        <v>0.201567</v>
      </c>
      <c r="F18" s="435">
        <f t="shared" si="1"/>
        <v>4.5828000000000001E-2</v>
      </c>
      <c r="G18" s="435">
        <f t="shared" si="1"/>
        <v>5.7922209999999996</v>
      </c>
      <c r="H18" s="435">
        <f t="shared" ref="H18:H32" si="2">SUM(B18:G18)</f>
        <v>8.4937329999999989</v>
      </c>
    </row>
    <row r="19" spans="1:8" x14ac:dyDescent="0.15">
      <c r="A19" s="68" t="s">
        <v>418</v>
      </c>
      <c r="B19" s="435">
        <f t="shared" si="1"/>
        <v>0.36446800000000001</v>
      </c>
      <c r="C19" s="435">
        <f t="shared" si="1"/>
        <v>4.5956840000000003</v>
      </c>
      <c r="D19" s="435">
        <f t="shared" si="1"/>
        <v>1.7343919999999999</v>
      </c>
      <c r="E19" s="435">
        <f t="shared" si="1"/>
        <v>0.77546000000000004</v>
      </c>
      <c r="F19" s="435">
        <f t="shared" si="1"/>
        <v>0.34154699999999999</v>
      </c>
      <c r="G19" s="435">
        <f t="shared" si="1"/>
        <v>11.494088</v>
      </c>
      <c r="H19" s="435">
        <f t="shared" si="2"/>
        <v>19.305638999999999</v>
      </c>
    </row>
    <row r="20" spans="1:8" x14ac:dyDescent="0.15">
      <c r="A20" s="68" t="s">
        <v>419</v>
      </c>
      <c r="B20" s="435">
        <f t="shared" si="1"/>
        <v>0.93133200000000005</v>
      </c>
      <c r="C20" s="435">
        <f t="shared" si="1"/>
        <v>7.4671089999999998</v>
      </c>
      <c r="D20" s="435">
        <f t="shared" si="1"/>
        <v>9.5797380000000008</v>
      </c>
      <c r="E20" s="435">
        <f t="shared" si="1"/>
        <v>5.1749679999999998</v>
      </c>
      <c r="F20" s="435">
        <f t="shared" si="1"/>
        <v>1.044189</v>
      </c>
      <c r="G20" s="435">
        <f t="shared" si="1"/>
        <v>11.014049</v>
      </c>
      <c r="H20" s="435">
        <f t="shared" si="2"/>
        <v>35.211385</v>
      </c>
    </row>
    <row r="21" spans="1:8" x14ac:dyDescent="0.15">
      <c r="A21" s="68" t="s">
        <v>420</v>
      </c>
      <c r="B21" s="435">
        <f t="shared" si="1"/>
        <v>2.8445179999999999</v>
      </c>
      <c r="C21" s="435">
        <f t="shared" si="1"/>
        <v>10.78206</v>
      </c>
      <c r="D21" s="435">
        <f t="shared" si="1"/>
        <v>13.69205</v>
      </c>
      <c r="E21" s="435">
        <f t="shared" si="1"/>
        <v>6.0309799999999996</v>
      </c>
      <c r="F21" s="435">
        <f t="shared" si="1"/>
        <v>1.0432809999999999</v>
      </c>
      <c r="G21" s="435">
        <f t="shared" si="1"/>
        <v>12.340040999999999</v>
      </c>
      <c r="H21" s="435">
        <f t="shared" si="2"/>
        <v>46.732929999999996</v>
      </c>
    </row>
    <row r="22" spans="1:8" x14ac:dyDescent="0.15">
      <c r="A22" s="68" t="s">
        <v>421</v>
      </c>
      <c r="B22" s="435">
        <f t="shared" si="1"/>
        <v>0.98538800000000004</v>
      </c>
      <c r="C22" s="435">
        <f t="shared" si="1"/>
        <v>9.976718</v>
      </c>
      <c r="D22" s="435">
        <f t="shared" si="1"/>
        <v>20.260641</v>
      </c>
      <c r="E22" s="435">
        <f t="shared" si="1"/>
        <v>13.687386999999999</v>
      </c>
      <c r="F22" s="435">
        <f t="shared" si="1"/>
        <v>1.871853</v>
      </c>
      <c r="G22" s="435">
        <f t="shared" si="1"/>
        <v>19.586569000000001</v>
      </c>
      <c r="H22" s="435">
        <f t="shared" si="2"/>
        <v>66.368555999999998</v>
      </c>
    </row>
    <row r="23" spans="1:8" x14ac:dyDescent="0.15">
      <c r="A23" s="68" t="s">
        <v>422</v>
      </c>
      <c r="B23" s="435">
        <f t="shared" si="1"/>
        <v>1.201684</v>
      </c>
      <c r="C23" s="435">
        <f t="shared" si="1"/>
        <v>15.127181999999999</v>
      </c>
      <c r="D23" s="435">
        <f t="shared" si="1"/>
        <v>29.741105999999998</v>
      </c>
      <c r="E23" s="435">
        <f t="shared" si="1"/>
        <v>12.022124</v>
      </c>
      <c r="F23" s="435">
        <f t="shared" si="1"/>
        <v>1.1749830000000001</v>
      </c>
      <c r="G23" s="435">
        <f t="shared" si="1"/>
        <v>26.601156</v>
      </c>
      <c r="H23" s="435">
        <f t="shared" si="2"/>
        <v>85.868234999999984</v>
      </c>
    </row>
    <row r="24" spans="1:8" x14ac:dyDescent="0.15">
      <c r="A24" s="68" t="s">
        <v>423</v>
      </c>
      <c r="B24" s="435">
        <f t="shared" si="1"/>
        <v>1.5309870000000001</v>
      </c>
      <c r="C24" s="435">
        <f t="shared" si="1"/>
        <v>22.666913000000001</v>
      </c>
      <c r="D24" s="435">
        <f t="shared" si="1"/>
        <v>47.641204000000002</v>
      </c>
      <c r="E24" s="435">
        <f t="shared" si="1"/>
        <v>15.117656999999999</v>
      </c>
      <c r="F24" s="435">
        <f t="shared" si="1"/>
        <v>1.7994920000000001</v>
      </c>
      <c r="G24" s="435">
        <f t="shared" si="1"/>
        <v>32.821292999999997</v>
      </c>
      <c r="H24" s="435">
        <f t="shared" si="2"/>
        <v>121.577546</v>
      </c>
    </row>
    <row r="25" spans="1:8" x14ac:dyDescent="0.15">
      <c r="A25" s="68" t="s">
        <v>424</v>
      </c>
      <c r="B25" s="435">
        <f t="shared" si="1"/>
        <v>0.73440899999999998</v>
      </c>
      <c r="C25" s="435">
        <f t="shared" si="1"/>
        <v>31.290271000000001</v>
      </c>
      <c r="D25" s="435">
        <f t="shared" si="1"/>
        <v>78.474031999999994</v>
      </c>
      <c r="E25" s="435">
        <f t="shared" si="1"/>
        <v>27.770396999999999</v>
      </c>
      <c r="F25" s="435">
        <f t="shared" si="1"/>
        <v>4.0463709999999997</v>
      </c>
      <c r="G25" s="435">
        <f t="shared" si="1"/>
        <v>21.80292</v>
      </c>
      <c r="H25" s="435">
        <f t="shared" si="2"/>
        <v>164.11839999999998</v>
      </c>
    </row>
    <row r="26" spans="1:8" x14ac:dyDescent="0.15">
      <c r="A26" s="68" t="s">
        <v>425</v>
      </c>
      <c r="B26" s="435">
        <f t="shared" si="1"/>
        <v>1.38883</v>
      </c>
      <c r="C26" s="435">
        <f t="shared" si="1"/>
        <v>58.512839999999997</v>
      </c>
      <c r="D26" s="435">
        <f t="shared" si="1"/>
        <v>108.062855</v>
      </c>
      <c r="E26" s="435">
        <f t="shared" si="1"/>
        <v>53.119028999999998</v>
      </c>
      <c r="F26" s="435">
        <f t="shared" si="1"/>
        <v>12.931047</v>
      </c>
      <c r="G26" s="435">
        <f t="shared" si="1"/>
        <v>22.423525999999999</v>
      </c>
      <c r="H26" s="435">
        <f t="shared" si="2"/>
        <v>256.43812700000001</v>
      </c>
    </row>
    <row r="27" spans="1:8" x14ac:dyDescent="0.15">
      <c r="A27" s="68" t="s">
        <v>426</v>
      </c>
      <c r="B27" s="435">
        <f t="shared" si="1"/>
        <v>1.13025</v>
      </c>
      <c r="C27" s="435">
        <f t="shared" si="1"/>
        <v>96.292953999999995</v>
      </c>
      <c r="D27" s="435">
        <f t="shared" si="1"/>
        <v>179.48289199999999</v>
      </c>
      <c r="E27" s="435">
        <f t="shared" si="1"/>
        <v>103.23486</v>
      </c>
      <c r="F27" s="435">
        <f t="shared" si="1"/>
        <v>37.149217</v>
      </c>
      <c r="G27" s="435">
        <f t="shared" si="1"/>
        <v>5.8237100000000002</v>
      </c>
      <c r="H27" s="435">
        <f t="shared" si="2"/>
        <v>423.11388299999999</v>
      </c>
    </row>
    <row r="28" spans="1:8" x14ac:dyDescent="0.15">
      <c r="A28" s="68" t="s">
        <v>427</v>
      </c>
      <c r="B28" s="435">
        <f t="shared" si="1"/>
        <v>1.7256720000000001</v>
      </c>
      <c r="C28" s="435">
        <f t="shared" si="1"/>
        <v>127.444305</v>
      </c>
      <c r="D28" s="435">
        <f t="shared" si="1"/>
        <v>233.05652000000001</v>
      </c>
      <c r="E28" s="435">
        <f t="shared" si="1"/>
        <v>59.389938999999998</v>
      </c>
      <c r="F28" s="435">
        <f t="shared" si="1"/>
        <v>61.631079999999997</v>
      </c>
      <c r="G28" s="435">
        <f t="shared" si="1"/>
        <v>19.148987000000002</v>
      </c>
      <c r="H28" s="435">
        <f t="shared" si="2"/>
        <v>502.396503</v>
      </c>
    </row>
    <row r="29" spans="1:8" x14ac:dyDescent="0.15">
      <c r="A29" s="68" t="s">
        <v>428</v>
      </c>
      <c r="B29" s="435">
        <f t="shared" si="1"/>
        <v>1.6792830000000001</v>
      </c>
      <c r="C29" s="435">
        <f t="shared" si="1"/>
        <v>140.29547099999999</v>
      </c>
      <c r="D29" s="435">
        <f t="shared" si="1"/>
        <v>279.65156500000001</v>
      </c>
      <c r="E29" s="435">
        <f t="shared" si="1"/>
        <v>82.007067000000006</v>
      </c>
      <c r="F29" s="435">
        <f t="shared" si="1"/>
        <v>89.801469999999995</v>
      </c>
      <c r="G29" s="435">
        <f t="shared" si="1"/>
        <v>22.357348999999999</v>
      </c>
      <c r="H29" s="435">
        <f t="shared" si="2"/>
        <v>615.79220499999997</v>
      </c>
    </row>
    <row r="30" spans="1:8" x14ac:dyDescent="0.15">
      <c r="A30" s="68" t="s">
        <v>429</v>
      </c>
      <c r="B30" s="435">
        <f t="shared" si="1"/>
        <v>2.5817540000000001</v>
      </c>
      <c r="C30" s="435">
        <f t="shared" si="1"/>
        <v>160.09891200000001</v>
      </c>
      <c r="D30" s="435">
        <f t="shared" si="1"/>
        <v>354.53330499999998</v>
      </c>
      <c r="E30" s="435">
        <f t="shared" si="1"/>
        <v>135.177662</v>
      </c>
      <c r="F30" s="435">
        <f t="shared" si="1"/>
        <v>140.02072899999999</v>
      </c>
      <c r="G30" s="435">
        <f t="shared" si="1"/>
        <v>35.732905000000002</v>
      </c>
      <c r="H30" s="435">
        <f t="shared" si="2"/>
        <v>828.14526699999988</v>
      </c>
    </row>
    <row r="31" spans="1:8" x14ac:dyDescent="0.15">
      <c r="A31" s="68" t="s">
        <v>430</v>
      </c>
      <c r="B31" s="435">
        <f t="shared" si="1"/>
        <v>2.9024570000000001</v>
      </c>
      <c r="C31" s="435">
        <f t="shared" si="1"/>
        <v>197.91232199999999</v>
      </c>
      <c r="D31" s="435">
        <f t="shared" si="1"/>
        <v>352.68350199999998</v>
      </c>
      <c r="E31" s="435">
        <f t="shared" si="1"/>
        <v>187.229724</v>
      </c>
      <c r="F31" s="435">
        <f t="shared" si="1"/>
        <v>244.256879</v>
      </c>
      <c r="G31" s="435">
        <f t="shared" si="1"/>
        <v>43.186785999999998</v>
      </c>
      <c r="H31" s="435">
        <f t="shared" si="2"/>
        <v>1028.1716699999999</v>
      </c>
    </row>
    <row r="32" spans="1:8" x14ac:dyDescent="0.15">
      <c r="A32" s="61" t="s">
        <v>327</v>
      </c>
      <c r="B32" s="435">
        <f t="shared" si="1"/>
        <v>4.2102680000000001</v>
      </c>
      <c r="C32" s="435">
        <f t="shared" si="1"/>
        <v>243.10916</v>
      </c>
      <c r="D32" s="435">
        <f t="shared" si="1"/>
        <v>501.72144400000002</v>
      </c>
      <c r="E32" s="435">
        <f t="shared" si="1"/>
        <v>260.710936</v>
      </c>
      <c r="F32" s="435">
        <f t="shared" si="1"/>
        <v>364.16824600000001</v>
      </c>
      <c r="G32" s="435">
        <f t="shared" si="1"/>
        <v>49.483013</v>
      </c>
      <c r="H32" s="435">
        <f t="shared" si="2"/>
        <v>1423.403067</v>
      </c>
    </row>
    <row r="33" spans="1:8" x14ac:dyDescent="0.15">
      <c r="A33" s="616" t="s">
        <v>802</v>
      </c>
      <c r="B33" s="435">
        <f t="shared" si="1"/>
        <v>3.290146</v>
      </c>
      <c r="C33" s="435">
        <f t="shared" si="1"/>
        <v>302.96056800000002</v>
      </c>
      <c r="D33" s="435">
        <f t="shared" si="1"/>
        <v>498.03322900000001</v>
      </c>
      <c r="E33" s="435">
        <f t="shared" si="1"/>
        <v>272.22255000000001</v>
      </c>
      <c r="F33" s="435">
        <f t="shared" si="1"/>
        <v>340.935565</v>
      </c>
      <c r="G33" s="435">
        <f t="shared" si="1"/>
        <v>95.439993999999999</v>
      </c>
      <c r="H33" s="435">
        <f>SUM(B33:G33)</f>
        <v>1512.8820520000002</v>
      </c>
    </row>
    <row r="34" spans="1:8" x14ac:dyDescent="0.15">
      <c r="A34" s="616" t="s">
        <v>936</v>
      </c>
      <c r="B34" s="435">
        <f t="shared" si="1"/>
        <v>2.202728</v>
      </c>
      <c r="C34" s="435">
        <f t="shared" si="1"/>
        <v>280.23853200000002</v>
      </c>
      <c r="D34" s="435">
        <f t="shared" si="1"/>
        <v>558.74749099999997</v>
      </c>
      <c r="E34" s="435">
        <f t="shared" si="1"/>
        <v>261.91036100000002</v>
      </c>
      <c r="F34" s="435">
        <f t="shared" si="1"/>
        <v>193.43923599999999</v>
      </c>
      <c r="G34" s="435">
        <f t="shared" si="1"/>
        <v>97.127844999999994</v>
      </c>
      <c r="H34" s="435">
        <f>SUM(B34:G34)</f>
        <v>1393.6661929999998</v>
      </c>
    </row>
    <row r="35" spans="1:8" x14ac:dyDescent="0.15">
      <c r="A35" s="436" t="s">
        <v>66</v>
      </c>
      <c r="B35" s="437">
        <f>SUM(B17:B34)</f>
        <v>30.161080999999996</v>
      </c>
      <c r="C35" s="437">
        <f t="shared" ref="C35:H35" si="3">SUM(C17:C34)</f>
        <v>1710.8935410000001</v>
      </c>
      <c r="D35" s="437">
        <f t="shared" si="3"/>
        <v>3267.5074079999999</v>
      </c>
      <c r="E35" s="437">
        <f t="shared" si="3"/>
        <v>1495.7936629999999</v>
      </c>
      <c r="F35" s="437">
        <f t="shared" si="3"/>
        <v>1495.704097</v>
      </c>
      <c r="G35" s="437">
        <f t="shared" si="3"/>
        <v>536.33632800000009</v>
      </c>
      <c r="H35" s="437">
        <f t="shared" si="3"/>
        <v>8536.3961179999988</v>
      </c>
    </row>
    <row r="36" spans="1:8" x14ac:dyDescent="0.15">
      <c r="A36" s="438"/>
      <c r="B36" s="439"/>
      <c r="C36" s="439"/>
      <c r="D36" s="439"/>
      <c r="E36" s="439"/>
      <c r="F36" s="439"/>
      <c r="G36" s="439"/>
    </row>
    <row r="37" spans="1:8" x14ac:dyDescent="0.15">
      <c r="A37" s="438" t="s">
        <v>524</v>
      </c>
    </row>
    <row r="38" spans="1:8" ht="15" x14ac:dyDescent="0.15">
      <c r="A38" s="31" t="s">
        <v>521</v>
      </c>
      <c r="B38" s="73" t="s">
        <v>135</v>
      </c>
      <c r="C38" s="73" t="s">
        <v>136</v>
      </c>
      <c r="D38" s="73" t="s">
        <v>137</v>
      </c>
      <c r="E38" s="28" t="s">
        <v>138</v>
      </c>
      <c r="F38" s="73" t="s">
        <v>139</v>
      </c>
      <c r="G38" s="39" t="s">
        <v>188</v>
      </c>
      <c r="H38" s="39" t="s">
        <v>66</v>
      </c>
    </row>
    <row r="39" spans="1:8" x14ac:dyDescent="0.15">
      <c r="A39" s="68" t="s">
        <v>416</v>
      </c>
      <c r="B39" s="219">
        <v>73847</v>
      </c>
      <c r="C39" s="219">
        <v>455897</v>
      </c>
      <c r="D39" s="219">
        <v>7028</v>
      </c>
      <c r="E39" s="219">
        <v>10995</v>
      </c>
      <c r="F39" s="219">
        <v>3084</v>
      </c>
      <c r="G39" s="219">
        <v>4159876</v>
      </c>
      <c r="H39" s="219">
        <f>SUM(B39:G39)</f>
        <v>4710727</v>
      </c>
    </row>
    <row r="40" spans="1:8" x14ac:dyDescent="0.15">
      <c r="A40" s="68" t="s">
        <v>417</v>
      </c>
      <c r="B40" s="219">
        <v>383060</v>
      </c>
      <c r="C40" s="219">
        <v>1666643</v>
      </c>
      <c r="D40" s="219">
        <v>404414</v>
      </c>
      <c r="E40" s="219">
        <v>201567</v>
      </c>
      <c r="F40" s="219">
        <v>45828</v>
      </c>
      <c r="G40" s="219">
        <v>5792221</v>
      </c>
      <c r="H40" s="219">
        <f t="shared" ref="H40:H55" si="4">SUM(B40:G40)</f>
        <v>8493733</v>
      </c>
    </row>
    <row r="41" spans="1:8" x14ac:dyDescent="0.15">
      <c r="A41" s="68" t="s">
        <v>418</v>
      </c>
      <c r="B41" s="219">
        <v>364468</v>
      </c>
      <c r="C41" s="219">
        <v>4595684</v>
      </c>
      <c r="D41" s="219">
        <v>1734392</v>
      </c>
      <c r="E41" s="219">
        <v>775460</v>
      </c>
      <c r="F41" s="219">
        <v>341547</v>
      </c>
      <c r="G41" s="219">
        <v>11494088</v>
      </c>
      <c r="H41" s="219">
        <f t="shared" si="4"/>
        <v>19305639</v>
      </c>
    </row>
    <row r="42" spans="1:8" x14ac:dyDescent="0.15">
      <c r="A42" s="68" t="s">
        <v>419</v>
      </c>
      <c r="B42" s="219">
        <v>931332</v>
      </c>
      <c r="C42" s="219">
        <v>7467109</v>
      </c>
      <c r="D42" s="219">
        <v>9579738</v>
      </c>
      <c r="E42" s="219">
        <v>5174968</v>
      </c>
      <c r="F42" s="219">
        <v>1044189</v>
      </c>
      <c r="G42" s="219">
        <v>11014049</v>
      </c>
      <c r="H42" s="219">
        <f t="shared" si="4"/>
        <v>35211385</v>
      </c>
    </row>
    <row r="43" spans="1:8" x14ac:dyDescent="0.15">
      <c r="A43" s="68" t="s">
        <v>420</v>
      </c>
      <c r="B43" s="219">
        <v>2844518</v>
      </c>
      <c r="C43" s="219">
        <v>10782060</v>
      </c>
      <c r="D43" s="219">
        <v>13692050</v>
      </c>
      <c r="E43" s="219">
        <v>6030980</v>
      </c>
      <c r="F43" s="219">
        <v>1043281</v>
      </c>
      <c r="G43" s="219">
        <v>12340041</v>
      </c>
      <c r="H43" s="219">
        <f t="shared" si="4"/>
        <v>46732930</v>
      </c>
    </row>
    <row r="44" spans="1:8" x14ac:dyDescent="0.15">
      <c r="A44" s="68" t="s">
        <v>421</v>
      </c>
      <c r="B44" s="219">
        <v>985388</v>
      </c>
      <c r="C44" s="219">
        <v>9976718</v>
      </c>
      <c r="D44" s="219">
        <v>20260641</v>
      </c>
      <c r="E44" s="219">
        <v>13687387</v>
      </c>
      <c r="F44" s="219">
        <v>1871853</v>
      </c>
      <c r="G44" s="219">
        <v>19586569</v>
      </c>
      <c r="H44" s="219">
        <f t="shared" si="4"/>
        <v>66368556</v>
      </c>
    </row>
    <row r="45" spans="1:8" x14ac:dyDescent="0.15">
      <c r="A45" s="68" t="s">
        <v>422</v>
      </c>
      <c r="B45" s="219">
        <v>1201684</v>
      </c>
      <c r="C45" s="219">
        <v>15127182</v>
      </c>
      <c r="D45" s="219">
        <v>29741106</v>
      </c>
      <c r="E45" s="219">
        <v>12022124</v>
      </c>
      <c r="F45" s="219">
        <v>1174983</v>
      </c>
      <c r="G45" s="219">
        <v>26601156</v>
      </c>
      <c r="H45" s="219">
        <f t="shared" si="4"/>
        <v>85868235</v>
      </c>
    </row>
    <row r="46" spans="1:8" x14ac:dyDescent="0.15">
      <c r="A46" s="68" t="s">
        <v>423</v>
      </c>
      <c r="B46" s="219">
        <v>1530987</v>
      </c>
      <c r="C46" s="219">
        <v>22666913</v>
      </c>
      <c r="D46" s="219">
        <v>47641204</v>
      </c>
      <c r="E46" s="219">
        <v>15117657</v>
      </c>
      <c r="F46" s="219">
        <v>1799492</v>
      </c>
      <c r="G46" s="219">
        <v>32821293</v>
      </c>
      <c r="H46" s="219">
        <f t="shared" si="4"/>
        <v>121577546</v>
      </c>
    </row>
    <row r="47" spans="1:8" x14ac:dyDescent="0.15">
      <c r="A47" s="68" t="s">
        <v>424</v>
      </c>
      <c r="B47" s="219">
        <v>734409</v>
      </c>
      <c r="C47" s="219">
        <v>31290271</v>
      </c>
      <c r="D47" s="219">
        <v>78474032</v>
      </c>
      <c r="E47" s="219">
        <v>27770397</v>
      </c>
      <c r="F47" s="219">
        <v>4046371</v>
      </c>
      <c r="G47" s="219">
        <v>21802920</v>
      </c>
      <c r="H47" s="219">
        <f t="shared" si="4"/>
        <v>164118400</v>
      </c>
    </row>
    <row r="48" spans="1:8" x14ac:dyDescent="0.15">
      <c r="A48" s="68" t="s">
        <v>425</v>
      </c>
      <c r="B48" s="219">
        <v>1388830</v>
      </c>
      <c r="C48" s="219">
        <v>58512840</v>
      </c>
      <c r="D48" s="219">
        <v>108062855</v>
      </c>
      <c r="E48" s="219">
        <v>53119029</v>
      </c>
      <c r="F48" s="219">
        <v>12931047</v>
      </c>
      <c r="G48" s="219">
        <v>22423526</v>
      </c>
      <c r="H48" s="219">
        <f t="shared" si="4"/>
        <v>256438127</v>
      </c>
    </row>
    <row r="49" spans="1:9" x14ac:dyDescent="0.15">
      <c r="A49" s="68" t="s">
        <v>426</v>
      </c>
      <c r="B49" s="219">
        <v>1130250</v>
      </c>
      <c r="C49" s="219">
        <v>96292954</v>
      </c>
      <c r="D49" s="219">
        <v>179482892</v>
      </c>
      <c r="E49" s="219">
        <v>103234860</v>
      </c>
      <c r="F49" s="219">
        <v>37149217</v>
      </c>
      <c r="G49" s="219">
        <v>5823710</v>
      </c>
      <c r="H49" s="219">
        <f t="shared" si="4"/>
        <v>423113883</v>
      </c>
    </row>
    <row r="50" spans="1:9" x14ac:dyDescent="0.15">
      <c r="A50" s="68" t="s">
        <v>427</v>
      </c>
      <c r="B50" s="219">
        <v>1725672</v>
      </c>
      <c r="C50" s="219">
        <v>127444305</v>
      </c>
      <c r="D50" s="219">
        <v>233056520</v>
      </c>
      <c r="E50" s="219">
        <v>59389939</v>
      </c>
      <c r="F50" s="219">
        <v>61631080</v>
      </c>
      <c r="G50" s="219">
        <v>19148987</v>
      </c>
      <c r="H50" s="219">
        <f t="shared" si="4"/>
        <v>502396503</v>
      </c>
    </row>
    <row r="51" spans="1:9" x14ac:dyDescent="0.15">
      <c r="A51" s="68" t="s">
        <v>428</v>
      </c>
      <c r="B51" s="219">
        <v>1679283</v>
      </c>
      <c r="C51" s="219">
        <v>140295471</v>
      </c>
      <c r="D51" s="219">
        <v>279651565</v>
      </c>
      <c r="E51" s="219">
        <v>82007067</v>
      </c>
      <c r="F51" s="219">
        <v>89801470</v>
      </c>
      <c r="G51" s="219">
        <v>22357349</v>
      </c>
      <c r="H51" s="219">
        <f t="shared" si="4"/>
        <v>615792205</v>
      </c>
    </row>
    <row r="52" spans="1:9" x14ac:dyDescent="0.15">
      <c r="A52" s="68" t="s">
        <v>429</v>
      </c>
      <c r="B52" s="219">
        <v>2581754</v>
      </c>
      <c r="C52" s="219">
        <v>160098912</v>
      </c>
      <c r="D52" s="219">
        <v>354533305</v>
      </c>
      <c r="E52" s="219">
        <v>135177662</v>
      </c>
      <c r="F52" s="219">
        <v>140020729</v>
      </c>
      <c r="G52" s="219">
        <v>35732905</v>
      </c>
      <c r="H52" s="219">
        <f t="shared" si="4"/>
        <v>828145267</v>
      </c>
    </row>
    <row r="53" spans="1:9" x14ac:dyDescent="0.15">
      <c r="A53" s="68" t="s">
        <v>430</v>
      </c>
      <c r="B53" s="219">
        <v>2902457</v>
      </c>
      <c r="C53" s="219">
        <v>197912322</v>
      </c>
      <c r="D53" s="219">
        <v>352683502</v>
      </c>
      <c r="E53" s="219">
        <v>187229724</v>
      </c>
      <c r="F53" s="219">
        <v>244256879</v>
      </c>
      <c r="G53" s="219">
        <v>43186786</v>
      </c>
      <c r="H53" s="219">
        <f t="shared" si="4"/>
        <v>1028171670</v>
      </c>
    </row>
    <row r="54" spans="1:9" x14ac:dyDescent="0.15">
      <c r="A54" s="61" t="s">
        <v>327</v>
      </c>
      <c r="B54" s="219">
        <v>4210268</v>
      </c>
      <c r="C54" s="219">
        <v>243109160</v>
      </c>
      <c r="D54" s="219">
        <v>501721444</v>
      </c>
      <c r="E54" s="219">
        <v>260710936</v>
      </c>
      <c r="F54" s="219">
        <v>364168246</v>
      </c>
      <c r="G54" s="219">
        <v>49483013</v>
      </c>
      <c r="H54" s="219">
        <f t="shared" si="4"/>
        <v>1423403067</v>
      </c>
    </row>
    <row r="55" spans="1:9" x14ac:dyDescent="0.15">
      <c r="A55" s="616" t="s">
        <v>802</v>
      </c>
      <c r="B55" s="219">
        <v>3290146</v>
      </c>
      <c r="C55" s="219">
        <v>302960568</v>
      </c>
      <c r="D55" s="219">
        <v>498033229</v>
      </c>
      <c r="E55" s="219">
        <v>272222550</v>
      </c>
      <c r="F55" s="219">
        <v>340935565</v>
      </c>
      <c r="G55" s="219">
        <v>95439994</v>
      </c>
      <c r="H55" s="219">
        <f t="shared" si="4"/>
        <v>1512882052</v>
      </c>
    </row>
    <row r="56" spans="1:9" x14ac:dyDescent="0.15">
      <c r="A56" s="616" t="s">
        <v>936</v>
      </c>
      <c r="B56" s="219">
        <v>2202728</v>
      </c>
      <c r="C56" s="219">
        <v>280238532</v>
      </c>
      <c r="D56" s="219">
        <v>558747491</v>
      </c>
      <c r="E56" s="219">
        <v>261910361</v>
      </c>
      <c r="F56" s="219">
        <v>193439236</v>
      </c>
      <c r="G56" s="219">
        <v>97127845</v>
      </c>
      <c r="H56" s="219">
        <f>SUM(B56:G56)</f>
        <v>1393666193</v>
      </c>
    </row>
    <row r="57" spans="1:9" x14ac:dyDescent="0.15">
      <c r="A57" s="436" t="s">
        <v>66</v>
      </c>
      <c r="B57" s="439">
        <f>SUM(B39:B56)</f>
        <v>30161081</v>
      </c>
      <c r="C57" s="439">
        <f t="shared" ref="C57:H57" si="5">SUM(C39:C56)</f>
        <v>1710893541</v>
      </c>
      <c r="D57" s="439">
        <f t="shared" si="5"/>
        <v>3267507408</v>
      </c>
      <c r="E57" s="439">
        <f t="shared" si="5"/>
        <v>1495793663</v>
      </c>
      <c r="F57" s="439">
        <f t="shared" si="5"/>
        <v>1495704097</v>
      </c>
      <c r="G57" s="439">
        <f t="shared" si="5"/>
        <v>536336328</v>
      </c>
      <c r="H57" s="439">
        <f t="shared" si="5"/>
        <v>8536396118</v>
      </c>
    </row>
    <row r="60" spans="1:9" x14ac:dyDescent="0.15">
      <c r="A60" s="902" t="s">
        <v>141</v>
      </c>
      <c r="B60" s="904"/>
      <c r="C60" s="904"/>
      <c r="D60" s="904"/>
      <c r="E60" s="904"/>
      <c r="I60" s="79"/>
    </row>
    <row r="61" spans="1:9" x14ac:dyDescent="0.15">
      <c r="I61" s="79"/>
    </row>
    <row r="62" spans="1:9" x14ac:dyDescent="0.15">
      <c r="I62" s="79"/>
    </row>
    <row r="63" spans="1:9" x14ac:dyDescent="0.15">
      <c r="I63" s="79"/>
    </row>
    <row r="64" spans="1:9" x14ac:dyDescent="0.15">
      <c r="I64" s="79"/>
    </row>
    <row r="65" spans="10:10" x14ac:dyDescent="0.15">
      <c r="J65" s="79"/>
    </row>
  </sheetData>
  <mergeCells count="2">
    <mergeCell ref="A8:J8"/>
    <mergeCell ref="A60:E60"/>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theme="0"/>
  </sheetPr>
  <dimension ref="A1:AA288"/>
  <sheetViews>
    <sheetView topLeftCell="A267" workbookViewId="0">
      <selection activeCell="K17" sqref="K17"/>
    </sheetView>
  </sheetViews>
  <sheetFormatPr baseColWidth="10" defaultColWidth="10.83203125" defaultRowHeight="13" x14ac:dyDescent="0.15"/>
  <cols>
    <col min="1" max="1" width="7.6640625" style="441" customWidth="1"/>
    <col min="2" max="2" width="30.33203125" style="441" customWidth="1"/>
    <col min="3" max="3" width="71.5" style="441" customWidth="1"/>
    <col min="4" max="4" width="12" style="79" customWidth="1"/>
    <col min="5" max="5" width="11.1640625" style="440" customWidth="1"/>
    <col min="6" max="6" width="4" style="440" customWidth="1"/>
    <col min="7" max="7" width="12.83203125" style="441" customWidth="1"/>
    <col min="8" max="8" width="18" style="441" customWidth="1"/>
    <col min="9" max="10" width="9.83203125" style="440" customWidth="1"/>
    <col min="11" max="16384" width="10.83203125" style="440"/>
  </cols>
  <sheetData>
    <row r="1" spans="1:8" ht="16" x14ac:dyDescent="0.2">
      <c r="A1" s="926" t="s">
        <v>525</v>
      </c>
      <c r="B1" s="926"/>
      <c r="C1" s="926"/>
      <c r="D1" s="926"/>
      <c r="E1" s="926"/>
    </row>
    <row r="2" spans="1:8" x14ac:dyDescent="0.15">
      <c r="A2" s="296" t="s">
        <v>213</v>
      </c>
      <c r="B2" s="52" t="s">
        <v>359</v>
      </c>
      <c r="C2" s="52" t="s">
        <v>360</v>
      </c>
      <c r="D2" s="296" t="s">
        <v>526</v>
      </c>
      <c r="E2" s="442" t="s">
        <v>527</v>
      </c>
    </row>
    <row r="3" spans="1:8" x14ac:dyDescent="0.15">
      <c r="A3" s="296">
        <v>1</v>
      </c>
      <c r="B3" s="31" t="s">
        <v>375</v>
      </c>
      <c r="C3" s="61" t="s">
        <v>528</v>
      </c>
      <c r="D3" s="49">
        <v>93034.89</v>
      </c>
      <c r="E3" s="443">
        <v>483920</v>
      </c>
      <c r="G3" s="440"/>
      <c r="H3" s="440"/>
    </row>
    <row r="4" spans="1:8" x14ac:dyDescent="0.15">
      <c r="A4" s="296">
        <v>2</v>
      </c>
      <c r="B4" s="31" t="s">
        <v>361</v>
      </c>
      <c r="C4" s="61" t="s">
        <v>529</v>
      </c>
      <c r="D4" s="49">
        <v>84600.44</v>
      </c>
      <c r="E4" s="443">
        <v>1094519</v>
      </c>
      <c r="G4" s="440"/>
      <c r="H4" s="440"/>
    </row>
    <row r="5" spans="1:8" x14ac:dyDescent="0.15">
      <c r="A5" s="296">
        <v>3</v>
      </c>
      <c r="B5" s="31" t="s">
        <v>530</v>
      </c>
      <c r="C5" s="61" t="s">
        <v>531</v>
      </c>
      <c r="D5" s="49">
        <v>79064.38</v>
      </c>
      <c r="E5" s="443">
        <v>495140</v>
      </c>
      <c r="G5" s="440"/>
      <c r="H5" s="440"/>
    </row>
    <row r="6" spans="1:8" x14ac:dyDescent="0.15">
      <c r="A6" s="297">
        <v>4</v>
      </c>
      <c r="B6" s="31" t="s">
        <v>532</v>
      </c>
      <c r="C6" s="61" t="s">
        <v>372</v>
      </c>
      <c r="D6" s="49">
        <v>62641.21</v>
      </c>
      <c r="E6" s="443">
        <v>510833</v>
      </c>
      <c r="G6" s="440"/>
      <c r="H6" s="440"/>
    </row>
    <row r="7" spans="1:8" x14ac:dyDescent="0.15">
      <c r="A7" s="297">
        <v>5</v>
      </c>
      <c r="B7" s="31" t="s">
        <v>533</v>
      </c>
      <c r="C7" s="61" t="s">
        <v>534</v>
      </c>
      <c r="D7" s="49">
        <v>51678.06</v>
      </c>
      <c r="E7" s="443">
        <v>810148</v>
      </c>
      <c r="G7" s="440"/>
      <c r="H7" s="440"/>
    </row>
    <row r="8" spans="1:8" x14ac:dyDescent="0.15">
      <c r="A8" s="297">
        <v>6</v>
      </c>
      <c r="B8" s="31" t="s">
        <v>535</v>
      </c>
      <c r="C8" s="61" t="s">
        <v>531</v>
      </c>
      <c r="D8" s="49">
        <v>46233.52</v>
      </c>
      <c r="E8" s="443">
        <v>292049</v>
      </c>
      <c r="G8" s="440"/>
      <c r="H8" s="440"/>
    </row>
    <row r="9" spans="1:8" x14ac:dyDescent="0.15">
      <c r="A9" s="297">
        <v>7</v>
      </c>
      <c r="B9" s="31" t="s">
        <v>363</v>
      </c>
      <c r="C9" s="61" t="s">
        <v>536</v>
      </c>
      <c r="D9" s="49">
        <v>45930.94</v>
      </c>
      <c r="E9" s="443">
        <v>755558</v>
      </c>
      <c r="G9" s="440"/>
      <c r="H9" s="440"/>
    </row>
    <row r="10" spans="1:8" x14ac:dyDescent="0.15">
      <c r="A10" s="297">
        <v>8</v>
      </c>
      <c r="B10" s="31" t="s">
        <v>367</v>
      </c>
      <c r="C10" s="61" t="s">
        <v>537</v>
      </c>
      <c r="D10" s="49">
        <v>45624.18</v>
      </c>
      <c r="E10" s="443">
        <v>1729248</v>
      </c>
      <c r="G10" s="440"/>
      <c r="H10" s="440"/>
    </row>
    <row r="11" spans="1:8" x14ac:dyDescent="0.15">
      <c r="A11" s="297">
        <v>9</v>
      </c>
      <c r="B11" s="31" t="s">
        <v>538</v>
      </c>
      <c r="C11" s="444" t="s">
        <v>539</v>
      </c>
      <c r="D11" s="49">
        <v>45578.47</v>
      </c>
      <c r="E11" s="443">
        <v>5414685</v>
      </c>
      <c r="G11" s="440"/>
      <c r="H11" s="440"/>
    </row>
    <row r="12" spans="1:8" x14ac:dyDescent="0.15">
      <c r="A12" s="297">
        <v>10</v>
      </c>
      <c r="B12" s="31" t="s">
        <v>540</v>
      </c>
      <c r="C12" s="444" t="s">
        <v>541</v>
      </c>
      <c r="D12" s="49">
        <v>43639.45</v>
      </c>
      <c r="E12" s="443">
        <v>519463</v>
      </c>
      <c r="G12" s="440"/>
      <c r="H12" s="440"/>
    </row>
    <row r="14" spans="1:8" ht="16" x14ac:dyDescent="0.2">
      <c r="A14" s="926" t="s">
        <v>542</v>
      </c>
      <c r="B14" s="926"/>
      <c r="C14" s="926"/>
      <c r="D14" s="926"/>
      <c r="E14" s="926"/>
      <c r="G14" s="440"/>
      <c r="H14" s="440"/>
    </row>
    <row r="15" spans="1:8" ht="12" customHeight="1" x14ac:dyDescent="0.15">
      <c r="A15" s="296" t="s">
        <v>213</v>
      </c>
      <c r="B15" s="52" t="s">
        <v>359</v>
      </c>
      <c r="C15" s="52" t="s">
        <v>360</v>
      </c>
      <c r="D15" s="296" t="s">
        <v>526</v>
      </c>
      <c r="E15" s="442" t="s">
        <v>527</v>
      </c>
      <c r="G15" s="440"/>
      <c r="H15" s="440"/>
    </row>
    <row r="16" spans="1:8" ht="12" customHeight="1" x14ac:dyDescent="0.15">
      <c r="A16" s="296">
        <v>1</v>
      </c>
      <c r="B16" s="31" t="s">
        <v>361</v>
      </c>
      <c r="C16" s="445" t="s">
        <v>529</v>
      </c>
      <c r="D16" s="41">
        <v>124618.63</v>
      </c>
      <c r="E16" s="42">
        <v>2771007</v>
      </c>
      <c r="G16" s="440"/>
      <c r="H16" s="440"/>
    </row>
    <row r="17" spans="1:8" ht="12" customHeight="1" x14ac:dyDescent="0.15">
      <c r="A17" s="296">
        <v>2</v>
      </c>
      <c r="B17" s="31" t="s">
        <v>377</v>
      </c>
      <c r="C17" s="40" t="s">
        <v>543</v>
      </c>
      <c r="D17" s="41">
        <v>111146.03</v>
      </c>
      <c r="E17" s="42">
        <v>2903073</v>
      </c>
      <c r="G17" s="440"/>
      <c r="H17" s="440"/>
    </row>
    <row r="18" spans="1:8" ht="12" customHeight="1" x14ac:dyDescent="0.15">
      <c r="A18" s="296">
        <v>3</v>
      </c>
      <c r="B18" s="31" t="s">
        <v>544</v>
      </c>
      <c r="C18" s="445" t="s">
        <v>545</v>
      </c>
      <c r="D18" s="41">
        <v>102767.58</v>
      </c>
      <c r="E18" s="42">
        <v>722931</v>
      </c>
      <c r="G18" s="440"/>
      <c r="H18" s="440"/>
    </row>
    <row r="19" spans="1:8" ht="12" customHeight="1" x14ac:dyDescent="0.15">
      <c r="A19" s="297">
        <v>4</v>
      </c>
      <c r="B19" s="31" t="s">
        <v>375</v>
      </c>
      <c r="C19" s="445" t="s">
        <v>528</v>
      </c>
      <c r="D19" s="41">
        <v>93648.47</v>
      </c>
      <c r="E19" s="42">
        <v>976410</v>
      </c>
      <c r="G19" s="440"/>
      <c r="H19" s="440"/>
    </row>
    <row r="20" spans="1:8" ht="12" customHeight="1" x14ac:dyDescent="0.15">
      <c r="A20" s="297">
        <v>5</v>
      </c>
      <c r="B20" s="31" t="s">
        <v>530</v>
      </c>
      <c r="C20" s="445" t="s">
        <v>531</v>
      </c>
      <c r="D20" s="41">
        <v>86588.36</v>
      </c>
      <c r="E20" s="42">
        <v>571815</v>
      </c>
      <c r="G20" s="440"/>
      <c r="H20" s="440"/>
    </row>
    <row r="21" spans="1:8" ht="12" customHeight="1" x14ac:dyDescent="0.15">
      <c r="A21" s="297">
        <v>6</v>
      </c>
      <c r="B21" s="31" t="s">
        <v>363</v>
      </c>
      <c r="C21" s="445" t="s">
        <v>536</v>
      </c>
      <c r="D21" s="41">
        <v>82150.44</v>
      </c>
      <c r="E21" s="42">
        <v>2361609</v>
      </c>
      <c r="G21" s="440"/>
      <c r="H21" s="440"/>
    </row>
    <row r="22" spans="1:8" ht="12" customHeight="1" x14ac:dyDescent="0.15">
      <c r="A22" s="297">
        <v>7</v>
      </c>
      <c r="B22" s="31" t="s">
        <v>535</v>
      </c>
      <c r="C22" s="445" t="s">
        <v>546</v>
      </c>
      <c r="D22" s="41">
        <v>60130.46</v>
      </c>
      <c r="E22" s="42">
        <v>364638</v>
      </c>
      <c r="G22" s="440"/>
      <c r="H22" s="440"/>
    </row>
    <row r="23" spans="1:8" ht="12" customHeight="1" x14ac:dyDescent="0.15">
      <c r="A23" s="297">
        <v>8</v>
      </c>
      <c r="B23" s="31" t="s">
        <v>379</v>
      </c>
      <c r="C23" s="445" t="s">
        <v>537</v>
      </c>
      <c r="D23" s="41">
        <v>49630.35</v>
      </c>
      <c r="E23" s="42">
        <v>1937871</v>
      </c>
      <c r="G23" s="440"/>
      <c r="H23" s="440"/>
    </row>
    <row r="24" spans="1:8" ht="12" customHeight="1" x14ac:dyDescent="0.15">
      <c r="A24" s="297">
        <v>9</v>
      </c>
      <c r="B24" s="31" t="s">
        <v>533</v>
      </c>
      <c r="C24" s="445" t="s">
        <v>547</v>
      </c>
      <c r="D24" s="41">
        <v>46681.83</v>
      </c>
      <c r="E24" s="42">
        <v>1287054</v>
      </c>
      <c r="G24" s="440"/>
      <c r="H24" s="440"/>
    </row>
    <row r="25" spans="1:8" ht="12" customHeight="1" x14ac:dyDescent="0.15">
      <c r="A25" s="297">
        <v>10</v>
      </c>
      <c r="B25" s="31" t="s">
        <v>548</v>
      </c>
      <c r="C25" s="40" t="s">
        <v>549</v>
      </c>
      <c r="D25" s="41">
        <v>45379.45</v>
      </c>
      <c r="E25" s="42">
        <v>1050686</v>
      </c>
      <c r="G25" s="440"/>
      <c r="H25" s="440"/>
    </row>
    <row r="26" spans="1:8" x14ac:dyDescent="0.15">
      <c r="A26"/>
      <c r="B26"/>
      <c r="C26"/>
      <c r="D26"/>
      <c r="E26" s="79"/>
      <c r="G26" s="440"/>
      <c r="H26" s="440"/>
    </row>
    <row r="27" spans="1:8" ht="16" x14ac:dyDescent="0.2">
      <c r="A27" s="923" t="s">
        <v>550</v>
      </c>
      <c r="B27" s="924"/>
      <c r="C27" s="924"/>
      <c r="D27" s="924"/>
      <c r="E27" s="925"/>
      <c r="G27" s="440"/>
      <c r="H27" s="440"/>
    </row>
    <row r="28" spans="1:8" x14ac:dyDescent="0.15">
      <c r="A28" s="296" t="s">
        <v>213</v>
      </c>
      <c r="B28" s="296" t="s">
        <v>239</v>
      </c>
      <c r="C28" s="296" t="s">
        <v>551</v>
      </c>
      <c r="D28" s="296" t="s">
        <v>70</v>
      </c>
      <c r="E28" s="442" t="s">
        <v>71</v>
      </c>
      <c r="G28" s="440"/>
      <c r="H28" s="440"/>
    </row>
    <row r="29" spans="1:8" x14ac:dyDescent="0.15">
      <c r="A29" s="296">
        <v>1</v>
      </c>
      <c r="B29" s="31" t="s">
        <v>377</v>
      </c>
      <c r="C29" s="40" t="s">
        <v>543</v>
      </c>
      <c r="D29" s="41">
        <v>196138.506714508</v>
      </c>
      <c r="E29" s="42">
        <v>4372203</v>
      </c>
      <c r="G29" s="440"/>
      <c r="H29" s="440"/>
    </row>
    <row r="30" spans="1:8" x14ac:dyDescent="0.15">
      <c r="A30" s="296">
        <v>2</v>
      </c>
      <c r="B30" s="31" t="s">
        <v>361</v>
      </c>
      <c r="C30" s="40" t="s">
        <v>529</v>
      </c>
      <c r="D30" s="41">
        <v>165987.98944526899</v>
      </c>
      <c r="E30" s="42">
        <v>2740625</v>
      </c>
      <c r="G30" s="440"/>
      <c r="H30" s="440"/>
    </row>
    <row r="31" spans="1:8" x14ac:dyDescent="0.15">
      <c r="A31" s="296">
        <v>3</v>
      </c>
      <c r="B31" s="31" t="s">
        <v>363</v>
      </c>
      <c r="C31" s="40" t="s">
        <v>536</v>
      </c>
      <c r="D31" s="41">
        <v>129814.394872499</v>
      </c>
      <c r="E31" s="42">
        <v>1505551</v>
      </c>
      <c r="G31" s="440"/>
      <c r="H31" s="440"/>
    </row>
    <row r="32" spans="1:8" x14ac:dyDescent="0.15">
      <c r="A32" s="297">
        <v>4</v>
      </c>
      <c r="B32" s="31" t="s">
        <v>369</v>
      </c>
      <c r="C32" s="445" t="s">
        <v>370</v>
      </c>
      <c r="D32" s="41">
        <v>92435.132680815601</v>
      </c>
      <c r="E32" s="42">
        <v>1016617</v>
      </c>
      <c r="G32" s="440"/>
      <c r="H32" s="440"/>
    </row>
    <row r="33" spans="1:8" x14ac:dyDescent="0.15">
      <c r="A33" s="297">
        <v>5</v>
      </c>
      <c r="B33" s="31" t="s">
        <v>548</v>
      </c>
      <c r="C33" s="445" t="s">
        <v>552</v>
      </c>
      <c r="D33" s="41">
        <v>76969.066405799196</v>
      </c>
      <c r="E33" s="42">
        <v>1271568</v>
      </c>
      <c r="G33" s="440"/>
      <c r="H33" s="440"/>
    </row>
    <row r="34" spans="1:8" x14ac:dyDescent="0.15">
      <c r="A34" s="297">
        <v>6</v>
      </c>
      <c r="B34" s="31" t="s">
        <v>530</v>
      </c>
      <c r="C34" s="445" t="s">
        <v>531</v>
      </c>
      <c r="D34" s="41">
        <v>76395.475724142001</v>
      </c>
      <c r="E34" s="42">
        <v>520382</v>
      </c>
      <c r="G34" s="440"/>
      <c r="H34" s="440"/>
    </row>
    <row r="35" spans="1:8" x14ac:dyDescent="0.15">
      <c r="A35" s="297">
        <v>7</v>
      </c>
      <c r="B35" s="31" t="s">
        <v>375</v>
      </c>
      <c r="C35" s="445" t="s">
        <v>528</v>
      </c>
      <c r="D35" s="41">
        <v>73551.466931229399</v>
      </c>
      <c r="E35" s="42">
        <v>5151841</v>
      </c>
      <c r="G35" s="440"/>
      <c r="H35" s="440"/>
    </row>
    <row r="36" spans="1:8" x14ac:dyDescent="0.15">
      <c r="A36" s="297">
        <v>8</v>
      </c>
      <c r="B36" s="31" t="s">
        <v>371</v>
      </c>
      <c r="C36" s="445" t="s">
        <v>372</v>
      </c>
      <c r="D36" s="41">
        <v>70918.780934014299</v>
      </c>
      <c r="E36" s="42">
        <v>776452</v>
      </c>
      <c r="G36" s="440"/>
      <c r="H36" s="440"/>
    </row>
    <row r="37" spans="1:8" x14ac:dyDescent="0.15">
      <c r="A37" s="297">
        <v>9</v>
      </c>
      <c r="B37" s="31" t="s">
        <v>379</v>
      </c>
      <c r="C37" s="445" t="s">
        <v>537</v>
      </c>
      <c r="D37" s="41">
        <v>70132.051120114498</v>
      </c>
      <c r="E37" s="42">
        <v>2799820</v>
      </c>
      <c r="G37" s="440"/>
      <c r="H37" s="440"/>
    </row>
    <row r="38" spans="1:8" x14ac:dyDescent="0.15">
      <c r="A38" s="297">
        <v>10</v>
      </c>
      <c r="B38" s="31" t="s">
        <v>544</v>
      </c>
      <c r="C38" s="445" t="s">
        <v>545</v>
      </c>
      <c r="D38" s="41">
        <v>69015.678275994898</v>
      </c>
      <c r="E38" s="42">
        <v>503350</v>
      </c>
      <c r="G38" s="440"/>
      <c r="H38" s="440"/>
    </row>
    <row r="39" spans="1:8" x14ac:dyDescent="0.15">
      <c r="A39"/>
      <c r="B39"/>
      <c r="C39" s="446"/>
      <c r="D39"/>
      <c r="E39" s="79"/>
      <c r="G39" s="440"/>
      <c r="H39" s="440"/>
    </row>
    <row r="40" spans="1:8" ht="16" x14ac:dyDescent="0.2">
      <c r="A40" s="923" t="s">
        <v>553</v>
      </c>
      <c r="B40" s="924"/>
      <c r="C40" s="924"/>
      <c r="D40" s="924"/>
      <c r="E40" s="925"/>
      <c r="G40" s="440"/>
      <c r="H40" s="440"/>
    </row>
    <row r="41" spans="1:8" x14ac:dyDescent="0.15">
      <c r="A41" s="296" t="s">
        <v>213</v>
      </c>
      <c r="B41" s="296" t="s">
        <v>239</v>
      </c>
      <c r="C41" s="296" t="s">
        <v>551</v>
      </c>
      <c r="D41" s="296" t="s">
        <v>70</v>
      </c>
      <c r="E41" s="442" t="s">
        <v>71</v>
      </c>
      <c r="G41" s="440"/>
      <c r="H41" s="440"/>
    </row>
    <row r="42" spans="1:8" x14ac:dyDescent="0.15">
      <c r="A42" s="296">
        <v>1</v>
      </c>
      <c r="B42" s="31" t="s">
        <v>369</v>
      </c>
      <c r="C42" s="40" t="s">
        <v>370</v>
      </c>
      <c r="D42" s="41">
        <v>226826.39</v>
      </c>
      <c r="E42" s="42">
        <v>2850783</v>
      </c>
      <c r="G42" s="440"/>
      <c r="H42" s="440"/>
    </row>
    <row r="43" spans="1:8" x14ac:dyDescent="0.15">
      <c r="A43" s="296">
        <v>2</v>
      </c>
      <c r="B43" s="31" t="s">
        <v>361</v>
      </c>
      <c r="C43" s="40" t="s">
        <v>362</v>
      </c>
      <c r="D43" s="41">
        <v>210100.01</v>
      </c>
      <c r="E43" s="42">
        <v>2378453</v>
      </c>
      <c r="G43" s="440"/>
      <c r="H43" s="440"/>
    </row>
    <row r="44" spans="1:8" x14ac:dyDescent="0.15">
      <c r="A44" s="296">
        <v>3</v>
      </c>
      <c r="B44" s="31" t="s">
        <v>379</v>
      </c>
      <c r="C44" s="40" t="s">
        <v>380</v>
      </c>
      <c r="D44" s="41">
        <v>158329.60000000001</v>
      </c>
      <c r="E44" s="42">
        <v>6432178</v>
      </c>
      <c r="G44" s="440"/>
      <c r="H44" s="440"/>
    </row>
    <row r="45" spans="1:8" x14ac:dyDescent="0.15">
      <c r="A45" s="297">
        <v>4</v>
      </c>
      <c r="B45" s="31" t="s">
        <v>363</v>
      </c>
      <c r="C45" s="445" t="s">
        <v>554</v>
      </c>
      <c r="D45" s="41">
        <v>156542.44</v>
      </c>
      <c r="E45" s="42">
        <v>1707672</v>
      </c>
      <c r="G45" s="440"/>
      <c r="H45" s="440"/>
    </row>
    <row r="46" spans="1:8" x14ac:dyDescent="0.15">
      <c r="A46" s="297">
        <v>5</v>
      </c>
      <c r="B46" s="31" t="s">
        <v>377</v>
      </c>
      <c r="C46" s="445" t="s">
        <v>378</v>
      </c>
      <c r="D46" s="41">
        <v>141685.42000000001</v>
      </c>
      <c r="E46" s="42">
        <v>9320890</v>
      </c>
      <c r="G46" s="440"/>
      <c r="H46" s="440"/>
    </row>
    <row r="47" spans="1:8" x14ac:dyDescent="0.15">
      <c r="A47" s="297">
        <v>6</v>
      </c>
      <c r="B47" s="31" t="s">
        <v>555</v>
      </c>
      <c r="C47" s="445" t="s">
        <v>556</v>
      </c>
      <c r="D47" s="41">
        <v>126802.22</v>
      </c>
      <c r="E47" s="42">
        <v>1629756</v>
      </c>
      <c r="G47" s="440"/>
      <c r="H47" s="440"/>
    </row>
    <row r="48" spans="1:8" x14ac:dyDescent="0.15">
      <c r="A48" s="297">
        <v>7</v>
      </c>
      <c r="B48" s="31" t="s">
        <v>367</v>
      </c>
      <c r="C48" s="445" t="s">
        <v>368</v>
      </c>
      <c r="D48" s="41">
        <v>122261.48</v>
      </c>
      <c r="E48" s="42">
        <v>4865754</v>
      </c>
      <c r="G48" s="440"/>
      <c r="H48" s="440"/>
    </row>
    <row r="49" spans="1:8" x14ac:dyDescent="0.15">
      <c r="A49" s="297">
        <v>8</v>
      </c>
      <c r="B49" s="31" t="s">
        <v>375</v>
      </c>
      <c r="C49" s="445" t="s">
        <v>376</v>
      </c>
      <c r="D49" s="41">
        <v>114249.9</v>
      </c>
      <c r="E49" s="42">
        <v>816726</v>
      </c>
      <c r="G49" s="440"/>
      <c r="H49" s="440"/>
    </row>
    <row r="50" spans="1:8" x14ac:dyDescent="0.15">
      <c r="A50" s="297">
        <v>9</v>
      </c>
      <c r="B50" s="31" t="s">
        <v>371</v>
      </c>
      <c r="C50" s="445" t="s">
        <v>372</v>
      </c>
      <c r="D50" s="41">
        <v>100876.07</v>
      </c>
      <c r="E50" s="42">
        <v>1252625</v>
      </c>
      <c r="G50" s="440"/>
      <c r="H50" s="440"/>
    </row>
    <row r="51" spans="1:8" x14ac:dyDescent="0.15">
      <c r="A51" s="297">
        <v>10</v>
      </c>
      <c r="B51" s="31" t="s">
        <v>544</v>
      </c>
      <c r="C51" s="445" t="s">
        <v>557</v>
      </c>
      <c r="D51" s="41">
        <v>86922.21</v>
      </c>
      <c r="E51" s="42">
        <v>675024</v>
      </c>
      <c r="G51" s="440"/>
      <c r="H51" s="440"/>
    </row>
    <row r="52" spans="1:8" x14ac:dyDescent="0.15">
      <c r="A52"/>
      <c r="B52"/>
      <c r="C52" s="446"/>
      <c r="D52"/>
      <c r="E52" s="79"/>
      <c r="G52" s="440"/>
      <c r="H52" s="440"/>
    </row>
    <row r="53" spans="1:8" ht="16" x14ac:dyDescent="0.2">
      <c r="A53" s="923" t="s">
        <v>558</v>
      </c>
      <c r="B53" s="924"/>
      <c r="C53" s="924"/>
      <c r="D53" s="924"/>
      <c r="E53" s="925"/>
      <c r="G53" s="440"/>
      <c r="H53" s="440"/>
    </row>
    <row r="54" spans="1:8" s="15" customFormat="1" ht="16" customHeight="1" x14ac:dyDescent="0.15">
      <c r="A54" s="296" t="s">
        <v>213</v>
      </c>
      <c r="B54" s="52" t="s">
        <v>359</v>
      </c>
      <c r="C54" s="52" t="s">
        <v>360</v>
      </c>
      <c r="D54" s="296" t="s">
        <v>382</v>
      </c>
      <c r="E54" s="52" t="s">
        <v>71</v>
      </c>
      <c r="F54" s="84"/>
    </row>
    <row r="55" spans="1:8" s="15" customFormat="1" ht="14" customHeight="1" x14ac:dyDescent="0.15">
      <c r="A55" s="296">
        <v>1</v>
      </c>
      <c r="B55" s="31" t="s">
        <v>361</v>
      </c>
      <c r="C55" s="445" t="s">
        <v>362</v>
      </c>
      <c r="D55" s="41">
        <v>343592.1</v>
      </c>
      <c r="E55" s="42">
        <v>3739321</v>
      </c>
      <c r="F55" s="84"/>
    </row>
    <row r="56" spans="1:8" s="15" customFormat="1" ht="14" customHeight="1" x14ac:dyDescent="0.15">
      <c r="A56" s="296">
        <v>2</v>
      </c>
      <c r="B56" s="31" t="s">
        <v>369</v>
      </c>
      <c r="C56" s="40" t="s">
        <v>370</v>
      </c>
      <c r="D56" s="41">
        <v>331656.08</v>
      </c>
      <c r="E56" s="42">
        <v>5482610</v>
      </c>
      <c r="F56" s="84"/>
    </row>
    <row r="57" spans="1:8" s="15" customFormat="1" ht="14" customHeight="1" x14ac:dyDescent="0.15">
      <c r="A57" s="296">
        <v>3</v>
      </c>
      <c r="B57" s="31" t="s">
        <v>377</v>
      </c>
      <c r="C57" s="445" t="s">
        <v>378</v>
      </c>
      <c r="D57" s="41">
        <v>272501.05</v>
      </c>
      <c r="E57" s="42">
        <v>10548705</v>
      </c>
      <c r="F57" s="84"/>
    </row>
    <row r="58" spans="1:8" s="15" customFormat="1" ht="14" customHeight="1" x14ac:dyDescent="0.15">
      <c r="A58" s="297">
        <v>4</v>
      </c>
      <c r="B58" s="31" t="s">
        <v>363</v>
      </c>
      <c r="C58" s="445" t="s">
        <v>554</v>
      </c>
      <c r="D58" s="41">
        <v>261833.43</v>
      </c>
      <c r="E58" s="42">
        <v>2993917</v>
      </c>
      <c r="F58" s="84"/>
    </row>
    <row r="59" spans="1:8" s="15" customFormat="1" ht="14" customHeight="1" x14ac:dyDescent="0.15">
      <c r="A59" s="297">
        <v>5</v>
      </c>
      <c r="B59" s="31" t="s">
        <v>371</v>
      </c>
      <c r="C59" s="445" t="s">
        <v>372</v>
      </c>
      <c r="D59" s="41">
        <v>177308.16</v>
      </c>
      <c r="E59" s="42">
        <v>2216940</v>
      </c>
      <c r="F59" s="84"/>
    </row>
    <row r="60" spans="1:8" s="15" customFormat="1" ht="14" customHeight="1" x14ac:dyDescent="0.15">
      <c r="A60" s="297">
        <v>6</v>
      </c>
      <c r="B60" s="31" t="s">
        <v>379</v>
      </c>
      <c r="C60" s="445" t="s">
        <v>380</v>
      </c>
      <c r="D60" s="41">
        <v>154674.88</v>
      </c>
      <c r="E60" s="42">
        <v>6401390</v>
      </c>
      <c r="F60" s="84"/>
    </row>
    <row r="61" spans="1:8" s="15" customFormat="1" ht="14" customHeight="1" x14ac:dyDescent="0.15">
      <c r="A61" s="297">
        <v>7</v>
      </c>
      <c r="B61" s="31" t="s">
        <v>367</v>
      </c>
      <c r="C61" s="445" t="s">
        <v>368</v>
      </c>
      <c r="D61" s="41">
        <v>152307.74</v>
      </c>
      <c r="E61" s="42">
        <v>5983657</v>
      </c>
      <c r="F61" s="84"/>
    </row>
    <row r="62" spans="1:8" s="15" customFormat="1" ht="14" customHeight="1" x14ac:dyDescent="0.15">
      <c r="A62" s="297">
        <v>8</v>
      </c>
      <c r="B62" s="31" t="s">
        <v>375</v>
      </c>
      <c r="C62" s="445" t="s">
        <v>376</v>
      </c>
      <c r="D62" s="41">
        <v>137804.76</v>
      </c>
      <c r="E62" s="42">
        <v>1063894</v>
      </c>
      <c r="F62" s="84"/>
    </row>
    <row r="63" spans="1:8" s="15" customFormat="1" ht="14" customHeight="1" x14ac:dyDescent="0.15">
      <c r="A63" s="297">
        <v>9</v>
      </c>
      <c r="B63" s="31" t="s">
        <v>533</v>
      </c>
      <c r="C63" s="445" t="s">
        <v>534</v>
      </c>
      <c r="D63" s="41">
        <v>93398.45</v>
      </c>
      <c r="E63" s="42">
        <v>1946396</v>
      </c>
      <c r="F63" s="84"/>
    </row>
    <row r="64" spans="1:8" s="15" customFormat="1" ht="14" customHeight="1" x14ac:dyDescent="0.15">
      <c r="A64" s="297">
        <v>10</v>
      </c>
      <c r="B64" s="31" t="s">
        <v>544</v>
      </c>
      <c r="C64" s="40" t="s">
        <v>557</v>
      </c>
      <c r="D64" s="41">
        <v>89697.63</v>
      </c>
      <c r="E64" s="42">
        <v>685511</v>
      </c>
      <c r="F64" s="84"/>
    </row>
    <row r="65" spans="1:8" customFormat="1" x14ac:dyDescent="0.15">
      <c r="E65" s="79"/>
      <c r="F65" s="79"/>
    </row>
    <row r="66" spans="1:8" ht="16" x14ac:dyDescent="0.2">
      <c r="A66" s="923" t="s">
        <v>559</v>
      </c>
      <c r="B66" s="924"/>
      <c r="C66" s="924"/>
      <c r="D66" s="924"/>
      <c r="E66" s="925"/>
      <c r="G66" s="440"/>
      <c r="H66" s="440"/>
    </row>
    <row r="67" spans="1:8" s="15" customFormat="1" ht="16" customHeight="1" x14ac:dyDescent="0.15">
      <c r="A67" s="296" t="s">
        <v>213</v>
      </c>
      <c r="B67" s="52" t="s">
        <v>359</v>
      </c>
      <c r="C67" s="52" t="s">
        <v>360</v>
      </c>
      <c r="D67" s="296" t="s">
        <v>382</v>
      </c>
      <c r="E67" s="52" t="s">
        <v>71</v>
      </c>
      <c r="F67" s="84"/>
    </row>
    <row r="68" spans="1:8" s="15" customFormat="1" ht="14" customHeight="1" x14ac:dyDescent="0.15">
      <c r="A68" s="296">
        <v>1</v>
      </c>
      <c r="B68" s="31" t="s">
        <v>363</v>
      </c>
      <c r="C68" s="445" t="s">
        <v>554</v>
      </c>
      <c r="D68" s="41">
        <v>238001.11</v>
      </c>
      <c r="E68" s="42">
        <v>2840487</v>
      </c>
      <c r="F68" s="84"/>
    </row>
    <row r="69" spans="1:8" s="15" customFormat="1" ht="14" customHeight="1" x14ac:dyDescent="0.15">
      <c r="A69" s="296">
        <v>2</v>
      </c>
      <c r="B69" s="31" t="s">
        <v>369</v>
      </c>
      <c r="C69" s="40" t="s">
        <v>370</v>
      </c>
      <c r="D69" s="41">
        <v>215509.78</v>
      </c>
      <c r="E69" s="42">
        <v>3239713</v>
      </c>
      <c r="F69" s="84"/>
    </row>
    <row r="70" spans="1:8" s="15" customFormat="1" ht="14" customHeight="1" x14ac:dyDescent="0.15">
      <c r="A70" s="296">
        <v>3</v>
      </c>
      <c r="B70" s="31" t="s">
        <v>560</v>
      </c>
      <c r="C70" s="445" t="s">
        <v>561</v>
      </c>
      <c r="D70" s="41">
        <v>199404.97</v>
      </c>
      <c r="E70" s="42">
        <v>446346</v>
      </c>
      <c r="F70" s="84"/>
    </row>
    <row r="71" spans="1:8" s="15" customFormat="1" ht="14" customHeight="1" x14ac:dyDescent="0.15">
      <c r="A71" s="297">
        <v>4</v>
      </c>
      <c r="B71" s="31" t="s">
        <v>377</v>
      </c>
      <c r="C71" s="414" t="s">
        <v>378</v>
      </c>
      <c r="D71" s="41">
        <v>188918.54</v>
      </c>
      <c r="E71" s="42">
        <v>5252525</v>
      </c>
      <c r="F71" s="84"/>
    </row>
    <row r="72" spans="1:8" s="15" customFormat="1" ht="14" customHeight="1" x14ac:dyDescent="0.15">
      <c r="A72" s="297">
        <v>5</v>
      </c>
      <c r="B72" s="31" t="s">
        <v>361</v>
      </c>
      <c r="C72" s="445" t="s">
        <v>362</v>
      </c>
      <c r="D72" s="41">
        <v>187906.68</v>
      </c>
      <c r="E72" s="42">
        <v>3030734</v>
      </c>
      <c r="F72" s="84"/>
    </row>
    <row r="73" spans="1:8" s="15" customFormat="1" ht="14" customHeight="1" x14ac:dyDescent="0.15">
      <c r="A73" s="297">
        <v>6</v>
      </c>
      <c r="B73" s="31" t="s">
        <v>375</v>
      </c>
      <c r="C73" s="445" t="s">
        <v>376</v>
      </c>
      <c r="D73" s="41">
        <v>162792.37</v>
      </c>
      <c r="E73" s="42">
        <v>1410663</v>
      </c>
      <c r="F73" s="84"/>
    </row>
    <row r="74" spans="1:8" s="15" customFormat="1" ht="14" customHeight="1" x14ac:dyDescent="0.15">
      <c r="A74" s="297">
        <v>7</v>
      </c>
      <c r="B74" s="31" t="s">
        <v>533</v>
      </c>
      <c r="C74" s="445" t="s">
        <v>534</v>
      </c>
      <c r="D74" s="41">
        <v>156108.68</v>
      </c>
      <c r="E74" s="42">
        <v>3199439</v>
      </c>
      <c r="F74" s="84"/>
    </row>
    <row r="75" spans="1:8" s="15" customFormat="1" ht="14" customHeight="1" x14ac:dyDescent="0.15">
      <c r="A75" s="297">
        <v>8</v>
      </c>
      <c r="B75" s="31" t="s">
        <v>367</v>
      </c>
      <c r="C75" s="445" t="s">
        <v>368</v>
      </c>
      <c r="D75" s="41">
        <v>119162.63</v>
      </c>
      <c r="E75" s="42">
        <v>5325785</v>
      </c>
      <c r="F75" s="84"/>
    </row>
    <row r="76" spans="1:8" s="15" customFormat="1" ht="14" customHeight="1" x14ac:dyDescent="0.15">
      <c r="A76" s="297">
        <v>9</v>
      </c>
      <c r="B76" s="31" t="s">
        <v>383</v>
      </c>
      <c r="C76" s="16" t="s">
        <v>384</v>
      </c>
      <c r="D76" s="41">
        <v>95156.49</v>
      </c>
      <c r="E76" s="42">
        <v>11973896</v>
      </c>
      <c r="F76" s="84"/>
    </row>
    <row r="77" spans="1:8" s="15" customFormat="1" ht="14" customHeight="1" x14ac:dyDescent="0.15">
      <c r="A77" s="297">
        <v>10</v>
      </c>
      <c r="B77" s="31" t="s">
        <v>371</v>
      </c>
      <c r="C77" s="40" t="s">
        <v>372</v>
      </c>
      <c r="D77" s="41">
        <v>94676.79</v>
      </c>
      <c r="E77" s="42">
        <v>1332332</v>
      </c>
      <c r="F77" s="84"/>
    </row>
    <row r="78" spans="1:8" x14ac:dyDescent="0.15">
      <c r="A78"/>
      <c r="B78"/>
      <c r="C78" s="446"/>
      <c r="D78"/>
      <c r="E78" s="79"/>
      <c r="G78" s="440"/>
      <c r="H78" s="440"/>
    </row>
    <row r="79" spans="1:8" ht="16" x14ac:dyDescent="0.2">
      <c r="A79" s="923" t="s">
        <v>562</v>
      </c>
      <c r="B79" s="924"/>
      <c r="C79" s="924"/>
      <c r="D79" s="924"/>
      <c r="E79" s="925"/>
      <c r="G79" s="440"/>
      <c r="H79" s="440"/>
    </row>
    <row r="80" spans="1:8" s="15" customFormat="1" ht="16" customHeight="1" x14ac:dyDescent="0.15">
      <c r="A80" s="296" t="s">
        <v>213</v>
      </c>
      <c r="B80" s="52" t="s">
        <v>359</v>
      </c>
      <c r="C80" s="52" t="s">
        <v>360</v>
      </c>
      <c r="D80" s="296" t="s">
        <v>382</v>
      </c>
      <c r="E80" s="52" t="s">
        <v>71</v>
      </c>
      <c r="F80" s="84"/>
    </row>
    <row r="81" spans="1:8" s="15" customFormat="1" ht="14" customHeight="1" x14ac:dyDescent="0.15">
      <c r="A81" s="296">
        <v>1</v>
      </c>
      <c r="B81" s="40" t="s">
        <v>363</v>
      </c>
      <c r="C81" s="40" t="s">
        <v>554</v>
      </c>
      <c r="D81" s="41">
        <v>398907.23</v>
      </c>
      <c r="E81" s="42">
        <v>4098343</v>
      </c>
      <c r="F81" s="84"/>
    </row>
    <row r="82" spans="1:8" s="15" customFormat="1" ht="14" customHeight="1" x14ac:dyDescent="0.15">
      <c r="A82" s="296">
        <v>2</v>
      </c>
      <c r="B82" s="40" t="s">
        <v>377</v>
      </c>
      <c r="C82" s="40" t="s">
        <v>378</v>
      </c>
      <c r="D82" s="41">
        <v>368325.09</v>
      </c>
      <c r="E82" s="42">
        <v>7868201</v>
      </c>
      <c r="F82" s="84"/>
    </row>
    <row r="83" spans="1:8" s="15" customFormat="1" ht="14" customHeight="1" x14ac:dyDescent="0.15">
      <c r="A83" s="296">
        <v>3</v>
      </c>
      <c r="B83" s="40" t="s">
        <v>361</v>
      </c>
      <c r="C83" s="40" t="s">
        <v>362</v>
      </c>
      <c r="D83" s="41">
        <v>339845.22</v>
      </c>
      <c r="E83" s="42">
        <v>3328557</v>
      </c>
      <c r="F83" s="84"/>
    </row>
    <row r="84" spans="1:8" s="15" customFormat="1" ht="14" customHeight="1" x14ac:dyDescent="0.15">
      <c r="A84" s="297">
        <v>4</v>
      </c>
      <c r="B84" s="40" t="s">
        <v>375</v>
      </c>
      <c r="C84" s="40" t="s">
        <v>376</v>
      </c>
      <c r="D84" s="41">
        <v>211364.13</v>
      </c>
      <c r="E84" s="42">
        <v>1658684</v>
      </c>
      <c r="F84" s="84"/>
    </row>
    <row r="85" spans="1:8" s="15" customFormat="1" ht="14" customHeight="1" x14ac:dyDescent="0.15">
      <c r="A85" s="297">
        <v>5</v>
      </c>
      <c r="B85" s="40" t="s">
        <v>369</v>
      </c>
      <c r="C85" s="40" t="s">
        <v>370</v>
      </c>
      <c r="D85" s="41">
        <v>201163.13</v>
      </c>
      <c r="E85" s="42">
        <v>7024927</v>
      </c>
      <c r="F85" s="84"/>
    </row>
    <row r="86" spans="1:8" s="15" customFormat="1" ht="14" customHeight="1" x14ac:dyDescent="0.15">
      <c r="A86" s="297">
        <v>6</v>
      </c>
      <c r="B86" s="40" t="s">
        <v>367</v>
      </c>
      <c r="C86" s="40" t="s">
        <v>368</v>
      </c>
      <c r="D86" s="41">
        <v>184498.36</v>
      </c>
      <c r="E86" s="42">
        <v>7262297</v>
      </c>
      <c r="F86" s="84"/>
    </row>
    <row r="87" spans="1:8" s="15" customFormat="1" ht="14" customHeight="1" x14ac:dyDescent="0.15">
      <c r="A87" s="297">
        <v>7</v>
      </c>
      <c r="B87" s="40" t="s">
        <v>533</v>
      </c>
      <c r="C87" s="40" t="s">
        <v>534</v>
      </c>
      <c r="D87" s="41">
        <v>166373.19</v>
      </c>
      <c r="E87" s="42">
        <v>5197945</v>
      </c>
      <c r="F87" s="84"/>
    </row>
    <row r="88" spans="1:8" s="15" customFormat="1" ht="14" customHeight="1" x14ac:dyDescent="0.15">
      <c r="A88" s="297">
        <v>8</v>
      </c>
      <c r="B88" s="40" t="s">
        <v>560</v>
      </c>
      <c r="C88" s="40" t="s">
        <v>561</v>
      </c>
      <c r="D88" s="41">
        <v>152024.54999999999</v>
      </c>
      <c r="E88" s="42">
        <v>341894</v>
      </c>
      <c r="F88" s="84"/>
    </row>
    <row r="89" spans="1:8" s="15" customFormat="1" ht="14" customHeight="1" x14ac:dyDescent="0.15">
      <c r="A89" s="297">
        <v>9</v>
      </c>
      <c r="B89" s="40" t="s">
        <v>563</v>
      </c>
      <c r="C89" s="40" t="s">
        <v>564</v>
      </c>
      <c r="D89" s="41">
        <v>143318.43</v>
      </c>
      <c r="E89" s="42">
        <v>1562875</v>
      </c>
      <c r="F89" s="84"/>
    </row>
    <row r="90" spans="1:8" s="15" customFormat="1" ht="14" customHeight="1" x14ac:dyDescent="0.15">
      <c r="A90" s="297">
        <v>10</v>
      </c>
      <c r="B90" s="40" t="s">
        <v>383</v>
      </c>
      <c r="C90" s="82" t="s">
        <v>384</v>
      </c>
      <c r="D90" s="41">
        <v>142137.39000000001</v>
      </c>
      <c r="E90" s="42">
        <v>19053338</v>
      </c>
      <c r="F90" s="84"/>
    </row>
    <row r="91" spans="1:8" s="15" customFormat="1" ht="14" customHeight="1" x14ac:dyDescent="0.15">
      <c r="A91" s="447"/>
      <c r="B91" s="60"/>
      <c r="C91" s="60"/>
      <c r="D91" s="59"/>
      <c r="E91" s="84"/>
      <c r="F91" s="84"/>
    </row>
    <row r="92" spans="1:8" ht="16" x14ac:dyDescent="0.2">
      <c r="A92" s="923" t="s">
        <v>565</v>
      </c>
      <c r="B92" s="924"/>
      <c r="C92" s="924"/>
      <c r="D92" s="924"/>
      <c r="E92" s="925"/>
      <c r="G92" s="440"/>
      <c r="H92" s="440"/>
    </row>
    <row r="93" spans="1:8" x14ac:dyDescent="0.15">
      <c r="A93" s="296" t="s">
        <v>213</v>
      </c>
      <c r="B93" s="52" t="s">
        <v>359</v>
      </c>
      <c r="C93" s="52" t="s">
        <v>360</v>
      </c>
      <c r="D93" s="296" t="s">
        <v>382</v>
      </c>
      <c r="E93" s="52" t="s">
        <v>71</v>
      </c>
      <c r="G93" s="440"/>
      <c r="H93" s="440"/>
    </row>
    <row r="94" spans="1:8" x14ac:dyDescent="0.15">
      <c r="A94" s="296">
        <v>1</v>
      </c>
      <c r="B94" s="40" t="s">
        <v>363</v>
      </c>
      <c r="C94" s="40" t="s">
        <v>554</v>
      </c>
      <c r="D94" s="41">
        <v>674445.29</v>
      </c>
      <c r="E94" s="42">
        <v>7142022</v>
      </c>
      <c r="G94" s="440"/>
      <c r="H94" s="440"/>
    </row>
    <row r="95" spans="1:8" x14ac:dyDescent="0.15">
      <c r="A95" s="296">
        <v>2</v>
      </c>
      <c r="B95" s="40" t="s">
        <v>361</v>
      </c>
      <c r="C95" s="40" t="s">
        <v>362</v>
      </c>
      <c r="D95" s="41">
        <v>520338.84</v>
      </c>
      <c r="E95" s="42">
        <v>5973631</v>
      </c>
      <c r="G95" s="440"/>
      <c r="H95" s="440"/>
    </row>
    <row r="96" spans="1:8" ht="13.5" customHeight="1" x14ac:dyDescent="0.15">
      <c r="A96" s="296">
        <v>3</v>
      </c>
      <c r="B96" s="40" t="s">
        <v>365</v>
      </c>
      <c r="C96" s="40" t="s">
        <v>366</v>
      </c>
      <c r="D96" s="41">
        <v>419037.49</v>
      </c>
      <c r="E96" s="42">
        <v>12832754</v>
      </c>
      <c r="G96" s="440"/>
      <c r="H96" s="440"/>
    </row>
    <row r="97" spans="1:8" ht="14" customHeight="1" x14ac:dyDescent="0.15">
      <c r="A97" s="297">
        <v>4</v>
      </c>
      <c r="B97" s="40" t="s">
        <v>377</v>
      </c>
      <c r="C97" s="40" t="s">
        <v>378</v>
      </c>
      <c r="D97" s="41">
        <v>360963.04</v>
      </c>
      <c r="E97" s="42">
        <v>9339642</v>
      </c>
      <c r="G97" s="440"/>
      <c r="H97" s="440"/>
    </row>
    <row r="98" spans="1:8" ht="14" customHeight="1" x14ac:dyDescent="0.15">
      <c r="A98" s="297">
        <v>5</v>
      </c>
      <c r="B98" s="40" t="s">
        <v>369</v>
      </c>
      <c r="C98" s="40" t="s">
        <v>370</v>
      </c>
      <c r="D98" s="41">
        <v>349747.32</v>
      </c>
      <c r="E98" s="42">
        <v>7714639</v>
      </c>
      <c r="G98" s="440"/>
      <c r="H98" s="440"/>
    </row>
    <row r="99" spans="1:8" ht="14" customHeight="1" x14ac:dyDescent="0.15">
      <c r="A99" s="297">
        <v>6</v>
      </c>
      <c r="B99" s="40" t="s">
        <v>555</v>
      </c>
      <c r="C99" s="40" t="s">
        <v>556</v>
      </c>
      <c r="D99" s="41">
        <v>302803.63</v>
      </c>
      <c r="E99" s="42">
        <v>4936438</v>
      </c>
      <c r="G99" s="440"/>
      <c r="H99" s="440"/>
    </row>
    <row r="100" spans="1:8" ht="14" customHeight="1" x14ac:dyDescent="0.15">
      <c r="A100" s="297">
        <v>7</v>
      </c>
      <c r="B100" s="40" t="s">
        <v>367</v>
      </c>
      <c r="C100" s="40" t="s">
        <v>368</v>
      </c>
      <c r="D100" s="41">
        <v>244608.58</v>
      </c>
      <c r="E100" s="42">
        <v>11314422</v>
      </c>
      <c r="G100" s="440"/>
      <c r="H100" s="440"/>
    </row>
    <row r="101" spans="1:8" ht="14" customHeight="1" x14ac:dyDescent="0.15">
      <c r="A101" s="297">
        <v>8</v>
      </c>
      <c r="B101" s="40" t="s">
        <v>379</v>
      </c>
      <c r="C101" s="40" t="s">
        <v>380</v>
      </c>
      <c r="D101" s="41">
        <v>238483.13</v>
      </c>
      <c r="E101" s="42">
        <v>11826890</v>
      </c>
      <c r="G101" s="440"/>
      <c r="H101" s="440"/>
    </row>
    <row r="102" spans="1:8" ht="14" customHeight="1" x14ac:dyDescent="0.15">
      <c r="A102" s="297">
        <v>9</v>
      </c>
      <c r="B102" s="40" t="s">
        <v>375</v>
      </c>
      <c r="C102" s="16" t="s">
        <v>376</v>
      </c>
      <c r="D102" s="41">
        <v>233898.69</v>
      </c>
      <c r="E102" s="42">
        <v>1708084</v>
      </c>
      <c r="G102" s="440"/>
      <c r="H102" s="440"/>
    </row>
    <row r="103" spans="1:8" ht="14" customHeight="1" x14ac:dyDescent="0.15">
      <c r="A103" s="297">
        <v>10</v>
      </c>
      <c r="B103" s="40" t="s">
        <v>560</v>
      </c>
      <c r="C103" s="40" t="s">
        <v>561</v>
      </c>
      <c r="D103" s="41">
        <v>213137.6</v>
      </c>
      <c r="E103" s="42">
        <v>478361</v>
      </c>
      <c r="G103" s="440"/>
      <c r="H103" s="440"/>
    </row>
    <row r="104" spans="1:8" ht="14" customHeight="1" x14ac:dyDescent="0.15">
      <c r="A104" s="447"/>
      <c r="B104" s="60"/>
      <c r="C104" s="60"/>
      <c r="D104" s="59"/>
      <c r="E104" s="84"/>
      <c r="G104" s="440"/>
      <c r="H104" s="440"/>
    </row>
    <row r="105" spans="1:8" ht="14" customHeight="1" x14ac:dyDescent="0.2">
      <c r="A105" s="923" t="s">
        <v>566</v>
      </c>
      <c r="B105" s="924"/>
      <c r="C105" s="924"/>
      <c r="D105" s="924"/>
      <c r="E105" s="925"/>
      <c r="G105" s="440"/>
      <c r="H105" s="440"/>
    </row>
    <row r="106" spans="1:8" ht="14" customHeight="1" x14ac:dyDescent="0.15">
      <c r="A106" s="296" t="s">
        <v>213</v>
      </c>
      <c r="B106" s="73" t="s">
        <v>359</v>
      </c>
      <c r="C106" s="73" t="s">
        <v>227</v>
      </c>
      <c r="D106" s="39" t="s">
        <v>228</v>
      </c>
      <c r="E106" s="73" t="s">
        <v>229</v>
      </c>
      <c r="G106" s="440"/>
      <c r="H106" s="440"/>
    </row>
    <row r="107" spans="1:8" x14ac:dyDescent="0.15">
      <c r="A107" s="28">
        <v>1</v>
      </c>
      <c r="B107" s="21" t="s">
        <v>361</v>
      </c>
      <c r="C107" s="24" t="s">
        <v>362</v>
      </c>
      <c r="D107" s="358">
        <v>671724.07335518615</v>
      </c>
      <c r="E107" s="255">
        <v>7181511</v>
      </c>
      <c r="G107" s="440"/>
      <c r="H107" s="440"/>
    </row>
    <row r="108" spans="1:8" x14ac:dyDescent="0.15">
      <c r="A108" s="28">
        <v>2</v>
      </c>
      <c r="B108" s="21" t="s">
        <v>363</v>
      </c>
      <c r="C108" s="24" t="s">
        <v>364</v>
      </c>
      <c r="D108" s="358">
        <v>626973.90140454296</v>
      </c>
      <c r="E108" s="255">
        <v>6337638</v>
      </c>
      <c r="G108" s="440"/>
      <c r="H108" s="440"/>
    </row>
    <row r="109" spans="1:8" x14ac:dyDescent="0.15">
      <c r="A109" s="28">
        <v>3</v>
      </c>
      <c r="B109" s="21" t="s">
        <v>365</v>
      </c>
      <c r="C109" s="24" t="s">
        <v>366</v>
      </c>
      <c r="D109" s="358">
        <v>336942.17647693102</v>
      </c>
      <c r="E109" s="255">
        <v>9814519</v>
      </c>
      <c r="G109" s="440"/>
      <c r="H109" s="440"/>
    </row>
    <row r="110" spans="1:8" x14ac:dyDescent="0.15">
      <c r="A110" s="331">
        <v>4</v>
      </c>
      <c r="B110" s="21" t="s">
        <v>369</v>
      </c>
      <c r="C110" s="24" t="s">
        <v>370</v>
      </c>
      <c r="D110" s="358">
        <v>335795.67496068717</v>
      </c>
      <c r="E110" s="255">
        <v>14846650</v>
      </c>
      <c r="G110" s="440"/>
      <c r="H110" s="440"/>
    </row>
    <row r="111" spans="1:8" x14ac:dyDescent="0.15">
      <c r="A111" s="331">
        <v>5</v>
      </c>
      <c r="B111" s="21" t="s">
        <v>375</v>
      </c>
      <c r="C111" s="24" t="s">
        <v>376</v>
      </c>
      <c r="D111" s="358">
        <v>315616.33546042675</v>
      </c>
      <c r="E111" s="255">
        <v>8456418</v>
      </c>
      <c r="G111" s="440"/>
      <c r="H111" s="440"/>
    </row>
    <row r="112" spans="1:8" x14ac:dyDescent="0.15">
      <c r="A112" s="331">
        <v>6</v>
      </c>
      <c r="B112" s="21" t="s">
        <v>371</v>
      </c>
      <c r="C112" s="24" t="s">
        <v>372</v>
      </c>
      <c r="D112" s="358">
        <v>305659.64206832042</v>
      </c>
      <c r="E112" s="255">
        <v>10180916</v>
      </c>
      <c r="G112" s="440"/>
      <c r="H112" s="440"/>
    </row>
    <row r="113" spans="1:8" x14ac:dyDescent="0.15">
      <c r="A113" s="331">
        <v>7</v>
      </c>
      <c r="B113" s="21" t="s">
        <v>367</v>
      </c>
      <c r="C113" s="24" t="s">
        <v>368</v>
      </c>
      <c r="D113" s="358">
        <v>290110.44199642702</v>
      </c>
      <c r="E113" s="255">
        <v>12615546</v>
      </c>
      <c r="G113" s="440"/>
      <c r="H113" s="440"/>
    </row>
    <row r="114" spans="1:8" x14ac:dyDescent="0.15">
      <c r="A114" s="331">
        <v>8</v>
      </c>
      <c r="B114" s="21" t="s">
        <v>373</v>
      </c>
      <c r="C114" s="24" t="s">
        <v>374</v>
      </c>
      <c r="D114" s="358">
        <v>269757.510020983</v>
      </c>
      <c r="E114" s="255">
        <v>1346926</v>
      </c>
      <c r="G114" s="440"/>
      <c r="H114" s="440"/>
    </row>
    <row r="115" spans="1:8" x14ac:dyDescent="0.15">
      <c r="A115" s="331">
        <v>9</v>
      </c>
      <c r="B115" s="21" t="s">
        <v>377</v>
      </c>
      <c r="C115" s="24" t="s">
        <v>378</v>
      </c>
      <c r="D115" s="358">
        <v>253870.59694326599</v>
      </c>
      <c r="E115" s="255">
        <v>5269686</v>
      </c>
      <c r="G115" s="440"/>
      <c r="H115" s="440"/>
    </row>
    <row r="116" spans="1:8" x14ac:dyDescent="0.15">
      <c r="A116" s="331">
        <v>10</v>
      </c>
      <c r="B116" s="21" t="s">
        <v>379</v>
      </c>
      <c r="C116" s="24" t="s">
        <v>380</v>
      </c>
      <c r="D116" s="358">
        <v>229584.71451888219</v>
      </c>
      <c r="E116" s="255">
        <v>10942519</v>
      </c>
      <c r="G116" s="440"/>
      <c r="H116" s="440"/>
    </row>
    <row r="117" spans="1:8" x14ac:dyDescent="0.15">
      <c r="A117" s="359"/>
      <c r="B117" s="151"/>
      <c r="C117" s="641"/>
      <c r="D117" s="360"/>
      <c r="E117" s="163"/>
      <c r="G117" s="440"/>
      <c r="H117" s="440"/>
    </row>
    <row r="118" spans="1:8" ht="16" x14ac:dyDescent="0.2">
      <c r="A118" s="923" t="s">
        <v>880</v>
      </c>
      <c r="B118" s="924"/>
      <c r="C118" s="924"/>
      <c r="D118" s="924"/>
      <c r="E118" s="925"/>
      <c r="G118" s="440"/>
      <c r="H118" s="440"/>
    </row>
    <row r="119" spans="1:8" x14ac:dyDescent="0.15">
      <c r="A119" s="296" t="s">
        <v>213</v>
      </c>
      <c r="B119" s="643" t="s">
        <v>359</v>
      </c>
      <c r="C119" s="643" t="s">
        <v>881</v>
      </c>
      <c r="D119" s="39" t="s">
        <v>228</v>
      </c>
      <c r="E119" s="643" t="s">
        <v>229</v>
      </c>
      <c r="G119" s="440"/>
      <c r="H119" s="440"/>
    </row>
    <row r="120" spans="1:8" x14ac:dyDescent="0.15">
      <c r="A120" s="28">
        <v>1</v>
      </c>
      <c r="B120" s="21" t="s">
        <v>369</v>
      </c>
      <c r="C120" s="24" t="s">
        <v>370</v>
      </c>
      <c r="D120" s="358">
        <v>529968.99197898409</v>
      </c>
      <c r="E120" s="255">
        <v>7181511</v>
      </c>
      <c r="G120" s="440"/>
      <c r="H120" s="440"/>
    </row>
    <row r="121" spans="1:8" x14ac:dyDescent="0.15">
      <c r="A121" s="28">
        <v>2</v>
      </c>
      <c r="B121" s="21" t="s">
        <v>361</v>
      </c>
      <c r="C121" s="24" t="s">
        <v>362</v>
      </c>
      <c r="D121" s="358">
        <v>435138.066868458</v>
      </c>
      <c r="E121" s="255">
        <v>6337638</v>
      </c>
      <c r="G121" s="440"/>
      <c r="H121" s="440"/>
    </row>
    <row r="122" spans="1:8" x14ac:dyDescent="0.15">
      <c r="A122" s="28">
        <v>3</v>
      </c>
      <c r="B122" s="21" t="s">
        <v>375</v>
      </c>
      <c r="C122" s="24" t="s">
        <v>376</v>
      </c>
      <c r="D122" s="358">
        <v>405273.00570349663</v>
      </c>
      <c r="E122" s="255">
        <v>9814519</v>
      </c>
      <c r="G122" s="440"/>
      <c r="H122" s="440"/>
    </row>
    <row r="123" spans="1:8" x14ac:dyDescent="0.15">
      <c r="A123" s="331">
        <v>4</v>
      </c>
      <c r="B123" s="21" t="s">
        <v>373</v>
      </c>
      <c r="C123" s="24" t="s">
        <v>374</v>
      </c>
      <c r="D123" s="358">
        <v>380298.0996468502</v>
      </c>
      <c r="E123" s="255">
        <v>14846650</v>
      </c>
      <c r="G123" s="440"/>
      <c r="H123" s="440"/>
    </row>
    <row r="124" spans="1:8" x14ac:dyDescent="0.15">
      <c r="A124" s="331">
        <v>5</v>
      </c>
      <c r="B124" s="21" t="s">
        <v>830</v>
      </c>
      <c r="C124" s="24" t="s">
        <v>831</v>
      </c>
      <c r="D124" s="358">
        <v>353311.45190174098</v>
      </c>
      <c r="E124" s="255">
        <v>8456418</v>
      </c>
      <c r="G124" s="440"/>
      <c r="H124" s="440"/>
    </row>
    <row r="125" spans="1:8" ht="26" x14ac:dyDescent="0.15">
      <c r="A125" s="331">
        <v>6</v>
      </c>
      <c r="B125" s="21" t="s">
        <v>832</v>
      </c>
      <c r="C125" s="24" t="s">
        <v>833</v>
      </c>
      <c r="D125" s="358">
        <v>341242.08613372</v>
      </c>
      <c r="E125" s="255">
        <v>10180916</v>
      </c>
      <c r="G125" s="440"/>
      <c r="H125" s="440"/>
    </row>
    <row r="126" spans="1:8" x14ac:dyDescent="0.15">
      <c r="A126" s="331">
        <v>7</v>
      </c>
      <c r="B126" s="21" t="s">
        <v>834</v>
      </c>
      <c r="C126" s="24" t="s">
        <v>835</v>
      </c>
      <c r="D126" s="358">
        <v>340936.51901910512</v>
      </c>
      <c r="E126" s="255">
        <v>12615546</v>
      </c>
      <c r="G126" s="440"/>
      <c r="H126" s="440"/>
    </row>
    <row r="127" spans="1:8" x14ac:dyDescent="0.15">
      <c r="A127" s="331">
        <v>8</v>
      </c>
      <c r="B127" s="21" t="s">
        <v>363</v>
      </c>
      <c r="C127" s="24" t="s">
        <v>554</v>
      </c>
      <c r="D127" s="358">
        <v>334197.55133405398</v>
      </c>
      <c r="E127" s="255">
        <v>1346926</v>
      </c>
      <c r="G127" s="440"/>
      <c r="H127" s="440"/>
    </row>
    <row r="128" spans="1:8" x14ac:dyDescent="0.15">
      <c r="A128" s="331">
        <v>9</v>
      </c>
      <c r="B128" s="21" t="s">
        <v>371</v>
      </c>
      <c r="C128" s="24" t="s">
        <v>372</v>
      </c>
      <c r="D128" s="358">
        <v>300336.71865674888</v>
      </c>
      <c r="E128" s="255">
        <v>5269686</v>
      </c>
      <c r="G128" s="440"/>
      <c r="H128" s="440"/>
    </row>
    <row r="129" spans="1:27" x14ac:dyDescent="0.15">
      <c r="A129" s="331">
        <v>10</v>
      </c>
      <c r="B129" s="21" t="s">
        <v>377</v>
      </c>
      <c r="C129" s="24" t="s">
        <v>378</v>
      </c>
      <c r="D129" s="358">
        <v>288289.43780484499</v>
      </c>
      <c r="E129" s="255">
        <v>10942519</v>
      </c>
      <c r="G129" s="440"/>
      <c r="H129" s="440"/>
    </row>
    <row r="130" spans="1:27" x14ac:dyDescent="0.15">
      <c r="A130" s="359"/>
      <c r="B130" s="151"/>
      <c r="C130" s="703"/>
      <c r="D130" s="360"/>
      <c r="E130" s="163"/>
      <c r="G130" s="440"/>
      <c r="H130" s="440"/>
    </row>
    <row r="131" spans="1:27" ht="16" x14ac:dyDescent="0.2">
      <c r="A131" s="923" t="s">
        <v>967</v>
      </c>
      <c r="B131" s="924"/>
      <c r="C131" s="924"/>
      <c r="D131" s="924"/>
      <c r="E131" s="925"/>
      <c r="G131" s="440"/>
      <c r="H131" s="440"/>
    </row>
    <row r="132" spans="1:27" x14ac:dyDescent="0.15">
      <c r="A132" s="296" t="s">
        <v>213</v>
      </c>
      <c r="B132" s="704" t="s">
        <v>359</v>
      </c>
      <c r="C132" s="704" t="s">
        <v>227</v>
      </c>
      <c r="D132" s="39" t="s">
        <v>228</v>
      </c>
      <c r="E132" s="704" t="s">
        <v>229</v>
      </c>
      <c r="G132" s="440"/>
      <c r="H132" s="440"/>
    </row>
    <row r="133" spans="1:27" x14ac:dyDescent="0.15">
      <c r="A133" s="28">
        <v>1</v>
      </c>
      <c r="B133" s="21" t="s">
        <v>369</v>
      </c>
      <c r="C133" s="24" t="s">
        <v>370</v>
      </c>
      <c r="D133" s="358">
        <v>729258.33458006126</v>
      </c>
      <c r="E133" s="255">
        <v>26371984</v>
      </c>
      <c r="G133" s="440"/>
      <c r="H133" s="440"/>
    </row>
    <row r="134" spans="1:27" x14ac:dyDescent="0.15">
      <c r="A134" s="28">
        <v>2</v>
      </c>
      <c r="B134" s="21" t="s">
        <v>830</v>
      </c>
      <c r="C134" s="24" t="s">
        <v>831</v>
      </c>
      <c r="D134" s="358">
        <v>693803.53800734004</v>
      </c>
      <c r="E134" s="255">
        <v>398997</v>
      </c>
      <c r="G134" s="440"/>
      <c r="H134" s="440"/>
    </row>
    <row r="135" spans="1:27" x14ac:dyDescent="0.15">
      <c r="A135" s="28">
        <v>3</v>
      </c>
      <c r="B135" s="21" t="s">
        <v>371</v>
      </c>
      <c r="C135" s="24" t="s">
        <v>372</v>
      </c>
      <c r="D135" s="358">
        <v>606975.37433241145</v>
      </c>
      <c r="E135" s="255">
        <v>7480951</v>
      </c>
      <c r="G135" s="440"/>
      <c r="H135" s="440"/>
    </row>
    <row r="136" spans="1:27" ht="26" x14ac:dyDescent="0.15">
      <c r="A136" s="331">
        <v>4</v>
      </c>
      <c r="B136" s="21" t="s">
        <v>950</v>
      </c>
      <c r="C136" s="24" t="s">
        <v>951</v>
      </c>
      <c r="D136" s="358">
        <v>543651.91405758297</v>
      </c>
      <c r="E136" s="255">
        <v>1537941</v>
      </c>
      <c r="G136" s="440"/>
      <c r="H136" s="440"/>
    </row>
    <row r="137" spans="1:27" x14ac:dyDescent="0.15">
      <c r="A137" s="331">
        <v>5</v>
      </c>
      <c r="B137" s="21" t="s">
        <v>952</v>
      </c>
      <c r="C137" s="24" t="s">
        <v>953</v>
      </c>
      <c r="D137" s="358">
        <v>516204.33669164701</v>
      </c>
      <c r="E137" s="255">
        <v>7193947</v>
      </c>
      <c r="G137" s="440"/>
      <c r="H137" s="440"/>
    </row>
    <row r="138" spans="1:27" ht="26" x14ac:dyDescent="0.15">
      <c r="A138" s="331">
        <v>6</v>
      </c>
      <c r="B138" s="21" t="s">
        <v>954</v>
      </c>
      <c r="C138" s="24" t="s">
        <v>955</v>
      </c>
      <c r="D138" s="358">
        <v>460233.51482663502</v>
      </c>
      <c r="E138" s="255">
        <v>736185</v>
      </c>
      <c r="G138" s="440"/>
      <c r="H138" s="440"/>
    </row>
    <row r="139" spans="1:27" ht="26" x14ac:dyDescent="0.15">
      <c r="A139" s="331">
        <v>7</v>
      </c>
      <c r="B139" s="21" t="s">
        <v>832</v>
      </c>
      <c r="C139" s="24" t="s">
        <v>956</v>
      </c>
      <c r="D139" s="358">
        <v>453302.01973900502</v>
      </c>
      <c r="E139" s="255">
        <v>5142525</v>
      </c>
      <c r="G139" s="440"/>
      <c r="H139" s="440"/>
    </row>
    <row r="140" spans="1:27" x14ac:dyDescent="0.15">
      <c r="A140" s="331">
        <v>8</v>
      </c>
      <c r="B140" s="21" t="s">
        <v>375</v>
      </c>
      <c r="C140" s="24" t="s">
        <v>376</v>
      </c>
      <c r="D140" s="358">
        <v>362676.72708337894</v>
      </c>
      <c r="E140" s="255">
        <v>4529208</v>
      </c>
      <c r="G140" s="440"/>
      <c r="H140" s="440"/>
    </row>
    <row r="141" spans="1:27" x14ac:dyDescent="0.15">
      <c r="A141" s="331">
        <v>9</v>
      </c>
      <c r="B141" s="21" t="s">
        <v>373</v>
      </c>
      <c r="C141" s="24" t="s">
        <v>374</v>
      </c>
      <c r="D141" s="358">
        <v>354407.92420923198</v>
      </c>
      <c r="E141" s="255">
        <v>1897897</v>
      </c>
      <c r="G141" s="440"/>
      <c r="H141" s="440"/>
    </row>
    <row r="142" spans="1:27" x14ac:dyDescent="0.15">
      <c r="A142" s="331">
        <v>10</v>
      </c>
      <c r="B142" s="21" t="s">
        <v>361</v>
      </c>
      <c r="C142" s="24" t="s">
        <v>362</v>
      </c>
      <c r="D142" s="358">
        <v>347652.23801393597</v>
      </c>
      <c r="E142" s="255">
        <v>4298570</v>
      </c>
      <c r="G142" s="440"/>
      <c r="H142" s="440"/>
    </row>
    <row r="143" spans="1:27" x14ac:dyDescent="0.15">
      <c r="A143" s="446" t="s">
        <v>567</v>
      </c>
      <c r="B143" s="448"/>
      <c r="C143" s="448"/>
      <c r="D143" s="448"/>
      <c r="E143" s="449"/>
      <c r="G143" s="440"/>
      <c r="H143" s="440"/>
    </row>
    <row r="144" spans="1:27" s="15" customFormat="1" ht="14" customHeight="1" x14ac:dyDescent="0.15">
      <c r="A144"/>
      <c r="B144"/>
      <c r="C144"/>
      <c r="D144"/>
      <c r="E144" s="79"/>
      <c r="F144" s="79"/>
      <c r="G144"/>
      <c r="H144"/>
      <c r="I144"/>
      <c r="J144"/>
      <c r="K144"/>
      <c r="L144"/>
      <c r="M144"/>
      <c r="N144"/>
      <c r="O144"/>
      <c r="P144"/>
      <c r="Q144"/>
      <c r="R144"/>
      <c r="S144"/>
      <c r="T144"/>
      <c r="U144"/>
      <c r="V144"/>
      <c r="W144"/>
      <c r="X144"/>
      <c r="Y144"/>
      <c r="Z144"/>
      <c r="AA144"/>
    </row>
    <row r="145" spans="1:27" s="15" customFormat="1" ht="14" customHeight="1" x14ac:dyDescent="0.15">
      <c r="A145"/>
      <c r="B145"/>
      <c r="C145"/>
      <c r="D145"/>
      <c r="E145" s="79"/>
      <c r="F145" s="79"/>
      <c r="G145"/>
      <c r="H145"/>
      <c r="I145"/>
      <c r="J145"/>
      <c r="K145"/>
      <c r="L145"/>
      <c r="M145"/>
      <c r="N145"/>
      <c r="O145"/>
      <c r="P145"/>
      <c r="Q145"/>
      <c r="R145"/>
      <c r="S145"/>
      <c r="T145"/>
      <c r="U145"/>
      <c r="V145"/>
      <c r="W145"/>
      <c r="X145"/>
      <c r="Y145"/>
      <c r="Z145"/>
      <c r="AA145"/>
    </row>
    <row r="146" spans="1:27" s="15" customFormat="1" ht="14" customHeight="1" x14ac:dyDescent="0.2">
      <c r="A146" s="926" t="s">
        <v>568</v>
      </c>
      <c r="B146" s="926"/>
      <c r="C146" s="926"/>
      <c r="D146" s="926"/>
      <c r="E146" s="926"/>
      <c r="F146" s="79"/>
      <c r="G146"/>
      <c r="H146"/>
      <c r="I146"/>
      <c r="J146"/>
      <c r="K146"/>
      <c r="L146"/>
      <c r="M146"/>
      <c r="N146"/>
      <c r="O146"/>
      <c r="P146"/>
      <c r="Q146"/>
      <c r="R146"/>
      <c r="S146"/>
      <c r="T146"/>
      <c r="U146"/>
      <c r="V146"/>
      <c r="W146"/>
      <c r="X146"/>
      <c r="Y146"/>
      <c r="Z146"/>
      <c r="AA146"/>
    </row>
    <row r="147" spans="1:27" s="15" customFormat="1" ht="14" customHeight="1" x14ac:dyDescent="0.15">
      <c r="A147" s="296" t="s">
        <v>213</v>
      </c>
      <c r="B147" s="52" t="s">
        <v>239</v>
      </c>
      <c r="C147" s="296" t="s">
        <v>360</v>
      </c>
      <c r="D147" s="52" t="s">
        <v>569</v>
      </c>
      <c r="E147" s="246" t="s">
        <v>382</v>
      </c>
      <c r="F147" s="79"/>
      <c r="G147"/>
      <c r="H147"/>
      <c r="I147"/>
      <c r="J147"/>
      <c r="K147"/>
      <c r="L147"/>
      <c r="M147"/>
      <c r="N147"/>
      <c r="O147"/>
      <c r="P147"/>
      <c r="Q147"/>
      <c r="R147"/>
      <c r="S147"/>
      <c r="T147"/>
      <c r="U147"/>
      <c r="V147"/>
      <c r="W147"/>
      <c r="X147"/>
      <c r="Y147"/>
      <c r="Z147"/>
      <c r="AA147"/>
    </row>
    <row r="148" spans="1:27" s="15" customFormat="1" ht="14" customHeight="1" x14ac:dyDescent="0.15">
      <c r="A148" s="296">
        <v>1</v>
      </c>
      <c r="B148" s="450" t="s">
        <v>389</v>
      </c>
      <c r="C148" s="61" t="s">
        <v>570</v>
      </c>
      <c r="D148" s="50">
        <v>6493328</v>
      </c>
      <c r="E148" s="49">
        <v>8376.59</v>
      </c>
      <c r="F148" s="79"/>
      <c r="G148"/>
      <c r="H148"/>
      <c r="I148"/>
      <c r="J148"/>
      <c r="K148"/>
      <c r="L148"/>
      <c r="M148"/>
      <c r="N148"/>
      <c r="O148"/>
      <c r="P148"/>
      <c r="Q148"/>
      <c r="R148"/>
      <c r="S148"/>
      <c r="T148"/>
      <c r="U148"/>
      <c r="V148"/>
      <c r="W148"/>
      <c r="X148"/>
      <c r="Y148"/>
      <c r="Z148"/>
      <c r="AA148"/>
    </row>
    <row r="149" spans="1:27" s="15" customFormat="1" ht="14" customHeight="1" x14ac:dyDescent="0.15">
      <c r="A149" s="296">
        <v>2</v>
      </c>
      <c r="B149" s="450" t="s">
        <v>538</v>
      </c>
      <c r="C149" s="444" t="s">
        <v>539</v>
      </c>
      <c r="D149" s="50">
        <v>5414685</v>
      </c>
      <c r="E149" s="49">
        <v>45578.47</v>
      </c>
      <c r="F149" s="79"/>
      <c r="G149"/>
      <c r="H149"/>
      <c r="I149"/>
      <c r="J149"/>
      <c r="K149"/>
      <c r="L149"/>
      <c r="M149"/>
      <c r="N149"/>
      <c r="O149"/>
      <c r="P149"/>
      <c r="Q149"/>
      <c r="R149"/>
      <c r="S149"/>
      <c r="T149"/>
      <c r="U149"/>
      <c r="V149"/>
      <c r="W149"/>
      <c r="X149"/>
      <c r="Y149"/>
      <c r="Z149"/>
      <c r="AA149"/>
    </row>
    <row r="150" spans="1:27" s="15" customFormat="1" ht="14" customHeight="1" x14ac:dyDescent="0.15">
      <c r="A150" s="296">
        <v>3</v>
      </c>
      <c r="B150" s="450" t="s">
        <v>393</v>
      </c>
      <c r="C150" s="61" t="s">
        <v>571</v>
      </c>
      <c r="D150" s="50">
        <v>4160032</v>
      </c>
      <c r="E150" s="49">
        <v>5077.67</v>
      </c>
      <c r="F150" s="79"/>
      <c r="G150"/>
      <c r="H150"/>
      <c r="I150"/>
      <c r="J150"/>
      <c r="K150"/>
      <c r="L150"/>
      <c r="M150"/>
      <c r="N150"/>
      <c r="O150"/>
      <c r="P150"/>
      <c r="Q150"/>
      <c r="R150"/>
      <c r="S150"/>
      <c r="T150"/>
      <c r="U150"/>
      <c r="V150"/>
      <c r="W150"/>
      <c r="X150"/>
      <c r="Y150"/>
      <c r="Z150"/>
      <c r="AA150"/>
    </row>
    <row r="151" spans="1:27" s="15" customFormat="1" ht="14" customHeight="1" x14ac:dyDescent="0.15">
      <c r="A151" s="297">
        <v>4</v>
      </c>
      <c r="B151" s="450" t="s">
        <v>572</v>
      </c>
      <c r="C151" s="444" t="s">
        <v>573</v>
      </c>
      <c r="D151" s="50">
        <v>4068806</v>
      </c>
      <c r="E151" s="49">
        <v>2045.26</v>
      </c>
      <c r="F151" s="79"/>
      <c r="G151"/>
      <c r="H151"/>
      <c r="I151"/>
      <c r="J151"/>
      <c r="K151"/>
      <c r="L151"/>
      <c r="M151"/>
      <c r="N151"/>
      <c r="O151"/>
      <c r="P151"/>
      <c r="Q151"/>
      <c r="R151"/>
      <c r="S151"/>
      <c r="T151"/>
      <c r="U151"/>
      <c r="V151"/>
      <c r="W151"/>
      <c r="X151"/>
      <c r="Y151"/>
      <c r="Z151"/>
      <c r="AA151"/>
    </row>
    <row r="152" spans="1:27" s="15" customFormat="1" ht="14" customHeight="1" x14ac:dyDescent="0.15">
      <c r="A152" s="297">
        <v>5</v>
      </c>
      <c r="B152" s="450" t="s">
        <v>574</v>
      </c>
      <c r="C152" s="61" t="s">
        <v>575</v>
      </c>
      <c r="D152" s="50">
        <v>3768426</v>
      </c>
      <c r="E152" s="49">
        <v>10253.42</v>
      </c>
      <c r="F152" s="79"/>
      <c r="G152"/>
      <c r="H152"/>
      <c r="I152"/>
      <c r="J152"/>
      <c r="K152"/>
      <c r="L152"/>
      <c r="M152"/>
      <c r="N152"/>
      <c r="O152"/>
      <c r="P152"/>
      <c r="Q152"/>
      <c r="R152"/>
      <c r="S152"/>
      <c r="T152"/>
      <c r="U152"/>
      <c r="V152"/>
      <c r="W152"/>
      <c r="X152"/>
      <c r="Y152"/>
      <c r="Z152"/>
      <c r="AA152"/>
    </row>
    <row r="153" spans="1:27" s="15" customFormat="1" ht="14" customHeight="1" x14ac:dyDescent="0.15">
      <c r="A153" s="297">
        <v>6</v>
      </c>
      <c r="B153" s="451" t="s">
        <v>576</v>
      </c>
      <c r="C153" s="61" t="s">
        <v>577</v>
      </c>
      <c r="D153" s="50">
        <v>3510199</v>
      </c>
      <c r="E153" s="49">
        <v>3126.36</v>
      </c>
      <c r="F153" s="79"/>
      <c r="G153"/>
      <c r="H153"/>
      <c r="I153"/>
      <c r="J153"/>
      <c r="K153"/>
      <c r="L153"/>
      <c r="M153"/>
      <c r="N153"/>
      <c r="O153"/>
      <c r="P153"/>
      <c r="Q153"/>
      <c r="R153"/>
      <c r="S153"/>
      <c r="T153"/>
      <c r="U153"/>
      <c r="V153"/>
      <c r="W153"/>
      <c r="X153"/>
      <c r="Y153"/>
      <c r="Z153"/>
      <c r="AA153"/>
    </row>
    <row r="154" spans="1:27" s="15" customFormat="1" ht="14" customHeight="1" x14ac:dyDescent="0.15">
      <c r="A154" s="297">
        <v>7</v>
      </c>
      <c r="B154" s="450" t="s">
        <v>578</v>
      </c>
      <c r="C154" s="61" t="s">
        <v>579</v>
      </c>
      <c r="D154" s="50">
        <v>3322769</v>
      </c>
      <c r="E154" s="49">
        <v>1528.13</v>
      </c>
      <c r="F154" s="79"/>
      <c r="G154"/>
      <c r="H154"/>
      <c r="I154"/>
      <c r="J154"/>
      <c r="K154"/>
      <c r="L154"/>
      <c r="M154"/>
      <c r="N154"/>
      <c r="O154"/>
      <c r="P154"/>
      <c r="Q154"/>
      <c r="R154"/>
      <c r="S154"/>
      <c r="T154"/>
      <c r="U154"/>
      <c r="V154"/>
      <c r="W154"/>
      <c r="X154"/>
      <c r="Y154"/>
      <c r="Z154"/>
      <c r="AA154"/>
    </row>
    <row r="155" spans="1:27" s="15" customFormat="1" ht="14" customHeight="1" x14ac:dyDescent="0.15">
      <c r="A155" s="297">
        <v>8</v>
      </c>
      <c r="B155" s="450" t="s">
        <v>580</v>
      </c>
      <c r="C155" s="61" t="s">
        <v>581</v>
      </c>
      <c r="D155" s="50">
        <v>2443224</v>
      </c>
      <c r="E155" s="49">
        <v>10120.24</v>
      </c>
      <c r="F155" s="79"/>
      <c r="G155"/>
      <c r="H155"/>
      <c r="I155"/>
      <c r="J155"/>
      <c r="K155"/>
      <c r="L155"/>
      <c r="M155"/>
      <c r="N155"/>
      <c r="O155"/>
      <c r="P155"/>
      <c r="Q155"/>
      <c r="R155"/>
      <c r="S155"/>
      <c r="T155"/>
      <c r="U155"/>
      <c r="V155"/>
      <c r="W155"/>
      <c r="X155"/>
      <c r="Y155"/>
      <c r="Z155"/>
      <c r="AA155"/>
    </row>
    <row r="156" spans="1:27" s="15" customFormat="1" ht="14" customHeight="1" x14ac:dyDescent="0.15">
      <c r="A156" s="297">
        <v>9</v>
      </c>
      <c r="B156" s="450" t="s">
        <v>582</v>
      </c>
      <c r="C156" s="61" t="s">
        <v>583</v>
      </c>
      <c r="D156" s="50">
        <v>1981820</v>
      </c>
      <c r="E156" s="49">
        <v>802.64</v>
      </c>
      <c r="F156" s="79"/>
      <c r="G156"/>
      <c r="H156"/>
      <c r="I156"/>
      <c r="J156"/>
      <c r="K156"/>
      <c r="L156"/>
      <c r="M156"/>
      <c r="N156"/>
      <c r="O156"/>
      <c r="P156"/>
      <c r="Q156"/>
      <c r="R156"/>
      <c r="S156"/>
      <c r="T156"/>
      <c r="U156"/>
      <c r="V156"/>
      <c r="W156"/>
      <c r="X156"/>
      <c r="Y156"/>
      <c r="Z156"/>
      <c r="AA156"/>
    </row>
    <row r="157" spans="1:27" x14ac:dyDescent="0.15">
      <c r="A157" s="297">
        <v>10</v>
      </c>
      <c r="B157" s="450" t="s">
        <v>584</v>
      </c>
      <c r="C157" s="444" t="s">
        <v>585</v>
      </c>
      <c r="D157" s="50">
        <v>1897084</v>
      </c>
      <c r="E157" s="49">
        <v>2409.3200000000002</v>
      </c>
      <c r="G157" s="440"/>
      <c r="H157" s="440"/>
    </row>
    <row r="158" spans="1:27" s="15" customFormat="1" ht="14" customHeight="1" x14ac:dyDescent="0.15">
      <c r="A158"/>
      <c r="B158"/>
      <c r="C158"/>
      <c r="D158"/>
      <c r="E158" s="79"/>
      <c r="F158" s="79"/>
      <c r="G158"/>
      <c r="H158"/>
      <c r="I158"/>
      <c r="J158"/>
      <c r="K158"/>
      <c r="L158"/>
      <c r="M158"/>
      <c r="N158"/>
      <c r="O158"/>
      <c r="P158"/>
      <c r="Q158"/>
      <c r="R158"/>
      <c r="S158"/>
      <c r="T158"/>
      <c r="U158"/>
      <c r="V158"/>
      <c r="W158"/>
      <c r="X158"/>
      <c r="Y158"/>
      <c r="Z158"/>
      <c r="AA158"/>
    </row>
    <row r="159" spans="1:27" s="15" customFormat="1" ht="14" customHeight="1" x14ac:dyDescent="0.2">
      <c r="A159" s="926" t="s">
        <v>586</v>
      </c>
      <c r="B159" s="926"/>
      <c r="C159" s="926"/>
      <c r="D159" s="926"/>
      <c r="E159" s="926"/>
      <c r="F159" s="79"/>
      <c r="G159"/>
      <c r="H159"/>
      <c r="I159"/>
      <c r="J159"/>
      <c r="K159"/>
      <c r="L159"/>
      <c r="M159"/>
      <c r="N159"/>
      <c r="O159"/>
      <c r="P159"/>
      <c r="Q159"/>
      <c r="R159"/>
      <c r="S159"/>
      <c r="T159"/>
      <c r="U159"/>
      <c r="V159"/>
      <c r="W159"/>
      <c r="X159"/>
      <c r="Y159"/>
      <c r="Z159"/>
      <c r="AA159"/>
    </row>
    <row r="160" spans="1:27" s="15" customFormat="1" ht="14" customHeight="1" x14ac:dyDescent="0.15">
      <c r="A160" s="296" t="s">
        <v>213</v>
      </c>
      <c r="B160" s="52" t="s">
        <v>239</v>
      </c>
      <c r="C160" s="296" t="s">
        <v>360</v>
      </c>
      <c r="D160" s="52" t="s">
        <v>569</v>
      </c>
      <c r="E160" s="246" t="s">
        <v>382</v>
      </c>
      <c r="F160" s="79"/>
      <c r="G160"/>
      <c r="H160"/>
      <c r="I160"/>
      <c r="J160"/>
      <c r="K160"/>
      <c r="L160"/>
      <c r="M160"/>
      <c r="N160"/>
      <c r="O160"/>
      <c r="P160"/>
      <c r="Q160"/>
      <c r="R160"/>
      <c r="S160"/>
      <c r="T160"/>
      <c r="U160"/>
      <c r="V160"/>
      <c r="W160"/>
      <c r="X160"/>
      <c r="Y160"/>
      <c r="Z160"/>
      <c r="AA160"/>
    </row>
    <row r="161" spans="1:27" s="15" customFormat="1" ht="14" customHeight="1" x14ac:dyDescent="0.15">
      <c r="A161" s="296">
        <v>1</v>
      </c>
      <c r="B161" s="45" t="s">
        <v>580</v>
      </c>
      <c r="C161" s="61" t="s">
        <v>581</v>
      </c>
      <c r="D161" s="50">
        <v>9410738</v>
      </c>
      <c r="E161" s="49">
        <v>16731.669999999998</v>
      </c>
      <c r="F161" s="79"/>
      <c r="G161"/>
      <c r="H161"/>
      <c r="I161"/>
      <c r="J161"/>
      <c r="K161"/>
      <c r="L161"/>
      <c r="M161"/>
      <c r="N161"/>
      <c r="O161"/>
      <c r="P161"/>
      <c r="Q161"/>
      <c r="R161"/>
      <c r="S161"/>
      <c r="T161"/>
      <c r="U161"/>
      <c r="V161"/>
      <c r="W161"/>
      <c r="X161"/>
      <c r="Y161"/>
      <c r="Z161"/>
      <c r="AA161"/>
    </row>
    <row r="162" spans="1:27" s="15" customFormat="1" ht="14" customHeight="1" x14ac:dyDescent="0.15">
      <c r="A162" s="296">
        <v>2</v>
      </c>
      <c r="B162" s="45" t="s">
        <v>393</v>
      </c>
      <c r="C162" s="61" t="s">
        <v>571</v>
      </c>
      <c r="D162" s="50">
        <v>5320157</v>
      </c>
      <c r="E162" s="49">
        <v>5462.87</v>
      </c>
      <c r="F162" s="79"/>
      <c r="G162"/>
      <c r="H162"/>
      <c r="I162"/>
      <c r="J162"/>
      <c r="K162"/>
      <c r="L162"/>
      <c r="M162"/>
      <c r="N162"/>
      <c r="O162"/>
      <c r="P162"/>
      <c r="Q162"/>
      <c r="R162"/>
      <c r="S162"/>
      <c r="T162"/>
      <c r="U162"/>
      <c r="V162"/>
      <c r="W162"/>
      <c r="X162"/>
      <c r="Y162"/>
      <c r="Z162"/>
      <c r="AA162"/>
    </row>
    <row r="163" spans="1:27" s="15" customFormat="1" ht="14" customHeight="1" x14ac:dyDescent="0.15">
      <c r="A163" s="296">
        <v>3</v>
      </c>
      <c r="B163" s="45" t="s">
        <v>389</v>
      </c>
      <c r="C163" s="61" t="s">
        <v>570</v>
      </c>
      <c r="D163" s="50">
        <v>4710287</v>
      </c>
      <c r="E163" s="49">
        <v>5248</v>
      </c>
      <c r="F163" s="79"/>
      <c r="G163"/>
      <c r="H163"/>
      <c r="I163"/>
      <c r="J163"/>
      <c r="K163"/>
      <c r="L163"/>
      <c r="M163"/>
      <c r="N163"/>
      <c r="O163"/>
      <c r="P163"/>
      <c r="Q163"/>
      <c r="R163"/>
      <c r="S163"/>
      <c r="T163"/>
      <c r="U163"/>
      <c r="V163"/>
      <c r="W163"/>
      <c r="X163"/>
      <c r="Y163"/>
      <c r="Z163"/>
      <c r="AA163"/>
    </row>
    <row r="164" spans="1:27" s="15" customFormat="1" ht="14" customHeight="1" x14ac:dyDescent="0.15">
      <c r="A164" s="297">
        <v>4</v>
      </c>
      <c r="B164" s="45" t="s">
        <v>397</v>
      </c>
      <c r="C164" s="61" t="s">
        <v>398</v>
      </c>
      <c r="D164" s="50">
        <v>3611579</v>
      </c>
      <c r="E164" s="49">
        <v>3584.12</v>
      </c>
      <c r="F164" s="79"/>
      <c r="G164"/>
      <c r="H164"/>
      <c r="I164"/>
      <c r="J164"/>
      <c r="K164"/>
      <c r="L164"/>
      <c r="M164"/>
      <c r="N164"/>
      <c r="O164"/>
      <c r="P164"/>
      <c r="Q164"/>
      <c r="R164"/>
      <c r="S164"/>
      <c r="T164"/>
      <c r="U164"/>
      <c r="V164"/>
      <c r="W164"/>
      <c r="X164"/>
      <c r="Y164"/>
      <c r="Z164"/>
      <c r="AA164"/>
    </row>
    <row r="165" spans="1:27" s="15" customFormat="1" ht="14" customHeight="1" x14ac:dyDescent="0.15">
      <c r="A165" s="297">
        <v>5</v>
      </c>
      <c r="B165" s="45" t="s">
        <v>582</v>
      </c>
      <c r="C165" s="61" t="s">
        <v>583</v>
      </c>
      <c r="D165" s="50">
        <v>3053976</v>
      </c>
      <c r="E165" s="49">
        <v>694.65</v>
      </c>
      <c r="F165" s="79"/>
      <c r="G165"/>
      <c r="H165"/>
      <c r="I165"/>
      <c r="J165"/>
      <c r="K165"/>
      <c r="L165"/>
      <c r="M165"/>
      <c r="N165"/>
      <c r="O165"/>
      <c r="P165"/>
      <c r="Q165"/>
      <c r="R165"/>
      <c r="S165"/>
      <c r="T165"/>
      <c r="U165"/>
      <c r="V165"/>
      <c r="W165"/>
      <c r="X165"/>
      <c r="Y165"/>
      <c r="Z165"/>
      <c r="AA165"/>
    </row>
    <row r="166" spans="1:27" s="15" customFormat="1" ht="14" customHeight="1" x14ac:dyDescent="0.15">
      <c r="A166" s="297">
        <v>6</v>
      </c>
      <c r="B166" s="45" t="s">
        <v>377</v>
      </c>
      <c r="C166" s="61" t="s">
        <v>587</v>
      </c>
      <c r="D166" s="50">
        <v>2901691</v>
      </c>
      <c r="E166" s="49">
        <v>111146.01</v>
      </c>
      <c r="F166" s="79"/>
      <c r="G166"/>
      <c r="H166"/>
      <c r="I166"/>
      <c r="J166"/>
      <c r="K166"/>
      <c r="L166"/>
      <c r="M166"/>
      <c r="N166"/>
      <c r="O166"/>
      <c r="P166"/>
      <c r="Q166"/>
      <c r="R166"/>
      <c r="S166"/>
      <c r="T166"/>
      <c r="U166"/>
      <c r="V166"/>
      <c r="W166"/>
      <c r="X166"/>
      <c r="Y166"/>
      <c r="Z166"/>
      <c r="AA166"/>
    </row>
    <row r="167" spans="1:27" s="15" customFormat="1" ht="14" customHeight="1" x14ac:dyDescent="0.15">
      <c r="A167" s="297">
        <v>7</v>
      </c>
      <c r="B167" s="45" t="s">
        <v>588</v>
      </c>
      <c r="C167" s="61" t="s">
        <v>589</v>
      </c>
      <c r="D167" s="50">
        <v>2775012</v>
      </c>
      <c r="E167" s="49">
        <v>653.29999999999995</v>
      </c>
      <c r="F167" s="79"/>
      <c r="G167"/>
      <c r="H167"/>
      <c r="I167"/>
      <c r="J167"/>
      <c r="K167"/>
      <c r="L167"/>
      <c r="M167"/>
      <c r="N167"/>
      <c r="O167"/>
      <c r="P167"/>
      <c r="Q167"/>
      <c r="R167"/>
      <c r="S167"/>
      <c r="T167"/>
      <c r="U167"/>
      <c r="V167"/>
      <c r="W167"/>
      <c r="X167"/>
      <c r="Y167"/>
      <c r="Z167"/>
      <c r="AA167"/>
    </row>
    <row r="168" spans="1:27" s="15" customFormat="1" ht="14" customHeight="1" x14ac:dyDescent="0.15">
      <c r="A168" s="297">
        <v>8</v>
      </c>
      <c r="B168" s="45" t="s">
        <v>361</v>
      </c>
      <c r="C168" s="61" t="s">
        <v>529</v>
      </c>
      <c r="D168" s="50">
        <v>2771007</v>
      </c>
      <c r="E168" s="49">
        <v>124618.63</v>
      </c>
      <c r="F168" s="79"/>
      <c r="G168"/>
      <c r="H168"/>
      <c r="I168"/>
      <c r="J168"/>
      <c r="K168"/>
      <c r="L168"/>
      <c r="M168"/>
      <c r="N168"/>
      <c r="O168"/>
      <c r="P168"/>
      <c r="Q168"/>
      <c r="R168"/>
      <c r="S168"/>
      <c r="T168"/>
      <c r="U168"/>
      <c r="V168"/>
      <c r="W168"/>
      <c r="X168"/>
      <c r="Y168"/>
      <c r="Z168"/>
      <c r="AA168"/>
    </row>
    <row r="169" spans="1:27" s="15" customFormat="1" ht="14" customHeight="1" x14ac:dyDescent="0.15">
      <c r="A169" s="297">
        <v>9</v>
      </c>
      <c r="B169" s="45" t="s">
        <v>590</v>
      </c>
      <c r="C169" s="61" t="s">
        <v>591</v>
      </c>
      <c r="D169" s="50">
        <v>2496794</v>
      </c>
      <c r="E169" s="49">
        <v>1073.53</v>
      </c>
      <c r="F169" s="79"/>
      <c r="G169"/>
      <c r="H169"/>
      <c r="I169"/>
      <c r="J169"/>
      <c r="K169"/>
      <c r="L169"/>
      <c r="M169"/>
      <c r="N169"/>
      <c r="O169"/>
      <c r="P169"/>
      <c r="Q169"/>
      <c r="R169"/>
      <c r="S169"/>
      <c r="T169"/>
      <c r="U169"/>
      <c r="V169"/>
      <c r="W169"/>
      <c r="X169"/>
      <c r="Y169"/>
      <c r="Z169"/>
      <c r="AA169"/>
    </row>
    <row r="170" spans="1:27" x14ac:dyDescent="0.15">
      <c r="A170" s="297">
        <v>10</v>
      </c>
      <c r="B170" s="45" t="s">
        <v>578</v>
      </c>
      <c r="C170" s="31" t="s">
        <v>592</v>
      </c>
      <c r="D170" s="50">
        <v>2485467</v>
      </c>
      <c r="E170" s="49">
        <v>1808.74</v>
      </c>
      <c r="G170" s="440"/>
      <c r="H170" s="440"/>
    </row>
    <row r="171" spans="1:27" s="15" customFormat="1" ht="14" customHeight="1" x14ac:dyDescent="0.15">
      <c r="A171"/>
      <c r="B171"/>
      <c r="C171"/>
      <c r="D171"/>
      <c r="E171" s="79"/>
      <c r="F171" s="79"/>
      <c r="G171"/>
      <c r="H171"/>
      <c r="I171"/>
      <c r="J171"/>
      <c r="K171"/>
      <c r="L171"/>
      <c r="M171"/>
      <c r="N171"/>
      <c r="O171"/>
      <c r="P171"/>
      <c r="Q171"/>
      <c r="R171"/>
      <c r="S171"/>
      <c r="T171"/>
      <c r="U171"/>
      <c r="V171"/>
      <c r="W171"/>
      <c r="X171"/>
      <c r="Y171"/>
      <c r="Z171"/>
      <c r="AA171"/>
    </row>
    <row r="172" spans="1:27" s="15" customFormat="1" ht="14" customHeight="1" x14ac:dyDescent="0.2">
      <c r="A172" s="923" t="s">
        <v>593</v>
      </c>
      <c r="B172" s="924"/>
      <c r="C172" s="924"/>
      <c r="D172" s="924"/>
      <c r="E172" s="925"/>
      <c r="F172" s="79"/>
      <c r="G172"/>
      <c r="H172"/>
      <c r="I172"/>
      <c r="J172"/>
      <c r="K172"/>
      <c r="L172"/>
      <c r="M172"/>
      <c r="N172"/>
      <c r="O172"/>
      <c r="P172"/>
      <c r="Q172"/>
      <c r="R172"/>
      <c r="S172"/>
      <c r="T172"/>
      <c r="U172"/>
      <c r="V172"/>
      <c r="W172"/>
      <c r="X172"/>
      <c r="Y172"/>
      <c r="Z172"/>
      <c r="AA172"/>
    </row>
    <row r="173" spans="1:27" s="15" customFormat="1" ht="14" customHeight="1" x14ac:dyDescent="0.15">
      <c r="A173" s="296" t="s">
        <v>213</v>
      </c>
      <c r="B173" s="52" t="s">
        <v>239</v>
      </c>
      <c r="C173" s="296" t="s">
        <v>551</v>
      </c>
      <c r="D173" s="52" t="s">
        <v>240</v>
      </c>
      <c r="E173" s="246" t="s">
        <v>70</v>
      </c>
      <c r="F173" s="79"/>
      <c r="G173"/>
      <c r="H173"/>
      <c r="I173"/>
      <c r="J173"/>
      <c r="K173"/>
      <c r="L173"/>
      <c r="M173"/>
      <c r="N173"/>
      <c r="O173"/>
      <c r="P173"/>
      <c r="Q173"/>
      <c r="R173"/>
      <c r="S173"/>
      <c r="T173"/>
      <c r="U173"/>
      <c r="V173"/>
      <c r="W173"/>
      <c r="X173"/>
      <c r="Y173"/>
      <c r="Z173"/>
      <c r="AA173"/>
    </row>
    <row r="174" spans="1:27" s="15" customFormat="1" ht="14" customHeight="1" x14ac:dyDescent="0.15">
      <c r="A174" s="296">
        <v>1</v>
      </c>
      <c r="B174" s="45" t="s">
        <v>385</v>
      </c>
      <c r="C174" s="68" t="s">
        <v>386</v>
      </c>
      <c r="D174" s="50">
        <v>8563521</v>
      </c>
      <c r="E174" s="49">
        <v>2467.6549080848695</v>
      </c>
      <c r="F174" s="79"/>
      <c r="G174"/>
      <c r="H174"/>
      <c r="I174"/>
      <c r="J174"/>
      <c r="K174"/>
      <c r="L174"/>
      <c r="M174"/>
      <c r="N174"/>
      <c r="O174"/>
      <c r="P174"/>
      <c r="Q174"/>
      <c r="R174"/>
      <c r="S174"/>
      <c r="T174"/>
      <c r="U174"/>
      <c r="V174"/>
      <c r="W174"/>
      <c r="X174"/>
      <c r="Y174"/>
      <c r="Z174"/>
      <c r="AA174"/>
    </row>
    <row r="175" spans="1:27" s="15" customFormat="1" ht="14" customHeight="1" x14ac:dyDescent="0.15">
      <c r="A175" s="296">
        <v>2</v>
      </c>
      <c r="B175" s="45" t="s">
        <v>397</v>
      </c>
      <c r="C175" s="68" t="s">
        <v>398</v>
      </c>
      <c r="D175" s="50">
        <v>8045425</v>
      </c>
      <c r="E175" s="49">
        <v>8537.7468915195459</v>
      </c>
      <c r="F175" s="79"/>
      <c r="G175"/>
      <c r="H175"/>
      <c r="I175"/>
      <c r="J175"/>
      <c r="K175"/>
      <c r="L175"/>
      <c r="M175"/>
      <c r="N175"/>
      <c r="O175"/>
      <c r="P175"/>
      <c r="Q175"/>
      <c r="R175"/>
      <c r="S175"/>
      <c r="T175"/>
      <c r="U175"/>
      <c r="V175"/>
      <c r="W175"/>
      <c r="X175"/>
      <c r="Y175"/>
      <c r="Z175"/>
      <c r="AA175"/>
    </row>
    <row r="176" spans="1:27" s="15" customFormat="1" ht="14" customHeight="1" x14ac:dyDescent="0.15">
      <c r="A176" s="296">
        <v>3</v>
      </c>
      <c r="B176" s="45" t="s">
        <v>582</v>
      </c>
      <c r="C176" s="68" t="s">
        <v>583</v>
      </c>
      <c r="D176" s="50">
        <v>7218381</v>
      </c>
      <c r="E176" s="49">
        <v>1582.0043485774993</v>
      </c>
      <c r="F176" s="79"/>
      <c r="G176"/>
      <c r="H176"/>
      <c r="I176"/>
      <c r="J176"/>
      <c r="K176"/>
      <c r="L176"/>
      <c r="M176"/>
      <c r="N176"/>
      <c r="O176"/>
      <c r="P176"/>
      <c r="Q176"/>
      <c r="R176"/>
      <c r="S176"/>
      <c r="T176"/>
      <c r="U176"/>
      <c r="V176"/>
      <c r="W176"/>
      <c r="X176"/>
      <c r="Y176"/>
      <c r="Z176"/>
      <c r="AA176"/>
    </row>
    <row r="177" spans="1:27" s="15" customFormat="1" ht="14" customHeight="1" x14ac:dyDescent="0.15">
      <c r="A177" s="296">
        <v>4</v>
      </c>
      <c r="B177" s="45" t="s">
        <v>588</v>
      </c>
      <c r="C177" s="68" t="s">
        <v>589</v>
      </c>
      <c r="D177" s="50">
        <v>6340602</v>
      </c>
      <c r="E177" s="49">
        <v>1415.799168732643</v>
      </c>
      <c r="F177" s="79"/>
      <c r="G177"/>
      <c r="H177"/>
      <c r="I177"/>
      <c r="J177"/>
      <c r="K177"/>
      <c r="L177"/>
      <c r="M177"/>
      <c r="N177"/>
      <c r="O177"/>
      <c r="P177"/>
      <c r="Q177"/>
      <c r="R177"/>
      <c r="S177"/>
      <c r="T177"/>
      <c r="U177"/>
      <c r="V177"/>
      <c r="W177"/>
      <c r="X177"/>
      <c r="Y177"/>
      <c r="Z177"/>
      <c r="AA177"/>
    </row>
    <row r="178" spans="1:27" s="15" customFormat="1" ht="14" customHeight="1" x14ac:dyDescent="0.15">
      <c r="A178" s="296">
        <v>5</v>
      </c>
      <c r="B178" s="45" t="s">
        <v>580</v>
      </c>
      <c r="C178" s="61" t="s">
        <v>581</v>
      </c>
      <c r="D178" s="50">
        <v>6246276</v>
      </c>
      <c r="E178" s="49">
        <v>7757.075707175255</v>
      </c>
      <c r="F178" s="79"/>
      <c r="G178"/>
      <c r="H178"/>
      <c r="I178"/>
      <c r="J178"/>
      <c r="K178"/>
      <c r="L178"/>
      <c r="M178"/>
      <c r="N178"/>
      <c r="O178"/>
      <c r="P178"/>
      <c r="Q178"/>
      <c r="R178"/>
      <c r="S178"/>
      <c r="T178"/>
      <c r="U178"/>
      <c r="V178"/>
      <c r="W178"/>
      <c r="X178"/>
      <c r="Y178"/>
      <c r="Z178"/>
      <c r="AA178"/>
    </row>
    <row r="179" spans="1:27" s="15" customFormat="1" ht="14" customHeight="1" x14ac:dyDescent="0.15">
      <c r="A179" s="296">
        <v>6</v>
      </c>
      <c r="B179" s="45" t="s">
        <v>393</v>
      </c>
      <c r="C179" s="61" t="s">
        <v>394</v>
      </c>
      <c r="D179" s="50">
        <v>6053135</v>
      </c>
      <c r="E179" s="49">
        <v>6706.0223517961504</v>
      </c>
      <c r="F179" s="79"/>
      <c r="G179"/>
      <c r="H179"/>
      <c r="I179"/>
      <c r="J179"/>
      <c r="K179"/>
      <c r="L179"/>
      <c r="M179"/>
      <c r="N179"/>
      <c r="O179"/>
      <c r="P179"/>
      <c r="Q179"/>
      <c r="R179"/>
      <c r="S179"/>
      <c r="T179"/>
      <c r="U179"/>
      <c r="V179"/>
      <c r="W179"/>
      <c r="X179"/>
      <c r="Y179"/>
      <c r="Z179"/>
      <c r="AA179"/>
    </row>
    <row r="180" spans="1:27" s="15" customFormat="1" ht="14" customHeight="1" x14ac:dyDescent="0.15">
      <c r="A180" s="296">
        <v>7</v>
      </c>
      <c r="B180" s="45" t="s">
        <v>594</v>
      </c>
      <c r="C180" s="61" t="s">
        <v>595</v>
      </c>
      <c r="D180" s="50">
        <v>5495849</v>
      </c>
      <c r="E180" s="49">
        <v>2977.9350210409166</v>
      </c>
      <c r="F180" s="79"/>
      <c r="G180"/>
      <c r="H180"/>
      <c r="I180"/>
      <c r="J180"/>
      <c r="K180"/>
      <c r="L180"/>
      <c r="M180"/>
      <c r="N180"/>
      <c r="O180"/>
      <c r="P180"/>
      <c r="Q180"/>
      <c r="R180"/>
      <c r="S180"/>
      <c r="T180"/>
      <c r="U180"/>
      <c r="V180"/>
      <c r="W180"/>
      <c r="X180"/>
      <c r="Y180"/>
      <c r="Z180"/>
      <c r="AA180"/>
    </row>
    <row r="181" spans="1:27" s="15" customFormat="1" ht="14" customHeight="1" x14ac:dyDescent="0.15">
      <c r="A181" s="296">
        <v>8</v>
      </c>
      <c r="B181" s="45" t="s">
        <v>596</v>
      </c>
      <c r="C181" s="61" t="s">
        <v>597</v>
      </c>
      <c r="D181" s="50">
        <v>5467986</v>
      </c>
      <c r="E181" s="49">
        <v>12.806673331260681</v>
      </c>
      <c r="F181" s="79"/>
      <c r="G181"/>
      <c r="H181"/>
      <c r="I181"/>
      <c r="J181"/>
      <c r="K181"/>
      <c r="L181"/>
      <c r="M181"/>
      <c r="N181"/>
      <c r="O181"/>
      <c r="P181"/>
      <c r="Q181"/>
      <c r="R181"/>
      <c r="S181"/>
      <c r="T181"/>
      <c r="U181"/>
      <c r="V181"/>
      <c r="W181"/>
      <c r="X181"/>
      <c r="Y181"/>
      <c r="Z181"/>
      <c r="AA181"/>
    </row>
    <row r="182" spans="1:27" x14ac:dyDescent="0.15">
      <c r="A182" s="296">
        <v>9</v>
      </c>
      <c r="B182" s="45" t="s">
        <v>375</v>
      </c>
      <c r="C182" s="31" t="s">
        <v>528</v>
      </c>
      <c r="D182" s="50">
        <v>5151841</v>
      </c>
      <c r="E182" s="49">
        <v>73541.154313241001</v>
      </c>
      <c r="G182" s="440"/>
      <c r="H182" s="440"/>
    </row>
    <row r="183" spans="1:27" x14ac:dyDescent="0.15">
      <c r="A183" s="296">
        <v>10</v>
      </c>
      <c r="B183" s="45" t="s">
        <v>389</v>
      </c>
      <c r="C183" s="68" t="s">
        <v>598</v>
      </c>
      <c r="D183" s="50">
        <v>5025697</v>
      </c>
      <c r="E183" s="49">
        <v>5184.2265083084103</v>
      </c>
      <c r="G183" s="440"/>
      <c r="H183" s="440"/>
    </row>
    <row r="184" spans="1:27" x14ac:dyDescent="0.15">
      <c r="A184" s="440"/>
      <c r="B184" s="440"/>
      <c r="C184" s="440"/>
      <c r="D184" s="440"/>
      <c r="G184" s="440"/>
      <c r="H184" s="440"/>
    </row>
    <row r="185" spans="1:27" ht="16" x14ac:dyDescent="0.2">
      <c r="A185" s="923" t="s">
        <v>599</v>
      </c>
      <c r="B185" s="924"/>
      <c r="C185" s="924"/>
      <c r="D185" s="924"/>
      <c r="E185" s="925"/>
      <c r="G185" s="440"/>
      <c r="H185" s="440"/>
    </row>
    <row r="186" spans="1:27" x14ac:dyDescent="0.15">
      <c r="A186" s="296" t="s">
        <v>213</v>
      </c>
      <c r="B186" s="52" t="s">
        <v>239</v>
      </c>
      <c r="C186" s="296" t="s">
        <v>551</v>
      </c>
      <c r="D186" s="52" t="s">
        <v>240</v>
      </c>
      <c r="E186" s="246" t="s">
        <v>70</v>
      </c>
      <c r="G186" s="440"/>
      <c r="H186" s="440"/>
    </row>
    <row r="187" spans="1:27" x14ac:dyDescent="0.15">
      <c r="A187" s="296">
        <v>1</v>
      </c>
      <c r="B187" s="45" t="s">
        <v>375</v>
      </c>
      <c r="C187" s="68" t="s">
        <v>600</v>
      </c>
      <c r="D187" s="50">
        <v>47126600</v>
      </c>
      <c r="E187" s="49">
        <v>2782.47</v>
      </c>
      <c r="G187" s="440"/>
      <c r="H187" s="440"/>
    </row>
    <row r="188" spans="1:27" x14ac:dyDescent="0.15">
      <c r="A188" s="296">
        <v>2</v>
      </c>
      <c r="B188" s="45" t="s">
        <v>385</v>
      </c>
      <c r="C188" s="68" t="s">
        <v>386</v>
      </c>
      <c r="D188" s="50">
        <v>15365035</v>
      </c>
      <c r="E188" s="49">
        <v>5158.2879999999996</v>
      </c>
      <c r="G188" s="440"/>
      <c r="H188" s="440"/>
    </row>
    <row r="189" spans="1:27" x14ac:dyDescent="0.15">
      <c r="A189" s="296">
        <v>3</v>
      </c>
      <c r="B189" s="45" t="s">
        <v>389</v>
      </c>
      <c r="C189" s="68" t="s">
        <v>390</v>
      </c>
      <c r="D189" s="50">
        <v>12207462</v>
      </c>
      <c r="E189" s="49">
        <v>14338.23</v>
      </c>
      <c r="G189" s="440"/>
      <c r="H189" s="440"/>
    </row>
    <row r="190" spans="1:27" x14ac:dyDescent="0.15">
      <c r="A190" s="296">
        <v>4</v>
      </c>
      <c r="B190" s="68">
        <v>248</v>
      </c>
      <c r="C190" s="68" t="s">
        <v>601</v>
      </c>
      <c r="D190" s="50">
        <v>12004610</v>
      </c>
      <c r="E190" s="49">
        <v>15691.49</v>
      </c>
      <c r="G190" s="440"/>
      <c r="H190" s="440"/>
    </row>
    <row r="191" spans="1:27" x14ac:dyDescent="0.15">
      <c r="A191" s="296">
        <v>5</v>
      </c>
      <c r="B191" s="45" t="s">
        <v>393</v>
      </c>
      <c r="C191" s="61" t="s">
        <v>394</v>
      </c>
      <c r="D191" s="50">
        <v>9906940</v>
      </c>
      <c r="E191" s="49">
        <v>11740.5</v>
      </c>
      <c r="G191" s="440"/>
      <c r="H191" s="440"/>
    </row>
    <row r="192" spans="1:27" x14ac:dyDescent="0.15">
      <c r="A192" s="296">
        <v>6</v>
      </c>
      <c r="B192" s="68">
        <v>250</v>
      </c>
      <c r="C192" s="61" t="s">
        <v>602</v>
      </c>
      <c r="D192" s="50">
        <v>9506179</v>
      </c>
      <c r="E192" s="49">
        <v>9297.75</v>
      </c>
      <c r="G192" s="440"/>
      <c r="H192" s="440"/>
    </row>
    <row r="193" spans="1:8" x14ac:dyDescent="0.15">
      <c r="A193" s="296">
        <v>7</v>
      </c>
      <c r="B193" s="45" t="s">
        <v>377</v>
      </c>
      <c r="C193" s="61" t="s">
        <v>378</v>
      </c>
      <c r="D193" s="50">
        <v>9320890</v>
      </c>
      <c r="E193" s="49">
        <v>141685.42000000001</v>
      </c>
      <c r="G193" s="440"/>
      <c r="H193" s="440"/>
    </row>
    <row r="194" spans="1:8" x14ac:dyDescent="0.15">
      <c r="A194" s="296">
        <v>8</v>
      </c>
      <c r="B194" s="45" t="s">
        <v>397</v>
      </c>
      <c r="C194" s="61" t="s">
        <v>398</v>
      </c>
      <c r="D194" s="50">
        <v>7170225</v>
      </c>
      <c r="E194" s="49">
        <v>8949.83</v>
      </c>
      <c r="G194" s="440"/>
      <c r="H194" s="440"/>
    </row>
    <row r="195" spans="1:8" x14ac:dyDescent="0.15">
      <c r="A195" s="296">
        <v>9</v>
      </c>
      <c r="B195" s="45" t="s">
        <v>594</v>
      </c>
      <c r="C195" s="31" t="s">
        <v>595</v>
      </c>
      <c r="D195" s="50">
        <v>6810203</v>
      </c>
      <c r="E195" s="49">
        <v>4584.3990000000003</v>
      </c>
      <c r="G195" s="440"/>
      <c r="H195" s="440"/>
    </row>
    <row r="196" spans="1:8" x14ac:dyDescent="0.15">
      <c r="A196" s="296">
        <v>10</v>
      </c>
      <c r="B196" s="45" t="s">
        <v>379</v>
      </c>
      <c r="C196" s="68" t="s">
        <v>380</v>
      </c>
      <c r="D196" s="50">
        <v>6432178</v>
      </c>
      <c r="E196" s="49">
        <v>158329.60000000001</v>
      </c>
    </row>
    <row r="197" spans="1:8" x14ac:dyDescent="0.15">
      <c r="A197" s="440"/>
      <c r="B197" s="440"/>
      <c r="C197" s="440"/>
      <c r="D197" s="440"/>
    </row>
    <row r="198" spans="1:8" ht="16" x14ac:dyDescent="0.2">
      <c r="A198" s="923" t="s">
        <v>603</v>
      </c>
      <c r="B198" s="924"/>
      <c r="C198" s="924"/>
      <c r="D198" s="924"/>
      <c r="E198" s="925"/>
      <c r="H198" s="440"/>
    </row>
    <row r="199" spans="1:8" x14ac:dyDescent="0.15">
      <c r="A199" s="296" t="s">
        <v>213</v>
      </c>
      <c r="B199" s="52" t="s">
        <v>239</v>
      </c>
      <c r="C199" s="296" t="s">
        <v>360</v>
      </c>
      <c r="D199" s="52" t="s">
        <v>240</v>
      </c>
      <c r="E199" s="246" t="s">
        <v>382</v>
      </c>
      <c r="H199" s="440"/>
    </row>
    <row r="200" spans="1:8" x14ac:dyDescent="0.15">
      <c r="A200" s="296">
        <v>1</v>
      </c>
      <c r="B200" s="45" t="s">
        <v>596</v>
      </c>
      <c r="C200" s="61" t="s">
        <v>597</v>
      </c>
      <c r="D200" s="50">
        <v>24961658</v>
      </c>
      <c r="E200" s="49">
        <v>106.90853583984375</v>
      </c>
      <c r="H200" s="440"/>
    </row>
    <row r="201" spans="1:8" x14ac:dyDescent="0.15">
      <c r="A201" s="296">
        <v>2</v>
      </c>
      <c r="B201" s="45" t="s">
        <v>385</v>
      </c>
      <c r="C201" s="61" t="s">
        <v>386</v>
      </c>
      <c r="D201" s="50">
        <v>22823601</v>
      </c>
      <c r="E201" s="49">
        <v>9062.9296328125001</v>
      </c>
      <c r="H201" s="440"/>
    </row>
    <row r="202" spans="1:8" x14ac:dyDescent="0.15">
      <c r="A202" s="296">
        <v>3</v>
      </c>
      <c r="B202" s="45" t="s">
        <v>389</v>
      </c>
      <c r="C202" s="61" t="s">
        <v>390</v>
      </c>
      <c r="D202" s="50">
        <v>19239372</v>
      </c>
      <c r="E202" s="49">
        <v>22705.279999999999</v>
      </c>
      <c r="H202" s="440"/>
    </row>
    <row r="203" spans="1:8" x14ac:dyDescent="0.15">
      <c r="A203" s="297">
        <v>4</v>
      </c>
      <c r="B203" s="45" t="s">
        <v>604</v>
      </c>
      <c r="C203" s="61" t="s">
        <v>605</v>
      </c>
      <c r="D203" s="50">
        <v>13794053</v>
      </c>
      <c r="E203" s="49">
        <v>46353.120000000003</v>
      </c>
      <c r="H203" s="440"/>
    </row>
    <row r="204" spans="1:8" x14ac:dyDescent="0.15">
      <c r="A204" s="297">
        <v>5</v>
      </c>
      <c r="B204" s="45" t="s">
        <v>580</v>
      </c>
      <c r="C204" s="61" t="s">
        <v>581</v>
      </c>
      <c r="D204" s="50">
        <v>13136109</v>
      </c>
      <c r="E204" s="49">
        <v>21111.94</v>
      </c>
      <c r="H204" s="440"/>
    </row>
    <row r="205" spans="1:8" x14ac:dyDescent="0.15">
      <c r="A205" s="297">
        <v>6</v>
      </c>
      <c r="B205" s="45" t="s">
        <v>393</v>
      </c>
      <c r="C205" s="61" t="s">
        <v>394</v>
      </c>
      <c r="D205" s="50">
        <v>11539969</v>
      </c>
      <c r="E205" s="49">
        <v>13665.43</v>
      </c>
      <c r="H205" s="440"/>
    </row>
    <row r="206" spans="1:8" x14ac:dyDescent="0.15">
      <c r="A206" s="297">
        <v>7</v>
      </c>
      <c r="B206" s="45" t="s">
        <v>377</v>
      </c>
      <c r="C206" s="61" t="s">
        <v>378</v>
      </c>
      <c r="D206" s="50">
        <v>10548705</v>
      </c>
      <c r="E206" s="49">
        <v>272356.18</v>
      </c>
      <c r="H206" s="440"/>
    </row>
    <row r="207" spans="1:8" x14ac:dyDescent="0.15">
      <c r="A207" s="297">
        <v>8</v>
      </c>
      <c r="B207" s="45" t="s">
        <v>397</v>
      </c>
      <c r="C207" s="61" t="s">
        <v>398</v>
      </c>
      <c r="D207" s="50">
        <v>8812313</v>
      </c>
      <c r="E207" s="49">
        <v>11632.24</v>
      </c>
      <c r="H207" s="440"/>
    </row>
    <row r="208" spans="1:8" x14ac:dyDescent="0.15">
      <c r="A208" s="297">
        <v>9</v>
      </c>
      <c r="B208" s="45" t="s">
        <v>606</v>
      </c>
      <c r="C208" s="61" t="s">
        <v>607</v>
      </c>
      <c r="D208" s="50">
        <v>8470895</v>
      </c>
      <c r="E208" s="49">
        <v>1340.7070565429688</v>
      </c>
      <c r="H208" s="440"/>
    </row>
    <row r="209" spans="1:8" x14ac:dyDescent="0.15">
      <c r="A209" s="297">
        <v>10</v>
      </c>
      <c r="B209" s="68">
        <v>248</v>
      </c>
      <c r="C209" s="445" t="s">
        <v>601</v>
      </c>
      <c r="D209" s="50">
        <v>8022077</v>
      </c>
      <c r="E209" s="49">
        <v>18781.63</v>
      </c>
      <c r="H209" s="440"/>
    </row>
    <row r="210" spans="1:8" x14ac:dyDescent="0.15">
      <c r="A210" s="447"/>
      <c r="B210" s="54"/>
      <c r="C210" s="22"/>
      <c r="D210" s="71"/>
      <c r="E210" s="70"/>
    </row>
    <row r="211" spans="1:8" ht="16" x14ac:dyDescent="0.2">
      <c r="A211" s="923" t="s">
        <v>608</v>
      </c>
      <c r="B211" s="924"/>
      <c r="C211" s="924"/>
      <c r="D211" s="924"/>
      <c r="E211" s="925"/>
    </row>
    <row r="212" spans="1:8" x14ac:dyDescent="0.15">
      <c r="A212" s="296" t="s">
        <v>213</v>
      </c>
      <c r="B212" s="52" t="s">
        <v>239</v>
      </c>
      <c r="C212" s="296" t="s">
        <v>360</v>
      </c>
      <c r="D212" s="52" t="s">
        <v>240</v>
      </c>
      <c r="E212" s="246" t="s">
        <v>382</v>
      </c>
    </row>
    <row r="213" spans="1:8" x14ac:dyDescent="0.15">
      <c r="A213" s="296">
        <v>1</v>
      </c>
      <c r="B213" s="68" t="s">
        <v>385</v>
      </c>
      <c r="C213" s="445" t="s">
        <v>386</v>
      </c>
      <c r="D213" s="50">
        <v>29844606</v>
      </c>
      <c r="E213" s="49">
        <v>11780.851087988282</v>
      </c>
    </row>
    <row r="214" spans="1:8" x14ac:dyDescent="0.15">
      <c r="A214" s="296">
        <v>2</v>
      </c>
      <c r="B214" s="450" t="s">
        <v>596</v>
      </c>
      <c r="C214" s="452" t="s">
        <v>597</v>
      </c>
      <c r="D214" s="50">
        <v>17669010</v>
      </c>
      <c r="E214" s="49">
        <v>65.004666015625006</v>
      </c>
    </row>
    <row r="215" spans="1:8" x14ac:dyDescent="0.15">
      <c r="A215" s="296">
        <v>3</v>
      </c>
      <c r="B215" s="450" t="s">
        <v>397</v>
      </c>
      <c r="C215" s="450" t="s">
        <v>398</v>
      </c>
      <c r="D215" s="50">
        <v>17276942</v>
      </c>
      <c r="E215" s="49">
        <v>27756.79</v>
      </c>
    </row>
    <row r="216" spans="1:8" x14ac:dyDescent="0.15">
      <c r="A216" s="297">
        <v>4</v>
      </c>
      <c r="B216" s="450" t="s">
        <v>389</v>
      </c>
      <c r="C216" s="453" t="s">
        <v>390</v>
      </c>
      <c r="D216" s="50">
        <v>16172906</v>
      </c>
      <c r="E216" s="49">
        <v>18844.099999999999</v>
      </c>
    </row>
    <row r="217" spans="1:8" x14ac:dyDescent="0.15">
      <c r="A217" s="297">
        <v>5</v>
      </c>
      <c r="B217" s="450" t="s">
        <v>393</v>
      </c>
      <c r="C217" s="453" t="s">
        <v>394</v>
      </c>
      <c r="D217" s="50">
        <v>13195856</v>
      </c>
      <c r="E217" s="49">
        <v>15827.18</v>
      </c>
    </row>
    <row r="218" spans="1:8" x14ac:dyDescent="0.15">
      <c r="A218" s="297">
        <v>6</v>
      </c>
      <c r="B218" s="450" t="s">
        <v>609</v>
      </c>
      <c r="C218" s="450" t="s">
        <v>610</v>
      </c>
      <c r="D218" s="50">
        <v>13095069</v>
      </c>
      <c r="E218" s="49">
        <v>89816.26</v>
      </c>
    </row>
    <row r="219" spans="1:8" x14ac:dyDescent="0.15">
      <c r="A219" s="297">
        <v>7</v>
      </c>
      <c r="B219" s="450" t="s">
        <v>580</v>
      </c>
      <c r="C219" s="450" t="s">
        <v>581</v>
      </c>
      <c r="D219" s="50">
        <v>12975075</v>
      </c>
      <c r="E219" s="49">
        <v>17416.080000000002</v>
      </c>
    </row>
    <row r="220" spans="1:8" ht="15" customHeight="1" x14ac:dyDescent="0.15">
      <c r="A220" s="297">
        <v>8</v>
      </c>
      <c r="B220" s="450" t="s">
        <v>387</v>
      </c>
      <c r="C220" s="450" t="s">
        <v>388</v>
      </c>
      <c r="D220" s="50">
        <v>12242371</v>
      </c>
      <c r="E220" s="49">
        <v>18612.650000000001</v>
      </c>
    </row>
    <row r="221" spans="1:8" x14ac:dyDescent="0.15">
      <c r="A221" s="297">
        <v>9</v>
      </c>
      <c r="B221" s="450" t="s">
        <v>383</v>
      </c>
      <c r="C221" s="450" t="s">
        <v>384</v>
      </c>
      <c r="D221" s="50">
        <v>11973896</v>
      </c>
      <c r="E221" s="49">
        <v>95156.49</v>
      </c>
    </row>
    <row r="222" spans="1:8" x14ac:dyDescent="0.15">
      <c r="A222" s="297">
        <v>10</v>
      </c>
      <c r="B222" s="450" t="s">
        <v>611</v>
      </c>
      <c r="C222" s="450" t="s">
        <v>612</v>
      </c>
      <c r="D222" s="50">
        <v>11513184</v>
      </c>
      <c r="E222" s="49">
        <v>4025.5542292968748</v>
      </c>
    </row>
    <row r="223" spans="1:8" x14ac:dyDescent="0.15">
      <c r="A223" s="447"/>
      <c r="B223" s="440"/>
      <c r="C223" s="440"/>
      <c r="D223" s="440"/>
    </row>
    <row r="224" spans="1:8" ht="16" x14ac:dyDescent="0.2">
      <c r="A224" s="923" t="s">
        <v>613</v>
      </c>
      <c r="B224" s="924"/>
      <c r="C224" s="924"/>
      <c r="D224" s="924"/>
      <c r="E224" s="925"/>
    </row>
    <row r="225" spans="1:5" x14ac:dyDescent="0.15">
      <c r="A225" s="296" t="s">
        <v>213</v>
      </c>
      <c r="B225" s="52" t="s">
        <v>239</v>
      </c>
      <c r="C225" s="296" t="s">
        <v>360</v>
      </c>
      <c r="D225" s="52" t="s">
        <v>240</v>
      </c>
      <c r="E225" s="246" t="s">
        <v>382</v>
      </c>
    </row>
    <row r="226" spans="1:5" x14ac:dyDescent="0.15">
      <c r="A226" s="296">
        <v>1</v>
      </c>
      <c r="B226" s="450" t="s">
        <v>385</v>
      </c>
      <c r="C226" s="450" t="s">
        <v>386</v>
      </c>
      <c r="D226" s="50">
        <v>28919111</v>
      </c>
      <c r="E226" s="49">
        <v>12842.113461230469</v>
      </c>
    </row>
    <row r="227" spans="1:5" x14ac:dyDescent="0.15">
      <c r="A227" s="296">
        <v>2</v>
      </c>
      <c r="B227" s="450" t="s">
        <v>397</v>
      </c>
      <c r="C227" s="450" t="s">
        <v>398</v>
      </c>
      <c r="D227" s="50">
        <v>25323244</v>
      </c>
      <c r="E227" s="49">
        <v>53091.72</v>
      </c>
    </row>
    <row r="228" spans="1:5" x14ac:dyDescent="0.15">
      <c r="A228" s="296">
        <v>3</v>
      </c>
      <c r="B228" s="450" t="s">
        <v>387</v>
      </c>
      <c r="C228" s="450" t="s">
        <v>388</v>
      </c>
      <c r="D228" s="50">
        <v>20555802</v>
      </c>
      <c r="E228" s="49">
        <v>27881.16</v>
      </c>
    </row>
    <row r="229" spans="1:5" x14ac:dyDescent="0.15">
      <c r="A229" s="297">
        <v>4</v>
      </c>
      <c r="B229" s="450" t="s">
        <v>383</v>
      </c>
      <c r="C229" s="450" t="s">
        <v>384</v>
      </c>
      <c r="D229" s="50">
        <v>19053338</v>
      </c>
      <c r="E229" s="49">
        <v>142137.39000000001</v>
      </c>
    </row>
    <row r="230" spans="1:5" x14ac:dyDescent="0.15">
      <c r="A230" s="297">
        <v>5</v>
      </c>
      <c r="B230" s="450" t="s">
        <v>401</v>
      </c>
      <c r="C230" s="450" t="s">
        <v>402</v>
      </c>
      <c r="D230" s="50">
        <v>16873392</v>
      </c>
      <c r="E230" s="49">
        <v>951.32</v>
      </c>
    </row>
    <row r="231" spans="1:5" x14ac:dyDescent="0.15">
      <c r="A231" s="297">
        <v>6</v>
      </c>
      <c r="B231" s="450" t="s">
        <v>580</v>
      </c>
      <c r="C231" s="450" t="s">
        <v>581</v>
      </c>
      <c r="D231" s="50">
        <v>16458995</v>
      </c>
      <c r="E231" s="49">
        <v>31694.880000000001</v>
      </c>
    </row>
    <row r="232" spans="1:5" x14ac:dyDescent="0.15">
      <c r="A232" s="297">
        <v>7</v>
      </c>
      <c r="B232" s="450" t="s">
        <v>389</v>
      </c>
      <c r="C232" s="453" t="s">
        <v>390</v>
      </c>
      <c r="D232" s="50">
        <v>15387273</v>
      </c>
      <c r="E232" s="49">
        <v>17264.45</v>
      </c>
    </row>
    <row r="233" spans="1:5" x14ac:dyDescent="0.15">
      <c r="A233" s="297">
        <v>8</v>
      </c>
      <c r="B233" s="450" t="s">
        <v>614</v>
      </c>
      <c r="C233" s="450" t="s">
        <v>615</v>
      </c>
      <c r="D233" s="50">
        <v>12222989</v>
      </c>
      <c r="E233" s="49">
        <v>29765.81</v>
      </c>
    </row>
    <row r="234" spans="1:5" x14ac:dyDescent="0.15">
      <c r="A234" s="297">
        <v>9</v>
      </c>
      <c r="B234" s="450" t="s">
        <v>399</v>
      </c>
      <c r="C234" s="450" t="s">
        <v>400</v>
      </c>
      <c r="D234" s="50">
        <v>12050596</v>
      </c>
      <c r="E234" s="49">
        <v>431.6720498046875</v>
      </c>
    </row>
    <row r="235" spans="1:5" x14ac:dyDescent="0.15">
      <c r="A235" s="297">
        <v>10</v>
      </c>
      <c r="B235" s="450" t="s">
        <v>393</v>
      </c>
      <c r="C235" s="453" t="s">
        <v>394</v>
      </c>
      <c r="D235" s="50">
        <v>11394147</v>
      </c>
      <c r="E235" s="49">
        <v>13304.16</v>
      </c>
    </row>
    <row r="236" spans="1:5" x14ac:dyDescent="0.15">
      <c r="A236" s="447"/>
      <c r="B236" s="454"/>
      <c r="C236" s="454"/>
      <c r="D236" s="71"/>
      <c r="E236" s="70"/>
    </row>
    <row r="237" spans="1:5" ht="16" x14ac:dyDescent="0.2">
      <c r="A237" s="923" t="s">
        <v>616</v>
      </c>
      <c r="B237" s="924"/>
      <c r="C237" s="924"/>
      <c r="D237" s="924"/>
      <c r="E237" s="925"/>
    </row>
    <row r="238" spans="1:5" x14ac:dyDescent="0.15">
      <c r="A238" s="296" t="s">
        <v>213</v>
      </c>
      <c r="B238" s="52" t="s">
        <v>239</v>
      </c>
      <c r="C238" s="296" t="s">
        <v>360</v>
      </c>
      <c r="D238" s="52" t="s">
        <v>240</v>
      </c>
      <c r="E238" s="246" t="s">
        <v>382</v>
      </c>
    </row>
    <row r="239" spans="1:5" x14ac:dyDescent="0.15">
      <c r="A239" s="296">
        <v>1</v>
      </c>
      <c r="B239" s="450" t="s">
        <v>383</v>
      </c>
      <c r="C239" s="450" t="s">
        <v>384</v>
      </c>
      <c r="D239" s="50">
        <v>51046105</v>
      </c>
      <c r="E239" s="49">
        <v>114732.58</v>
      </c>
    </row>
    <row r="240" spans="1:5" x14ac:dyDescent="0.15">
      <c r="A240" s="296">
        <v>2</v>
      </c>
      <c r="B240" s="450" t="s">
        <v>385</v>
      </c>
      <c r="C240" s="450" t="s">
        <v>386</v>
      </c>
      <c r="D240" s="50">
        <v>39740493</v>
      </c>
      <c r="E240" s="49">
        <v>18259.095474511701</v>
      </c>
    </row>
    <row r="241" spans="1:5" x14ac:dyDescent="0.15">
      <c r="A241" s="296">
        <v>3</v>
      </c>
      <c r="B241" s="450" t="s">
        <v>393</v>
      </c>
      <c r="C241" s="453" t="s">
        <v>394</v>
      </c>
      <c r="D241" s="50">
        <v>34267640</v>
      </c>
      <c r="E241" s="49">
        <v>61498.6</v>
      </c>
    </row>
    <row r="242" spans="1:5" x14ac:dyDescent="0.15">
      <c r="A242" s="297">
        <v>4</v>
      </c>
      <c r="B242" s="450" t="s">
        <v>617</v>
      </c>
      <c r="C242" s="450" t="s">
        <v>618</v>
      </c>
      <c r="D242" s="50">
        <v>24826841</v>
      </c>
      <c r="E242" s="49">
        <v>3656.01</v>
      </c>
    </row>
    <row r="243" spans="1:5" x14ac:dyDescent="0.15">
      <c r="A243" s="297">
        <v>5</v>
      </c>
      <c r="B243" s="450" t="s">
        <v>397</v>
      </c>
      <c r="C243" s="450" t="s">
        <v>398</v>
      </c>
      <c r="D243" s="50">
        <v>24255307</v>
      </c>
      <c r="E243" s="49">
        <v>53109.74</v>
      </c>
    </row>
    <row r="244" spans="1:5" x14ac:dyDescent="0.15">
      <c r="A244" s="297">
        <v>6</v>
      </c>
      <c r="B244" s="450" t="s">
        <v>401</v>
      </c>
      <c r="C244" s="450" t="s">
        <v>402</v>
      </c>
      <c r="D244" s="50">
        <v>21274787</v>
      </c>
      <c r="E244" s="49">
        <v>1063.04</v>
      </c>
    </row>
    <row r="245" spans="1:5" x14ac:dyDescent="0.15">
      <c r="A245" s="297">
        <v>7</v>
      </c>
      <c r="B245" s="450" t="s">
        <v>619</v>
      </c>
      <c r="C245" s="450" t="s">
        <v>620</v>
      </c>
      <c r="D245" s="50">
        <v>21092187</v>
      </c>
      <c r="E245" s="49">
        <v>6932.64</v>
      </c>
    </row>
    <row r="246" spans="1:5" x14ac:dyDescent="0.15">
      <c r="A246" s="297">
        <v>8</v>
      </c>
      <c r="B246" s="450" t="s">
        <v>387</v>
      </c>
      <c r="C246" s="450" t="s">
        <v>388</v>
      </c>
      <c r="D246" s="50">
        <v>20844102</v>
      </c>
      <c r="E246" s="49">
        <v>28965.37</v>
      </c>
    </row>
    <row r="247" spans="1:5" x14ac:dyDescent="0.15">
      <c r="A247" s="297">
        <v>9</v>
      </c>
      <c r="B247" s="450" t="s">
        <v>389</v>
      </c>
      <c r="C247" s="453" t="s">
        <v>390</v>
      </c>
      <c r="D247" s="50">
        <v>20516923</v>
      </c>
      <c r="E247" s="49">
        <v>21358.48</v>
      </c>
    </row>
    <row r="248" spans="1:5" x14ac:dyDescent="0.15">
      <c r="A248" s="297">
        <v>10</v>
      </c>
      <c r="B248" s="450" t="s">
        <v>399</v>
      </c>
      <c r="C248" s="450" t="s">
        <v>400</v>
      </c>
      <c r="D248" s="50">
        <v>13015846</v>
      </c>
      <c r="E248" s="49">
        <v>566.53351474609303</v>
      </c>
    </row>
    <row r="249" spans="1:5" x14ac:dyDescent="0.15">
      <c r="A249" s="440"/>
      <c r="B249" s="440"/>
      <c r="C249" s="440"/>
      <c r="D249" s="440"/>
    </row>
    <row r="250" spans="1:5" ht="16" x14ac:dyDescent="0.2">
      <c r="A250" s="923" t="s">
        <v>621</v>
      </c>
      <c r="B250" s="924"/>
      <c r="C250" s="924"/>
      <c r="D250" s="924"/>
      <c r="E250" s="925"/>
    </row>
    <row r="251" spans="1:5" x14ac:dyDescent="0.15">
      <c r="A251" s="296" t="s">
        <v>213</v>
      </c>
      <c r="B251" s="127" t="s">
        <v>239</v>
      </c>
      <c r="C251" s="28" t="s">
        <v>227</v>
      </c>
      <c r="D251" s="127" t="s">
        <v>240</v>
      </c>
      <c r="E251" s="134" t="s">
        <v>228</v>
      </c>
    </row>
    <row r="252" spans="1:5" x14ac:dyDescent="0.15">
      <c r="A252" s="28">
        <v>1</v>
      </c>
      <c r="B252" s="21" t="s">
        <v>383</v>
      </c>
      <c r="C252" s="450" t="s">
        <v>384</v>
      </c>
      <c r="D252" s="255">
        <v>156274156</v>
      </c>
      <c r="E252" s="358">
        <v>154615.41673967399</v>
      </c>
    </row>
    <row r="253" spans="1:5" x14ac:dyDescent="0.15">
      <c r="A253" s="28">
        <v>2</v>
      </c>
      <c r="B253" s="21" t="s">
        <v>385</v>
      </c>
      <c r="C253" s="24" t="s">
        <v>386</v>
      </c>
      <c r="D253" s="255">
        <v>43841314</v>
      </c>
      <c r="E253" s="358">
        <v>19700.5781418234</v>
      </c>
    </row>
    <row r="254" spans="1:5" x14ac:dyDescent="0.15">
      <c r="A254" s="28">
        <v>3</v>
      </c>
      <c r="B254" s="21" t="s">
        <v>391</v>
      </c>
      <c r="C254" s="24" t="s">
        <v>392</v>
      </c>
      <c r="D254" s="255">
        <v>34827539</v>
      </c>
      <c r="E254" s="358">
        <v>58496.911023476132</v>
      </c>
    </row>
    <row r="255" spans="1:5" x14ac:dyDescent="0.15">
      <c r="A255" s="331">
        <v>4</v>
      </c>
      <c r="B255" s="21" t="s">
        <v>387</v>
      </c>
      <c r="C255" s="24" t="s">
        <v>388</v>
      </c>
      <c r="D255" s="255">
        <v>34191347</v>
      </c>
      <c r="E255" s="358">
        <v>39174.5310987345</v>
      </c>
    </row>
    <row r="256" spans="1:5" x14ac:dyDescent="0.15">
      <c r="A256" s="331">
        <v>5</v>
      </c>
      <c r="B256" s="21" t="s">
        <v>389</v>
      </c>
      <c r="C256" s="24" t="s">
        <v>390</v>
      </c>
      <c r="D256" s="255">
        <v>28465985</v>
      </c>
      <c r="E256" s="358">
        <v>42521.468939030499</v>
      </c>
    </row>
    <row r="257" spans="1:5" x14ac:dyDescent="0.15">
      <c r="A257" s="331">
        <v>6</v>
      </c>
      <c r="B257" s="21" t="s">
        <v>395</v>
      </c>
      <c r="C257" s="24" t="s">
        <v>396</v>
      </c>
      <c r="D257" s="255">
        <v>23475021</v>
      </c>
      <c r="E257" s="358">
        <v>35998.955197973082</v>
      </c>
    </row>
    <row r="258" spans="1:5" x14ac:dyDescent="0.15">
      <c r="A258" s="331">
        <v>7</v>
      </c>
      <c r="B258" s="21" t="s">
        <v>393</v>
      </c>
      <c r="C258" s="24" t="s">
        <v>394</v>
      </c>
      <c r="D258" s="255">
        <v>21496377</v>
      </c>
      <c r="E258" s="358">
        <v>32553.784273294728</v>
      </c>
    </row>
    <row r="259" spans="1:5" x14ac:dyDescent="0.15">
      <c r="A259" s="331">
        <v>8</v>
      </c>
      <c r="B259" s="21" t="s">
        <v>397</v>
      </c>
      <c r="C259" s="24" t="s">
        <v>398</v>
      </c>
      <c r="D259" s="255">
        <v>18120743</v>
      </c>
      <c r="E259" s="358">
        <v>51735.613265655003</v>
      </c>
    </row>
    <row r="260" spans="1:5" x14ac:dyDescent="0.15">
      <c r="A260" s="331">
        <v>9</v>
      </c>
      <c r="B260" s="21" t="s">
        <v>399</v>
      </c>
      <c r="C260" s="24" t="s">
        <v>400</v>
      </c>
      <c r="D260" s="255">
        <v>17102848</v>
      </c>
      <c r="E260" s="358">
        <v>700.96587290149103</v>
      </c>
    </row>
    <row r="261" spans="1:5" x14ac:dyDescent="0.15">
      <c r="A261" s="331">
        <v>10</v>
      </c>
      <c r="B261" s="21" t="s">
        <v>401</v>
      </c>
      <c r="C261" s="24" t="s">
        <v>402</v>
      </c>
      <c r="D261" s="255">
        <v>16740616</v>
      </c>
      <c r="E261" s="358">
        <v>1710.9792967420001</v>
      </c>
    </row>
    <row r="262" spans="1:5" x14ac:dyDescent="0.15">
      <c r="A262" s="440"/>
      <c r="B262" s="440"/>
      <c r="C262" s="440"/>
      <c r="D262" s="440"/>
    </row>
    <row r="263" spans="1:5" ht="16" x14ac:dyDescent="0.2">
      <c r="A263" s="923" t="s">
        <v>844</v>
      </c>
      <c r="B263" s="924"/>
      <c r="C263" s="924"/>
      <c r="D263" s="924"/>
      <c r="E263" s="925"/>
    </row>
    <row r="264" spans="1:5" x14ac:dyDescent="0.15">
      <c r="A264" s="296" t="s">
        <v>213</v>
      </c>
      <c r="B264" s="127" t="s">
        <v>239</v>
      </c>
      <c r="C264" s="28" t="s">
        <v>816</v>
      </c>
      <c r="D264" s="127" t="s">
        <v>240</v>
      </c>
      <c r="E264" s="134" t="s">
        <v>817</v>
      </c>
    </row>
    <row r="265" spans="1:5" x14ac:dyDescent="0.15">
      <c r="A265" s="28">
        <v>1</v>
      </c>
      <c r="B265" s="21" t="s">
        <v>383</v>
      </c>
      <c r="C265" s="450" t="s">
        <v>384</v>
      </c>
      <c r="D265" s="255">
        <v>79021668</v>
      </c>
      <c r="E265" s="358">
        <v>138703.784636828</v>
      </c>
    </row>
    <row r="266" spans="1:5" x14ac:dyDescent="0.15">
      <c r="A266" s="28">
        <v>2</v>
      </c>
      <c r="B266" s="21" t="s">
        <v>385</v>
      </c>
      <c r="C266" s="24" t="s">
        <v>386</v>
      </c>
      <c r="D266" s="255">
        <v>61698017</v>
      </c>
      <c r="E266" s="358">
        <v>24634.493798705698</v>
      </c>
    </row>
    <row r="267" spans="1:5" x14ac:dyDescent="0.15">
      <c r="A267" s="28">
        <v>3</v>
      </c>
      <c r="B267" s="21" t="s">
        <v>387</v>
      </c>
      <c r="C267" s="24" t="s">
        <v>388</v>
      </c>
      <c r="D267" s="255">
        <v>36127605</v>
      </c>
      <c r="E267" s="358">
        <v>43378.644197227397</v>
      </c>
    </row>
    <row r="268" spans="1:5" x14ac:dyDescent="0.15">
      <c r="A268" s="331">
        <v>4</v>
      </c>
      <c r="B268" s="21" t="s">
        <v>391</v>
      </c>
      <c r="C268" s="24" t="s">
        <v>392</v>
      </c>
      <c r="D268" s="255">
        <v>29779125</v>
      </c>
      <c r="E268" s="358">
        <v>56304.404286751444</v>
      </c>
    </row>
    <row r="269" spans="1:5" x14ac:dyDescent="0.15">
      <c r="A269" s="331">
        <v>5</v>
      </c>
      <c r="B269" s="21" t="s">
        <v>580</v>
      </c>
      <c r="C269" s="24" t="s">
        <v>581</v>
      </c>
      <c r="D269" s="255">
        <v>26431635</v>
      </c>
      <c r="E269" s="358">
        <v>19210.120307651301</v>
      </c>
    </row>
    <row r="270" spans="1:5" x14ac:dyDescent="0.15">
      <c r="A270" s="331">
        <v>6</v>
      </c>
      <c r="B270" s="21" t="s">
        <v>397</v>
      </c>
      <c r="C270" s="24" t="s">
        <v>398</v>
      </c>
      <c r="D270" s="255">
        <v>24782980</v>
      </c>
      <c r="E270" s="358">
        <v>44565.891134066449</v>
      </c>
    </row>
    <row r="271" spans="1:5" x14ac:dyDescent="0.15">
      <c r="A271" s="331">
        <v>7</v>
      </c>
      <c r="B271" s="21" t="s">
        <v>594</v>
      </c>
      <c r="C271" s="24" t="s">
        <v>595</v>
      </c>
      <c r="D271" s="255">
        <v>24364827</v>
      </c>
      <c r="E271" s="358">
        <v>29416.414307565399</v>
      </c>
    </row>
    <row r="272" spans="1:5" x14ac:dyDescent="0.15">
      <c r="A272" s="331">
        <v>8</v>
      </c>
      <c r="B272" s="21" t="s">
        <v>401</v>
      </c>
      <c r="C272" s="24" t="s">
        <v>402</v>
      </c>
      <c r="D272" s="255">
        <v>23317839</v>
      </c>
      <c r="E272" s="358">
        <v>3730.56477037165</v>
      </c>
    </row>
    <row r="273" spans="1:5" ht="26" x14ac:dyDescent="0.15">
      <c r="A273" s="331">
        <v>9</v>
      </c>
      <c r="B273" s="21" t="s">
        <v>836</v>
      </c>
      <c r="C273" s="24" t="s">
        <v>845</v>
      </c>
      <c r="D273" s="255">
        <v>22878252</v>
      </c>
      <c r="E273" s="358">
        <v>176759.91550470699</v>
      </c>
    </row>
    <row r="274" spans="1:5" x14ac:dyDescent="0.15">
      <c r="A274" s="331">
        <v>10</v>
      </c>
      <c r="B274" s="21" t="s">
        <v>389</v>
      </c>
      <c r="C274" s="24" t="s">
        <v>837</v>
      </c>
      <c r="D274" s="255">
        <v>22345069</v>
      </c>
      <c r="E274" s="358">
        <v>24607.603147198348</v>
      </c>
    </row>
    <row r="276" spans="1:5" ht="16" x14ac:dyDescent="0.2">
      <c r="A276" s="923" t="s">
        <v>966</v>
      </c>
      <c r="B276" s="924"/>
      <c r="C276" s="924"/>
      <c r="D276" s="924"/>
      <c r="E276" s="925"/>
    </row>
    <row r="277" spans="1:5" x14ac:dyDescent="0.15">
      <c r="A277" s="296" t="s">
        <v>213</v>
      </c>
      <c r="B277" s="127" t="s">
        <v>239</v>
      </c>
      <c r="C277" s="28" t="s">
        <v>227</v>
      </c>
      <c r="D277" s="127" t="s">
        <v>240</v>
      </c>
      <c r="E277" s="134" t="s">
        <v>228</v>
      </c>
    </row>
    <row r="278" spans="1:5" x14ac:dyDescent="0.15">
      <c r="A278" s="28">
        <v>1</v>
      </c>
      <c r="B278" s="21" t="s">
        <v>957</v>
      </c>
      <c r="C278" s="450" t="s">
        <v>958</v>
      </c>
      <c r="D278" s="255">
        <v>83986418</v>
      </c>
      <c r="E278" s="358">
        <v>19862.4528385661</v>
      </c>
    </row>
    <row r="279" spans="1:5" x14ac:dyDescent="0.15">
      <c r="A279" s="28">
        <v>2</v>
      </c>
      <c r="B279" s="21" t="s">
        <v>385</v>
      </c>
      <c r="C279" s="24" t="s">
        <v>386</v>
      </c>
      <c r="D279" s="255">
        <v>61858748</v>
      </c>
      <c r="E279" s="358">
        <v>22130.217754843601</v>
      </c>
    </row>
    <row r="280" spans="1:5" x14ac:dyDescent="0.15">
      <c r="A280" s="28">
        <v>3</v>
      </c>
      <c r="B280" s="21" t="s">
        <v>596</v>
      </c>
      <c r="C280" s="24" t="s">
        <v>597</v>
      </c>
      <c r="D280" s="255">
        <v>41730776</v>
      </c>
      <c r="E280" s="358">
        <v>105.39634930063001</v>
      </c>
    </row>
    <row r="281" spans="1:5" x14ac:dyDescent="0.15">
      <c r="A281" s="331">
        <v>4</v>
      </c>
      <c r="B281" s="21" t="s">
        <v>387</v>
      </c>
      <c r="C281" s="24" t="s">
        <v>388</v>
      </c>
      <c r="D281" s="255">
        <v>28392879</v>
      </c>
      <c r="E281" s="358">
        <v>39398.268786398599</v>
      </c>
    </row>
    <row r="282" spans="1:5" x14ac:dyDescent="0.15">
      <c r="A282" s="331">
        <v>5</v>
      </c>
      <c r="B282" s="21" t="s">
        <v>369</v>
      </c>
      <c r="C282" s="24" t="s">
        <v>370</v>
      </c>
      <c r="D282" s="255">
        <v>26371984</v>
      </c>
      <c r="E282" s="358">
        <v>729258.33458006126</v>
      </c>
    </row>
    <row r="283" spans="1:5" ht="26" x14ac:dyDescent="0.15">
      <c r="A283" s="331">
        <v>6</v>
      </c>
      <c r="B283" s="21" t="s">
        <v>836</v>
      </c>
      <c r="C283" s="24" t="s">
        <v>845</v>
      </c>
      <c r="D283" s="255">
        <v>18624144</v>
      </c>
      <c r="E283" s="358">
        <v>267435.92744638002</v>
      </c>
    </row>
    <row r="284" spans="1:5" x14ac:dyDescent="0.15">
      <c r="A284" s="331">
        <v>7</v>
      </c>
      <c r="B284" s="21" t="s">
        <v>391</v>
      </c>
      <c r="C284" s="24" t="s">
        <v>392</v>
      </c>
      <c r="D284" s="255">
        <v>18045832</v>
      </c>
      <c r="E284" s="358">
        <v>36450.548845692458</v>
      </c>
    </row>
    <row r="285" spans="1:5" x14ac:dyDescent="0.15">
      <c r="A285" s="331">
        <v>8</v>
      </c>
      <c r="B285" s="21" t="s">
        <v>397</v>
      </c>
      <c r="C285" s="24" t="s">
        <v>398</v>
      </c>
      <c r="D285" s="255">
        <v>17745518</v>
      </c>
      <c r="E285" s="358">
        <v>28686.0179706737</v>
      </c>
    </row>
    <row r="286" spans="1:5" x14ac:dyDescent="0.15">
      <c r="A286" s="331">
        <v>9</v>
      </c>
      <c r="B286" s="21" t="s">
        <v>619</v>
      </c>
      <c r="C286" s="24" t="s">
        <v>620</v>
      </c>
      <c r="D286" s="255">
        <v>15524038</v>
      </c>
      <c r="E286" s="358">
        <v>36496.146870997698</v>
      </c>
    </row>
    <row r="287" spans="1:5" x14ac:dyDescent="0.15">
      <c r="A287" s="331">
        <v>10</v>
      </c>
      <c r="B287" s="21" t="s">
        <v>594</v>
      </c>
      <c r="C287" s="24" t="s">
        <v>595</v>
      </c>
      <c r="D287" s="255">
        <v>13470667</v>
      </c>
      <c r="E287" s="358">
        <v>18747.948906420701</v>
      </c>
    </row>
    <row r="288" spans="1:5" x14ac:dyDescent="0.15">
      <c r="A288" s="440" t="s">
        <v>622</v>
      </c>
    </row>
  </sheetData>
  <mergeCells count="22">
    <mergeCell ref="A1:E1"/>
    <mergeCell ref="A14:E14"/>
    <mergeCell ref="A27:E27"/>
    <mergeCell ref="A40:E40"/>
    <mergeCell ref="A53:E53"/>
    <mergeCell ref="A66:E66"/>
    <mergeCell ref="A250:E250"/>
    <mergeCell ref="A79:E79"/>
    <mergeCell ref="A92:E92"/>
    <mergeCell ref="A105:E105"/>
    <mergeCell ref="A146:E146"/>
    <mergeCell ref="A159:E159"/>
    <mergeCell ref="A172:E172"/>
    <mergeCell ref="A185:E185"/>
    <mergeCell ref="A198:E198"/>
    <mergeCell ref="A118:E118"/>
    <mergeCell ref="A276:E276"/>
    <mergeCell ref="A131:E131"/>
    <mergeCell ref="A211:E211"/>
    <mergeCell ref="A224:E224"/>
    <mergeCell ref="A237:E237"/>
    <mergeCell ref="A263:E263"/>
  </mergeCells>
  <printOptions horizontalCentered="1"/>
  <pageMargins left="0.75" right="0.75" top="1" bottom="1" header="0.5" footer="0.5"/>
  <pageSetup scale="75" orientation="landscape" horizontalDpi="4294967292" vertic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theme="0"/>
  </sheetPr>
  <dimension ref="A1:O56"/>
  <sheetViews>
    <sheetView topLeftCell="A4" workbookViewId="0">
      <selection activeCell="E9" sqref="E9"/>
    </sheetView>
  </sheetViews>
  <sheetFormatPr baseColWidth="10" defaultColWidth="11.5" defaultRowHeight="13" x14ac:dyDescent="0.15"/>
  <cols>
    <col min="1" max="1" width="17.33203125" customWidth="1"/>
    <col min="4" max="4" width="12.1640625" customWidth="1"/>
    <col min="5" max="5" width="12.6640625" style="245" customWidth="1"/>
    <col min="6" max="6" width="12.83203125" style="245" customWidth="1"/>
    <col min="7" max="7" width="11.83203125" style="245" customWidth="1"/>
    <col min="8" max="8" width="12.5" customWidth="1"/>
    <col min="9" max="9" width="14" customWidth="1"/>
    <col min="10" max="10" width="15.1640625" customWidth="1"/>
    <col min="11" max="12" width="17.6640625" customWidth="1"/>
  </cols>
  <sheetData>
    <row r="1" spans="1:15" ht="36" customHeight="1" x14ac:dyDescent="0.15">
      <c r="A1" s="804" t="s">
        <v>623</v>
      </c>
      <c r="B1" s="922"/>
      <c r="C1" s="922"/>
      <c r="D1" s="922"/>
      <c r="E1" s="922"/>
      <c r="F1" s="922"/>
      <c r="G1" s="922"/>
      <c r="H1" s="922"/>
      <c r="I1" s="922"/>
      <c r="J1" s="922"/>
      <c r="K1" s="922"/>
      <c r="L1" s="922"/>
      <c r="M1" s="922"/>
      <c r="N1" s="922"/>
      <c r="O1" s="922"/>
    </row>
    <row r="5" spans="1:15" s="245" customFormat="1" x14ac:dyDescent="0.15">
      <c r="A5" s="27" t="s">
        <v>624</v>
      </c>
      <c r="B5"/>
      <c r="C5"/>
      <c r="D5"/>
    </row>
    <row r="6" spans="1:15" x14ac:dyDescent="0.15">
      <c r="A6" s="52" t="s">
        <v>304</v>
      </c>
      <c r="B6" s="52" t="s">
        <v>846</v>
      </c>
      <c r="C6" s="52" t="s">
        <v>847</v>
      </c>
      <c r="D6" s="296" t="s">
        <v>476</v>
      </c>
      <c r="E6" s="296" t="s">
        <v>479</v>
      </c>
      <c r="F6" s="296" t="s">
        <v>482</v>
      </c>
      <c r="G6" s="296" t="s">
        <v>485</v>
      </c>
      <c r="H6" s="296" t="s">
        <v>488</v>
      </c>
      <c r="I6" s="296" t="s">
        <v>491</v>
      </c>
      <c r="J6" s="296" t="s">
        <v>337</v>
      </c>
      <c r="K6" s="537" t="s">
        <v>803</v>
      </c>
      <c r="L6" s="537" t="s">
        <v>962</v>
      </c>
    </row>
    <row r="7" spans="1:15" x14ac:dyDescent="0.15">
      <c r="A7" s="45" t="s">
        <v>121</v>
      </c>
      <c r="B7" s="50">
        <v>35960845</v>
      </c>
      <c r="C7" s="50">
        <v>56769710</v>
      </c>
      <c r="D7" s="50">
        <v>120843195</v>
      </c>
      <c r="E7" s="50">
        <v>152842193</v>
      </c>
      <c r="F7" s="50">
        <v>189496476</v>
      </c>
      <c r="G7" s="50">
        <v>259717671</v>
      </c>
      <c r="H7" s="50">
        <v>360372707</v>
      </c>
      <c r="I7" s="50">
        <v>477031976</v>
      </c>
      <c r="J7" s="219">
        <v>680428098.00000012</v>
      </c>
      <c r="K7" s="219">
        <v>744358007</v>
      </c>
      <c r="L7" s="219">
        <v>702137155</v>
      </c>
    </row>
    <row r="8" spans="1:15" x14ac:dyDescent="0.15">
      <c r="A8" s="45" t="s">
        <v>122</v>
      </c>
      <c r="B8" s="50">
        <v>4047924</v>
      </c>
      <c r="C8" s="50">
        <v>4775660</v>
      </c>
      <c r="D8" s="50">
        <v>8503374</v>
      </c>
      <c r="E8" s="50">
        <v>21765044</v>
      </c>
      <c r="F8" s="50">
        <v>107011477</v>
      </c>
      <c r="G8" s="50">
        <v>35943372</v>
      </c>
      <c r="H8" s="50">
        <v>72702676</v>
      </c>
      <c r="I8" s="50">
        <v>125777971</v>
      </c>
      <c r="J8" s="219">
        <v>127150385.00000001</v>
      </c>
      <c r="K8" s="219">
        <v>158474491</v>
      </c>
      <c r="L8" s="219">
        <v>144763451</v>
      </c>
    </row>
    <row r="9" spans="1:15" x14ac:dyDescent="0.15">
      <c r="A9" s="45" t="s">
        <v>625</v>
      </c>
      <c r="B9" s="50">
        <v>21807890</v>
      </c>
      <c r="C9" s="50">
        <v>29173637</v>
      </c>
      <c r="D9" s="50">
        <v>44757028</v>
      </c>
      <c r="E9" s="50">
        <v>108980268</v>
      </c>
      <c r="F9" s="50">
        <v>98764041</v>
      </c>
      <c r="G9" s="50">
        <v>103754571</v>
      </c>
      <c r="H9" s="50">
        <v>137982009</v>
      </c>
      <c r="I9" s="50">
        <v>156409930</v>
      </c>
      <c r="J9" s="219">
        <v>157031275</v>
      </c>
      <c r="K9" s="219">
        <v>184770346</v>
      </c>
      <c r="L9" s="219">
        <v>204265215</v>
      </c>
    </row>
    <row r="10" spans="1:15" x14ac:dyDescent="0.15">
      <c r="A10" s="45" t="s">
        <v>626</v>
      </c>
      <c r="B10" s="50">
        <v>35546541</v>
      </c>
      <c r="C10" s="50">
        <v>29382642</v>
      </c>
      <c r="D10" s="50">
        <v>43295098</v>
      </c>
      <c r="E10" s="50">
        <v>91176918</v>
      </c>
      <c r="F10" s="50">
        <v>34184239</v>
      </c>
      <c r="G10" s="50">
        <v>100139259</v>
      </c>
      <c r="H10" s="50">
        <v>120786612</v>
      </c>
      <c r="I10" s="50">
        <v>114651934</v>
      </c>
      <c r="J10" s="219">
        <v>276579140</v>
      </c>
      <c r="K10" s="219">
        <v>189614241</v>
      </c>
      <c r="L10" s="219">
        <v>142824512</v>
      </c>
    </row>
    <row r="11" spans="1:15" x14ac:dyDescent="0.15">
      <c r="A11" s="45" t="s">
        <v>627</v>
      </c>
      <c r="B11" s="50">
        <v>430281</v>
      </c>
      <c r="C11" s="50">
        <v>309215</v>
      </c>
      <c r="D11" s="50">
        <v>658128</v>
      </c>
      <c r="E11" s="50">
        <v>995209</v>
      </c>
      <c r="F11" s="50">
        <v>658529</v>
      </c>
      <c r="G11" s="50">
        <v>1413004</v>
      </c>
      <c r="H11" s="50">
        <v>849380</v>
      </c>
      <c r="I11" s="50">
        <v>1661021</v>
      </c>
      <c r="J11" s="219">
        <v>3177806.0000000005</v>
      </c>
      <c r="K11" s="219">
        <v>16309698</v>
      </c>
      <c r="L11" s="219">
        <v>5365161</v>
      </c>
    </row>
    <row r="12" spans="1:15" x14ac:dyDescent="0.15">
      <c r="A12" s="45" t="s">
        <v>126</v>
      </c>
      <c r="B12" s="50">
        <v>3730370</v>
      </c>
      <c r="C12" s="50">
        <v>6215965</v>
      </c>
      <c r="D12" s="50">
        <v>15838991</v>
      </c>
      <c r="E12" s="50">
        <v>19175655</v>
      </c>
      <c r="F12" s="50">
        <v>21685919</v>
      </c>
      <c r="G12" s="50">
        <v>31009401</v>
      </c>
      <c r="H12" s="50">
        <v>39923913</v>
      </c>
      <c r="I12" s="50">
        <v>48626749</v>
      </c>
      <c r="J12" s="219">
        <v>61986652</v>
      </c>
      <c r="K12" s="219">
        <v>84356796</v>
      </c>
      <c r="L12" s="219">
        <v>70306746</v>
      </c>
    </row>
    <row r="13" spans="1:15" x14ac:dyDescent="0.15">
      <c r="A13" s="31" t="s">
        <v>265</v>
      </c>
      <c r="B13" s="50">
        <v>26014450</v>
      </c>
      <c r="C13" s="50">
        <v>29034367.000000004</v>
      </c>
      <c r="D13" s="50">
        <v>20768015</v>
      </c>
      <c r="E13" s="50">
        <v>17864446</v>
      </c>
      <c r="F13" s="50">
        <v>29041301</v>
      </c>
      <c r="G13" s="50">
        <v>38305071</v>
      </c>
      <c r="H13" s="50">
        <v>16782843</v>
      </c>
      <c r="I13" s="50">
        <v>34146558</v>
      </c>
      <c r="J13" s="219">
        <v>44510036</v>
      </c>
      <c r="K13" s="219">
        <v>58663923</v>
      </c>
      <c r="L13" s="219">
        <v>824034</v>
      </c>
    </row>
    <row r="14" spans="1:15" x14ac:dyDescent="0.15">
      <c r="A14" s="706" t="s">
        <v>968</v>
      </c>
      <c r="B14" s="71"/>
      <c r="C14" s="54"/>
      <c r="D14" s="71"/>
      <c r="E14" s="420"/>
      <c r="F14" s="420"/>
      <c r="G14" s="420"/>
      <c r="H14" s="420"/>
      <c r="I14" s="79">
        <f>SUM(I7:I13)</f>
        <v>958306139</v>
      </c>
      <c r="J14" s="291">
        <f>SUM(J7:J13)</f>
        <v>1350863392</v>
      </c>
      <c r="K14" s="291">
        <f>SUM(K7:K13)</f>
        <v>1436547502</v>
      </c>
      <c r="L14" s="291">
        <f>SUM(L7:L13)</f>
        <v>1270486274</v>
      </c>
    </row>
    <row r="15" spans="1:15" x14ac:dyDescent="0.15">
      <c r="A15" s="455"/>
      <c r="B15" s="71"/>
      <c r="C15" s="54"/>
      <c r="D15" s="71"/>
      <c r="E15" s="420"/>
      <c r="F15" s="420"/>
      <c r="G15" s="420"/>
      <c r="H15" s="420"/>
    </row>
    <row r="16" spans="1:15" x14ac:dyDescent="0.15">
      <c r="B16" s="79"/>
      <c r="D16" s="79"/>
      <c r="H16" s="245"/>
    </row>
    <row r="17" spans="1:12" x14ac:dyDescent="0.15">
      <c r="A17" s="52" t="s">
        <v>848</v>
      </c>
      <c r="B17" s="52" t="s">
        <v>846</v>
      </c>
      <c r="C17" s="52" t="s">
        <v>847</v>
      </c>
      <c r="D17" s="296" t="s">
        <v>476</v>
      </c>
      <c r="E17" s="296" t="s">
        <v>479</v>
      </c>
      <c r="F17" s="296" t="s">
        <v>482</v>
      </c>
      <c r="G17" s="296" t="s">
        <v>485</v>
      </c>
      <c r="H17" s="296" t="s">
        <v>488</v>
      </c>
      <c r="I17" s="296" t="s">
        <v>491</v>
      </c>
      <c r="J17" s="296" t="s">
        <v>337</v>
      </c>
      <c r="K17" s="537" t="str">
        <f>K6</f>
        <v>FY2016</v>
      </c>
      <c r="L17" s="537" t="str">
        <f>L6</f>
        <v>FY2017</v>
      </c>
    </row>
    <row r="18" spans="1:12" x14ac:dyDescent="0.15">
      <c r="A18" s="45" t="s">
        <v>121</v>
      </c>
      <c r="B18" s="50">
        <f>B$7</f>
        <v>35960845</v>
      </c>
      <c r="C18" s="50">
        <f>C$7</f>
        <v>56769710</v>
      </c>
      <c r="D18" s="50">
        <f>$D7</f>
        <v>120843195</v>
      </c>
      <c r="E18" s="50">
        <f t="shared" ref="E18:K18" si="0">E7</f>
        <v>152842193</v>
      </c>
      <c r="F18" s="50">
        <f t="shared" si="0"/>
        <v>189496476</v>
      </c>
      <c r="G18" s="50">
        <f t="shared" si="0"/>
        <v>259717671</v>
      </c>
      <c r="H18" s="50">
        <f t="shared" si="0"/>
        <v>360372707</v>
      </c>
      <c r="I18" s="50">
        <f t="shared" si="0"/>
        <v>477031976</v>
      </c>
      <c r="J18" s="50">
        <f t="shared" si="0"/>
        <v>680428098.00000012</v>
      </c>
      <c r="K18" s="50">
        <f t="shared" si="0"/>
        <v>744358007</v>
      </c>
      <c r="L18" s="50">
        <f>L7</f>
        <v>702137155</v>
      </c>
    </row>
    <row r="19" spans="1:12" x14ac:dyDescent="0.15">
      <c r="A19" s="45" t="s">
        <v>849</v>
      </c>
      <c r="B19" s="50">
        <f>SUM(B$8:B$12)</f>
        <v>65563006</v>
      </c>
      <c r="C19" s="50">
        <f t="shared" ref="C19:K19" si="1">SUM(C8:C12)</f>
        <v>69857119</v>
      </c>
      <c r="D19" s="50">
        <f t="shared" si="1"/>
        <v>113052619</v>
      </c>
      <c r="E19" s="50">
        <f t="shared" si="1"/>
        <v>242093094</v>
      </c>
      <c r="F19" s="50">
        <f t="shared" si="1"/>
        <v>262304205</v>
      </c>
      <c r="G19" s="50">
        <f t="shared" si="1"/>
        <v>272259607</v>
      </c>
      <c r="H19" s="50">
        <f t="shared" si="1"/>
        <v>372244590</v>
      </c>
      <c r="I19" s="50">
        <f t="shared" si="1"/>
        <v>447127605</v>
      </c>
      <c r="J19" s="50">
        <f t="shared" si="1"/>
        <v>625925258</v>
      </c>
      <c r="K19" s="50">
        <f t="shared" si="1"/>
        <v>633525572</v>
      </c>
      <c r="L19" s="50">
        <f>SUM(L8:L12)</f>
        <v>567525085</v>
      </c>
    </row>
    <row r="20" spans="1:12" x14ac:dyDescent="0.15">
      <c r="A20" s="31" t="s">
        <v>265</v>
      </c>
      <c r="B20" s="50">
        <v>26014450</v>
      </c>
      <c r="C20" s="50">
        <v>29034367.000000004</v>
      </c>
      <c r="D20" s="50">
        <v>20768015</v>
      </c>
      <c r="E20" s="50">
        <v>17864446</v>
      </c>
      <c r="F20" s="50">
        <v>29041301</v>
      </c>
      <c r="G20" s="50">
        <v>38305071</v>
      </c>
      <c r="H20" s="50">
        <v>16782843</v>
      </c>
      <c r="I20" s="50">
        <v>34146558</v>
      </c>
      <c r="J20" s="219">
        <v>44510036</v>
      </c>
      <c r="K20" s="219">
        <f>K13</f>
        <v>58663923</v>
      </c>
      <c r="L20" s="219">
        <f>L13</f>
        <v>824034</v>
      </c>
    </row>
    <row r="21" spans="1:12" x14ac:dyDescent="0.15">
      <c r="E21"/>
      <c r="F21"/>
      <c r="G21"/>
      <c r="I21" s="79"/>
    </row>
    <row r="22" spans="1:12" x14ac:dyDescent="0.15">
      <c r="A22" s="45" t="s">
        <v>628</v>
      </c>
      <c r="B22" s="52" t="s">
        <v>470</v>
      </c>
      <c r="C22" s="52" t="s">
        <v>847</v>
      </c>
      <c r="D22" s="296" t="s">
        <v>476</v>
      </c>
      <c r="E22" s="296" t="s">
        <v>479</v>
      </c>
      <c r="F22" s="296" t="s">
        <v>482</v>
      </c>
      <c r="G22" s="296" t="s">
        <v>485</v>
      </c>
      <c r="H22" s="296" t="s">
        <v>488</v>
      </c>
      <c r="I22" s="296" t="s">
        <v>491</v>
      </c>
      <c r="J22" s="296" t="s">
        <v>337</v>
      </c>
      <c r="K22" s="537" t="str">
        <f>K17</f>
        <v>FY2016</v>
      </c>
      <c r="L22" s="537" t="str">
        <f>L17</f>
        <v>FY2017</v>
      </c>
    </row>
    <row r="23" spans="1:12" x14ac:dyDescent="0.15">
      <c r="A23" s="45" t="s">
        <v>121</v>
      </c>
      <c r="B23" s="456">
        <v>630.5</v>
      </c>
      <c r="C23" s="456">
        <v>763.25908203125016</v>
      </c>
      <c r="D23" s="456">
        <v>886.57</v>
      </c>
      <c r="E23" s="456">
        <v>1195.22</v>
      </c>
      <c r="F23" s="456">
        <v>1294.5927050781249</v>
      </c>
      <c r="G23" s="457">
        <v>1775.4870273437502</v>
      </c>
      <c r="H23" s="456">
        <v>2836.6972070312499</v>
      </c>
      <c r="I23" s="456">
        <v>4200.9830761718749</v>
      </c>
      <c r="J23" s="456">
        <v>5367.2086138699924</v>
      </c>
      <c r="K23" s="456">
        <v>6006.3277095801423</v>
      </c>
      <c r="L23" s="456">
        <v>8402.1707444398817</v>
      </c>
    </row>
    <row r="24" spans="1:12" x14ac:dyDescent="0.15">
      <c r="A24" s="45" t="s">
        <v>849</v>
      </c>
      <c r="B24" s="456">
        <v>757.3</v>
      </c>
      <c r="C24" s="456">
        <v>1063.0125683593751</v>
      </c>
      <c r="D24" s="456">
        <f>1396.45-(23.4-7.5)</f>
        <v>1380.55</v>
      </c>
      <c r="E24" s="456">
        <v>2097.4899999999998</v>
      </c>
      <c r="F24" s="456">
        <v>2720.0899609375006</v>
      </c>
      <c r="G24" s="457">
        <v>3076.5047451171872</v>
      </c>
      <c r="H24" s="456">
        <v>4220.2481835937497</v>
      </c>
      <c r="I24" s="456">
        <v>4942.3835058593759</v>
      </c>
      <c r="J24" s="456">
        <v>5169.4109953024918</v>
      </c>
      <c r="K24" s="456">
        <v>7288.2044517720969</v>
      </c>
      <c r="L24" s="456">
        <v>10095.33559349347</v>
      </c>
    </row>
    <row r="25" spans="1:12" x14ac:dyDescent="0.15">
      <c r="A25" s="55" t="s">
        <v>265</v>
      </c>
      <c r="B25" s="525">
        <v>156.73087562561045</v>
      </c>
      <c r="C25" s="525">
        <v>139.63734375000001</v>
      </c>
      <c r="D25" s="525">
        <v>162.09251074218747</v>
      </c>
      <c r="E25" s="526">
        <v>335.58049804687499</v>
      </c>
      <c r="F25" s="526">
        <v>715.02095703124996</v>
      </c>
      <c r="G25" s="526">
        <v>555.32116992187503</v>
      </c>
      <c r="H25" s="525">
        <v>116.788388671875</v>
      </c>
      <c r="I25" s="525">
        <v>137.30723632812501</v>
      </c>
      <c r="J25" s="525">
        <v>410.30184036109381</v>
      </c>
      <c r="K25" s="525">
        <v>592.28979210035232</v>
      </c>
      <c r="L25" s="525">
        <v>10.652811782890218</v>
      </c>
    </row>
    <row r="26" spans="1:12" x14ac:dyDescent="0.15">
      <c r="A26" s="524"/>
    </row>
    <row r="27" spans="1:12" x14ac:dyDescent="0.15">
      <c r="A27" s="617" t="s">
        <v>629</v>
      </c>
      <c r="C27" s="458"/>
      <c r="J27" s="459"/>
    </row>
    <row r="28" spans="1:12" ht="15" customHeight="1" x14ac:dyDescent="0.15">
      <c r="A28" s="459"/>
      <c r="C28" s="458"/>
      <c r="J28" s="459"/>
    </row>
    <row r="29" spans="1:12" ht="16" x14ac:dyDescent="0.2">
      <c r="A29" s="841" t="s">
        <v>630</v>
      </c>
      <c r="B29" s="861"/>
      <c r="C29" s="861"/>
      <c r="D29" s="861"/>
      <c r="E29" s="861"/>
      <c r="F29" s="861"/>
      <c r="G29" s="861"/>
      <c r="H29" s="861"/>
      <c r="I29" s="861"/>
      <c r="J29" s="460"/>
    </row>
    <row r="30" spans="1:12" ht="12" customHeight="1" x14ac:dyDescent="0.15">
      <c r="A30" s="861"/>
      <c r="B30" s="861"/>
      <c r="C30" s="861"/>
      <c r="D30" s="861"/>
      <c r="E30" s="861"/>
      <c r="F30" s="861"/>
      <c r="G30" s="861"/>
      <c r="H30" s="861"/>
      <c r="I30" s="861"/>
    </row>
    <row r="31" spans="1:12" hidden="1" x14ac:dyDescent="0.15">
      <c r="A31" s="861"/>
      <c r="B31" s="861"/>
      <c r="C31" s="861"/>
      <c r="D31" s="861"/>
      <c r="E31" s="861"/>
      <c r="F31" s="861"/>
      <c r="G31" s="861"/>
      <c r="H31" s="861"/>
      <c r="I31" s="861"/>
    </row>
    <row r="32" spans="1:12" hidden="1" x14ac:dyDescent="0.15">
      <c r="A32" s="861"/>
      <c r="B32" s="861"/>
      <c r="C32" s="861"/>
      <c r="D32" s="861"/>
      <c r="E32" s="861"/>
      <c r="F32" s="861"/>
      <c r="G32" s="861"/>
      <c r="H32" s="861"/>
      <c r="I32" s="861"/>
    </row>
    <row r="33" spans="1:9" ht="23.25" hidden="1" customHeight="1" x14ac:dyDescent="0.15">
      <c r="A33" s="861"/>
      <c r="B33" s="861"/>
      <c r="C33" s="861"/>
      <c r="D33" s="861"/>
      <c r="E33" s="861"/>
      <c r="F33" s="861"/>
      <c r="G33" s="861"/>
      <c r="H33" s="861"/>
      <c r="I33" s="861"/>
    </row>
    <row r="34" spans="1:9" x14ac:dyDescent="0.15">
      <c r="A34" s="861"/>
      <c r="B34" s="861"/>
      <c r="C34" s="861"/>
      <c r="D34" s="861"/>
      <c r="E34" s="861"/>
      <c r="F34" s="861"/>
      <c r="G34" s="861"/>
      <c r="H34" s="861"/>
      <c r="I34" s="861"/>
    </row>
    <row r="46" spans="1:9" x14ac:dyDescent="0.15">
      <c r="E46"/>
      <c r="F46"/>
      <c r="G46"/>
    </row>
    <row r="47" spans="1:9" x14ac:dyDescent="0.15">
      <c r="E47"/>
      <c r="F47"/>
      <c r="G47"/>
    </row>
    <row r="48" spans="1:9" x14ac:dyDescent="0.15">
      <c r="E48"/>
      <c r="F48"/>
      <c r="G48"/>
    </row>
    <row r="49" spans="5:7" x14ac:dyDescent="0.15">
      <c r="E49"/>
      <c r="F49"/>
      <c r="G49"/>
    </row>
    <row r="50" spans="5:7" x14ac:dyDescent="0.15">
      <c r="E50"/>
      <c r="F50"/>
      <c r="G50"/>
    </row>
    <row r="51" spans="5:7" x14ac:dyDescent="0.15">
      <c r="E51"/>
      <c r="F51"/>
      <c r="G51"/>
    </row>
    <row r="52" spans="5:7" x14ac:dyDescent="0.15">
      <c r="E52"/>
      <c r="F52"/>
      <c r="G52"/>
    </row>
    <row r="53" spans="5:7" x14ac:dyDescent="0.15">
      <c r="E53"/>
      <c r="F53"/>
      <c r="G53"/>
    </row>
    <row r="54" spans="5:7" x14ac:dyDescent="0.15">
      <c r="E54"/>
      <c r="F54"/>
      <c r="G54"/>
    </row>
    <row r="55" spans="5:7" x14ac:dyDescent="0.15">
      <c r="E55"/>
      <c r="F55"/>
      <c r="G55"/>
    </row>
    <row r="56" spans="5:7" x14ac:dyDescent="0.15">
      <c r="E56"/>
      <c r="F56"/>
      <c r="G56"/>
    </row>
  </sheetData>
  <mergeCells count="2">
    <mergeCell ref="A1:O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theme="0"/>
  </sheetPr>
  <dimension ref="A1:K15"/>
  <sheetViews>
    <sheetView workbookViewId="0">
      <selection activeCell="M32" sqref="M32"/>
    </sheetView>
  </sheetViews>
  <sheetFormatPr baseColWidth="10" defaultColWidth="11.5" defaultRowHeight="13" x14ac:dyDescent="0.15"/>
  <cols>
    <col min="1" max="6" width="12.6640625" customWidth="1"/>
  </cols>
  <sheetData>
    <row r="1" spans="1:11" ht="24.75" customHeight="1" x14ac:dyDescent="0.15">
      <c r="A1" s="804" t="s">
        <v>631</v>
      </c>
      <c r="B1" s="922"/>
      <c r="C1" s="922"/>
      <c r="D1" s="922"/>
      <c r="E1" s="922"/>
      <c r="F1" s="922"/>
      <c r="G1" s="922"/>
      <c r="H1" s="922"/>
      <c r="I1" s="922"/>
      <c r="J1" s="922"/>
      <c r="K1" s="12"/>
    </row>
    <row r="4" spans="1:11" s="247" customFormat="1" x14ac:dyDescent="0.15">
      <c r="A4" s="127" t="s">
        <v>850</v>
      </c>
      <c r="B4" s="73" t="s">
        <v>632</v>
      </c>
      <c r="C4" s="73" t="s">
        <v>633</v>
      </c>
      <c r="D4" s="73" t="s">
        <v>634</v>
      </c>
      <c r="E4" s="28" t="s">
        <v>635</v>
      </c>
      <c r="F4" s="73" t="s">
        <v>636</v>
      </c>
    </row>
    <row r="5" spans="1:11" x14ac:dyDescent="0.15">
      <c r="A5" s="52" t="s">
        <v>423</v>
      </c>
      <c r="B5" s="45">
        <v>72</v>
      </c>
      <c r="C5" s="45">
        <v>136</v>
      </c>
      <c r="D5" s="45">
        <v>51</v>
      </c>
      <c r="E5" s="45">
        <v>24</v>
      </c>
      <c r="F5" s="50">
        <v>179703</v>
      </c>
    </row>
    <row r="6" spans="1:11" x14ac:dyDescent="0.15">
      <c r="A6" s="52" t="s">
        <v>424</v>
      </c>
      <c r="B6" s="45">
        <v>168</v>
      </c>
      <c r="C6" s="45">
        <v>283</v>
      </c>
      <c r="D6" s="45">
        <v>41</v>
      </c>
      <c r="E6" s="45">
        <v>144</v>
      </c>
      <c r="F6" s="50">
        <v>147847</v>
      </c>
    </row>
    <row r="7" spans="1:11" x14ac:dyDescent="0.15">
      <c r="A7" s="296" t="s">
        <v>425</v>
      </c>
      <c r="B7" s="45">
        <v>167</v>
      </c>
      <c r="C7" s="45">
        <v>329</v>
      </c>
      <c r="D7" s="45">
        <v>27</v>
      </c>
      <c r="E7" s="45">
        <v>161</v>
      </c>
      <c r="F7" s="50">
        <v>280987</v>
      </c>
    </row>
    <row r="8" spans="1:11" x14ac:dyDescent="0.15">
      <c r="A8" s="296" t="s">
        <v>426</v>
      </c>
      <c r="B8" s="45">
        <v>124</v>
      </c>
      <c r="C8" s="45">
        <v>250</v>
      </c>
      <c r="D8" s="45">
        <v>18</v>
      </c>
      <c r="E8" s="45">
        <v>340</v>
      </c>
      <c r="F8" s="50">
        <v>481872</v>
      </c>
    </row>
    <row r="9" spans="1:11" x14ac:dyDescent="0.15">
      <c r="A9" s="52" t="s">
        <v>427</v>
      </c>
      <c r="B9" s="50">
        <v>64</v>
      </c>
      <c r="C9" s="50">
        <v>210</v>
      </c>
      <c r="D9" s="50">
        <v>26</v>
      </c>
      <c r="E9" s="50">
        <v>303</v>
      </c>
      <c r="F9" s="50">
        <v>407039</v>
      </c>
    </row>
    <row r="10" spans="1:11" x14ac:dyDescent="0.15">
      <c r="A10" s="52" t="s">
        <v>428</v>
      </c>
      <c r="B10" s="50">
        <v>107</v>
      </c>
      <c r="C10" s="50">
        <v>163</v>
      </c>
      <c r="D10" s="50">
        <v>12</v>
      </c>
      <c r="E10" s="50">
        <v>304</v>
      </c>
      <c r="F10" s="50">
        <v>460597</v>
      </c>
    </row>
    <row r="11" spans="1:11" x14ac:dyDescent="0.15">
      <c r="A11" s="296" t="s">
        <v>429</v>
      </c>
      <c r="B11" s="50">
        <v>139</v>
      </c>
      <c r="C11" s="50">
        <v>136</v>
      </c>
      <c r="D11" s="50">
        <v>78</v>
      </c>
      <c r="E11" s="50">
        <v>509</v>
      </c>
      <c r="F11" s="50">
        <v>728724</v>
      </c>
    </row>
    <row r="12" spans="1:11" x14ac:dyDescent="0.15">
      <c r="A12" s="296" t="s">
        <v>430</v>
      </c>
      <c r="B12" s="50">
        <v>93</v>
      </c>
      <c r="C12" s="50">
        <v>304</v>
      </c>
      <c r="D12" s="50">
        <v>159</v>
      </c>
      <c r="E12" s="50">
        <v>296</v>
      </c>
      <c r="F12" s="50">
        <v>999738</v>
      </c>
    </row>
    <row r="13" spans="1:11" x14ac:dyDescent="0.15">
      <c r="A13" s="296" t="s">
        <v>327</v>
      </c>
      <c r="B13" s="50">
        <v>94</v>
      </c>
      <c r="C13" s="50">
        <v>344</v>
      </c>
      <c r="D13" s="50">
        <v>126</v>
      </c>
      <c r="E13" s="50">
        <v>1850</v>
      </c>
      <c r="F13" s="50">
        <v>1346891</v>
      </c>
    </row>
    <row r="14" spans="1:11" x14ac:dyDescent="0.15">
      <c r="A14" s="537" t="s">
        <v>802</v>
      </c>
      <c r="B14" s="50">
        <v>32</v>
      </c>
      <c r="C14" s="50">
        <v>318</v>
      </c>
      <c r="D14" s="50">
        <v>55</v>
      </c>
      <c r="E14" s="50">
        <v>313</v>
      </c>
      <c r="F14" s="50">
        <v>1730430</v>
      </c>
    </row>
    <row r="15" spans="1:11" x14ac:dyDescent="0.15">
      <c r="A15" s="537" t="s">
        <v>936</v>
      </c>
      <c r="B15" s="50">
        <v>46</v>
      </c>
      <c r="C15" s="50">
        <v>239</v>
      </c>
      <c r="D15" s="50">
        <v>42</v>
      </c>
      <c r="E15" s="50">
        <v>257</v>
      </c>
      <c r="F15" s="50">
        <v>1237197</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theme="0"/>
  </sheetPr>
  <dimension ref="A1:Q176"/>
  <sheetViews>
    <sheetView topLeftCell="A76" workbookViewId="0">
      <selection activeCell="K17" sqref="K17"/>
    </sheetView>
  </sheetViews>
  <sheetFormatPr baseColWidth="10" defaultColWidth="9.1640625" defaultRowHeight="13" x14ac:dyDescent="0.15"/>
  <cols>
    <col min="1" max="1" width="13.33203125" style="27" customWidth="1"/>
    <col min="2" max="5" width="15.6640625" style="27" customWidth="1"/>
    <col min="6" max="6" width="16.5" style="27" customWidth="1"/>
    <col min="7" max="7" width="4.33203125" style="27" customWidth="1"/>
    <col min="8" max="8" width="9.1640625" style="27"/>
    <col min="9" max="9" width="10.1640625" style="27" bestFit="1" customWidth="1"/>
    <col min="10" max="16384" width="9.1640625" style="27"/>
  </cols>
  <sheetData>
    <row r="1" spans="1:9" ht="65.25" customHeight="1" x14ac:dyDescent="0.15">
      <c r="A1" s="841" t="s">
        <v>637</v>
      </c>
      <c r="B1" s="841"/>
      <c r="C1" s="841"/>
      <c r="D1" s="841"/>
      <c r="E1" s="841"/>
      <c r="F1" s="841"/>
      <c r="G1" s="841"/>
      <c r="H1" s="841"/>
      <c r="I1" s="841"/>
    </row>
    <row r="2" spans="1:9" ht="39" x14ac:dyDescent="0.15">
      <c r="A2" s="31" t="s">
        <v>52</v>
      </c>
      <c r="B2" s="296" t="s">
        <v>281</v>
      </c>
      <c r="C2" s="296" t="s">
        <v>282</v>
      </c>
      <c r="D2" s="296" t="s">
        <v>283</v>
      </c>
      <c r="E2" s="297" t="s">
        <v>284</v>
      </c>
      <c r="F2" s="540" t="s">
        <v>1020</v>
      </c>
      <c r="G2" s="707"/>
      <c r="H2" s="707"/>
      <c r="I2" s="707"/>
    </row>
    <row r="3" spans="1:9" x14ac:dyDescent="0.15">
      <c r="A3" s="76" t="s">
        <v>55</v>
      </c>
      <c r="B3" s="213">
        <v>58238</v>
      </c>
      <c r="C3" s="213">
        <v>551711</v>
      </c>
      <c r="D3" s="299">
        <v>40974</v>
      </c>
      <c r="E3" s="213">
        <v>33551</v>
      </c>
      <c r="F3" s="213">
        <v>21588</v>
      </c>
      <c r="G3" s="707"/>
      <c r="H3" s="707"/>
      <c r="I3" s="707"/>
    </row>
    <row r="4" spans="1:9" x14ac:dyDescent="0.15">
      <c r="A4" s="300" t="s">
        <v>56</v>
      </c>
      <c r="B4" s="213">
        <v>108364</v>
      </c>
      <c r="C4" s="213">
        <v>388556</v>
      </c>
      <c r="D4" s="213">
        <v>70696</v>
      </c>
      <c r="E4" s="213">
        <v>52082</v>
      </c>
      <c r="F4" s="213">
        <v>3077</v>
      </c>
      <c r="G4" s="707"/>
      <c r="H4" s="707"/>
      <c r="I4" s="707"/>
    </row>
    <row r="5" spans="1:9" x14ac:dyDescent="0.15">
      <c r="A5" s="300" t="s">
        <v>57</v>
      </c>
      <c r="B5" s="213">
        <v>14866</v>
      </c>
      <c r="C5" s="213">
        <v>96028</v>
      </c>
      <c r="D5" s="213">
        <v>11549</v>
      </c>
      <c r="E5" s="213">
        <v>8947</v>
      </c>
      <c r="F5" s="299">
        <v>40705</v>
      </c>
      <c r="G5" s="707"/>
      <c r="H5" s="707"/>
      <c r="I5" s="707"/>
    </row>
    <row r="6" spans="1:9" x14ac:dyDescent="0.15">
      <c r="A6" s="300" t="s">
        <v>246</v>
      </c>
      <c r="B6" s="213">
        <v>190206</v>
      </c>
      <c r="C6" s="213">
        <v>1902393</v>
      </c>
      <c r="D6" s="213">
        <v>118779</v>
      </c>
      <c r="E6" s="213">
        <v>86430</v>
      </c>
      <c r="F6" s="213">
        <v>3672</v>
      </c>
      <c r="G6" s="707"/>
      <c r="H6" s="707"/>
      <c r="I6" s="707"/>
    </row>
    <row r="7" spans="1:9" x14ac:dyDescent="0.15">
      <c r="A7" s="300" t="s">
        <v>59</v>
      </c>
      <c r="B7" s="213">
        <v>23160</v>
      </c>
      <c r="C7" s="213">
        <v>392057</v>
      </c>
      <c r="D7" s="213">
        <v>15823</v>
      </c>
      <c r="E7" s="213">
        <v>13366</v>
      </c>
      <c r="F7" s="213">
        <v>10190</v>
      </c>
      <c r="G7" s="707"/>
      <c r="H7" s="707"/>
      <c r="I7" s="707"/>
    </row>
    <row r="8" spans="1:9" x14ac:dyDescent="0.15">
      <c r="A8" s="300" t="s">
        <v>104</v>
      </c>
      <c r="B8" s="299">
        <v>195153</v>
      </c>
      <c r="C8" s="299">
        <v>1059513</v>
      </c>
      <c r="D8" s="299">
        <v>141014</v>
      </c>
      <c r="E8" s="299">
        <v>107662</v>
      </c>
      <c r="F8" s="299">
        <v>39912</v>
      </c>
      <c r="G8" s="707"/>
      <c r="H8" s="707"/>
      <c r="I8" s="707"/>
    </row>
    <row r="9" spans="1:9" x14ac:dyDescent="0.15">
      <c r="A9" s="300" t="s">
        <v>61</v>
      </c>
      <c r="B9" s="213">
        <v>301594</v>
      </c>
      <c r="C9" s="213">
        <v>3294341</v>
      </c>
      <c r="D9" s="213">
        <v>169008</v>
      </c>
      <c r="E9" s="213">
        <v>134780</v>
      </c>
      <c r="F9" s="213">
        <v>49816</v>
      </c>
      <c r="G9" s="707"/>
      <c r="H9" s="707"/>
      <c r="I9" s="707"/>
    </row>
    <row r="10" spans="1:9" x14ac:dyDescent="0.15">
      <c r="A10" s="300" t="s">
        <v>62</v>
      </c>
      <c r="B10" s="213">
        <v>857579</v>
      </c>
      <c r="C10" s="213">
        <v>4071275</v>
      </c>
      <c r="D10" s="213">
        <v>572807</v>
      </c>
      <c r="E10" s="213">
        <v>457958</v>
      </c>
      <c r="F10" s="213">
        <v>168691</v>
      </c>
      <c r="G10" s="707"/>
      <c r="H10" s="707"/>
      <c r="I10" s="707"/>
    </row>
    <row r="11" spans="1:9" x14ac:dyDescent="0.15">
      <c r="A11" s="300" t="s">
        <v>63</v>
      </c>
      <c r="B11" s="213">
        <v>46518</v>
      </c>
      <c r="C11" s="213">
        <v>454588</v>
      </c>
      <c r="D11" s="213">
        <v>33545</v>
      </c>
      <c r="E11" s="213">
        <v>27150</v>
      </c>
      <c r="F11" s="213">
        <v>8504</v>
      </c>
      <c r="G11" s="707"/>
      <c r="H11" s="707"/>
      <c r="I11" s="707"/>
    </row>
    <row r="12" spans="1:9" x14ac:dyDescent="0.15">
      <c r="A12" s="300" t="s">
        <v>101</v>
      </c>
      <c r="B12" s="213">
        <v>39732</v>
      </c>
      <c r="C12" s="213">
        <v>343100</v>
      </c>
      <c r="D12" s="213">
        <v>27157</v>
      </c>
      <c r="E12" s="213">
        <v>21315</v>
      </c>
      <c r="F12" s="213">
        <v>7020</v>
      </c>
      <c r="G12" s="707"/>
      <c r="H12" s="707"/>
      <c r="I12" s="707"/>
    </row>
    <row r="13" spans="1:9" x14ac:dyDescent="0.15">
      <c r="A13" s="300" t="s">
        <v>65</v>
      </c>
      <c r="B13" s="213">
        <v>94980</v>
      </c>
      <c r="C13" s="213">
        <v>923167</v>
      </c>
      <c r="D13" s="299">
        <v>78103</v>
      </c>
      <c r="E13" s="213">
        <v>65763</v>
      </c>
      <c r="F13" s="213">
        <v>14378</v>
      </c>
      <c r="G13" s="707"/>
      <c r="H13" s="707"/>
      <c r="I13" s="707"/>
    </row>
    <row r="14" spans="1:9" x14ac:dyDescent="0.15">
      <c r="A14" s="708" t="s">
        <v>66</v>
      </c>
      <c r="B14" s="461">
        <f>SUM(B3:B13)</f>
        <v>1930390</v>
      </c>
      <c r="C14" s="461">
        <f>SUM(C3:C13)</f>
        <v>13476729</v>
      </c>
      <c r="D14" s="461">
        <f>SUM(D3:D13)</f>
        <v>1279455</v>
      </c>
      <c r="E14" s="461">
        <f>SUM(E3:E13)</f>
        <v>1009004</v>
      </c>
      <c r="F14" s="461">
        <f>SUM(F3:F13)</f>
        <v>367553</v>
      </c>
      <c r="G14" s="707"/>
      <c r="H14" s="707"/>
      <c r="I14" s="707"/>
    </row>
    <row r="15" spans="1:9" ht="18" customHeight="1" x14ac:dyDescent="0.15">
      <c r="A15" s="707"/>
      <c r="B15" s="707"/>
      <c r="C15" s="707"/>
      <c r="D15" s="707"/>
      <c r="E15" s="707"/>
      <c r="F15" s="707"/>
      <c r="G15" s="707"/>
      <c r="H15" s="707"/>
      <c r="I15" s="707"/>
    </row>
    <row r="16" spans="1:9" ht="65.25" customHeight="1" x14ac:dyDescent="0.15">
      <c r="A16" s="31" t="s">
        <v>52</v>
      </c>
      <c r="B16" s="296" t="s">
        <v>281</v>
      </c>
      <c r="C16" s="296" t="s">
        <v>282</v>
      </c>
      <c r="D16" s="296" t="s">
        <v>283</v>
      </c>
      <c r="E16" s="297" t="s">
        <v>284</v>
      </c>
      <c r="F16" s="540" t="s">
        <v>804</v>
      </c>
      <c r="G16" s="535"/>
      <c r="H16" s="535"/>
      <c r="I16" s="535"/>
    </row>
    <row r="17" spans="1:9" x14ac:dyDescent="0.15">
      <c r="A17" s="76" t="s">
        <v>55</v>
      </c>
      <c r="B17" s="213">
        <v>55046</v>
      </c>
      <c r="C17" s="213">
        <v>542003</v>
      </c>
      <c r="D17" s="299">
        <v>38903</v>
      </c>
      <c r="E17" s="213">
        <v>31738</v>
      </c>
      <c r="F17" s="213">
        <v>9368</v>
      </c>
      <c r="G17" s="294"/>
      <c r="H17" s="294"/>
      <c r="I17" s="294"/>
    </row>
    <row r="18" spans="1:9" x14ac:dyDescent="0.15">
      <c r="A18" s="300" t="s">
        <v>56</v>
      </c>
      <c r="B18" s="213">
        <v>65720</v>
      </c>
      <c r="C18" s="213">
        <v>295582</v>
      </c>
      <c r="D18" s="213">
        <v>41371</v>
      </c>
      <c r="E18" s="213">
        <v>29243</v>
      </c>
      <c r="F18" s="213">
        <v>12886</v>
      </c>
      <c r="G18" s="294"/>
      <c r="H18" s="294"/>
      <c r="I18" s="294"/>
    </row>
    <row r="19" spans="1:9" x14ac:dyDescent="0.15">
      <c r="A19" s="300" t="s">
        <v>57</v>
      </c>
      <c r="B19" s="213">
        <v>10869</v>
      </c>
      <c r="C19" s="213">
        <v>64554</v>
      </c>
      <c r="D19" s="213">
        <v>8640</v>
      </c>
      <c r="E19" s="213">
        <v>6808</v>
      </c>
      <c r="F19" s="299">
        <v>2133</v>
      </c>
      <c r="G19" s="294"/>
      <c r="H19" s="294"/>
      <c r="I19" s="294"/>
    </row>
    <row r="20" spans="1:9" x14ac:dyDescent="0.15">
      <c r="A20" s="300" t="s">
        <v>246</v>
      </c>
      <c r="B20" s="213">
        <v>206088</v>
      </c>
      <c r="C20" s="213">
        <v>2180301</v>
      </c>
      <c r="D20" s="213">
        <v>128457</v>
      </c>
      <c r="E20" s="213">
        <v>90916</v>
      </c>
      <c r="F20" s="213">
        <v>42712</v>
      </c>
      <c r="G20" s="294"/>
      <c r="H20" s="294"/>
      <c r="I20" s="294"/>
    </row>
    <row r="21" spans="1:9" x14ac:dyDescent="0.15">
      <c r="A21" s="300" t="s">
        <v>59</v>
      </c>
      <c r="B21" s="213">
        <v>17347</v>
      </c>
      <c r="C21" s="213">
        <v>140576</v>
      </c>
      <c r="D21" s="213">
        <v>12048</v>
      </c>
      <c r="E21" s="213">
        <v>10231</v>
      </c>
      <c r="F21" s="213">
        <v>2560</v>
      </c>
      <c r="G21" s="294"/>
      <c r="H21" s="294"/>
      <c r="I21" s="294"/>
    </row>
    <row r="22" spans="1:9" x14ac:dyDescent="0.15">
      <c r="A22" s="300" t="s">
        <v>104</v>
      </c>
      <c r="B22" s="299">
        <v>189171</v>
      </c>
      <c r="C22" s="299">
        <v>1096949</v>
      </c>
      <c r="D22" s="299">
        <v>143345</v>
      </c>
      <c r="E22" s="299">
        <v>109840</v>
      </c>
      <c r="F22" s="299">
        <v>36904</v>
      </c>
      <c r="G22" s="294"/>
      <c r="H22" s="294"/>
      <c r="I22" s="294"/>
    </row>
    <row r="23" spans="1:9" x14ac:dyDescent="0.15">
      <c r="A23" s="300" t="s">
        <v>61</v>
      </c>
      <c r="B23" s="213">
        <v>412847</v>
      </c>
      <c r="C23" s="213">
        <v>4971411</v>
      </c>
      <c r="D23" s="213">
        <v>220035</v>
      </c>
      <c r="E23" s="213">
        <v>166812</v>
      </c>
      <c r="F23" s="213">
        <v>68491</v>
      </c>
      <c r="G23" s="294"/>
      <c r="H23" s="294"/>
      <c r="I23" s="294"/>
    </row>
    <row r="24" spans="1:9" x14ac:dyDescent="0.15">
      <c r="A24" s="300" t="s">
        <v>62</v>
      </c>
      <c r="B24" s="213">
        <v>766328</v>
      </c>
      <c r="C24" s="213">
        <v>3772779</v>
      </c>
      <c r="D24" s="213">
        <v>524620</v>
      </c>
      <c r="E24" s="213">
        <v>406686</v>
      </c>
      <c r="F24" s="213">
        <v>151727</v>
      </c>
      <c r="G24" s="294"/>
      <c r="H24" s="294"/>
      <c r="I24" s="294"/>
    </row>
    <row r="25" spans="1:9" x14ac:dyDescent="0.15">
      <c r="A25" s="300" t="s">
        <v>63</v>
      </c>
      <c r="B25" s="213">
        <v>31846</v>
      </c>
      <c r="C25" s="213">
        <v>275875</v>
      </c>
      <c r="D25" s="213">
        <v>23530</v>
      </c>
      <c r="E25" s="213">
        <v>19520</v>
      </c>
      <c r="F25" s="213">
        <v>5527</v>
      </c>
      <c r="G25" s="294"/>
      <c r="H25" s="294"/>
      <c r="I25" s="294"/>
    </row>
    <row r="26" spans="1:9" x14ac:dyDescent="0.15">
      <c r="A26" s="300" t="s">
        <v>101</v>
      </c>
      <c r="B26" s="213">
        <v>36216</v>
      </c>
      <c r="C26" s="213">
        <v>303768</v>
      </c>
      <c r="D26" s="213">
        <v>25158</v>
      </c>
      <c r="E26" s="213">
        <v>19404</v>
      </c>
      <c r="F26" s="213">
        <v>6473</v>
      </c>
      <c r="G26" s="294"/>
      <c r="H26" s="294"/>
      <c r="I26" s="294"/>
    </row>
    <row r="27" spans="1:9" x14ac:dyDescent="0.15">
      <c r="A27" s="300" t="s">
        <v>65</v>
      </c>
      <c r="B27" s="213">
        <v>88746</v>
      </c>
      <c r="C27" s="213">
        <v>893022</v>
      </c>
      <c r="D27" s="299">
        <v>72917</v>
      </c>
      <c r="E27" s="213">
        <v>61240</v>
      </c>
      <c r="F27" s="213">
        <v>13842</v>
      </c>
      <c r="G27" s="294"/>
      <c r="H27" s="294"/>
      <c r="I27" s="294"/>
    </row>
    <row r="28" spans="1:9" x14ac:dyDescent="0.15">
      <c r="A28" s="536" t="s">
        <v>66</v>
      </c>
      <c r="B28" s="461">
        <f>SUM(B17:B27)</f>
        <v>1880224</v>
      </c>
      <c r="C28" s="461">
        <f>SUM(C17:C27)</f>
        <v>14536820</v>
      </c>
      <c r="D28" s="461">
        <f>SUM(D17:D27)</f>
        <v>1239024</v>
      </c>
      <c r="E28" s="461">
        <f>SUM(E17:E27)</f>
        <v>952438</v>
      </c>
      <c r="F28" s="461">
        <f>SUM(F17:F27)</f>
        <v>352623</v>
      </c>
      <c r="G28" s="294"/>
      <c r="H28" s="294"/>
      <c r="I28" s="294"/>
    </row>
    <row r="29" spans="1:9" x14ac:dyDescent="0.15">
      <c r="A29" s="535"/>
      <c r="B29" s="535"/>
      <c r="C29" s="535"/>
      <c r="D29" s="535"/>
      <c r="E29" s="535"/>
      <c r="F29" s="535"/>
      <c r="G29" s="294"/>
      <c r="H29" s="294"/>
      <c r="I29" s="294"/>
    </row>
    <row r="30" spans="1:9" ht="39" x14ac:dyDescent="0.15">
      <c r="A30" s="31" t="s">
        <v>52</v>
      </c>
      <c r="B30" s="296" t="s">
        <v>281</v>
      </c>
      <c r="C30" s="296" t="s">
        <v>282</v>
      </c>
      <c r="D30" s="296" t="s">
        <v>283</v>
      </c>
      <c r="E30" s="297" t="s">
        <v>284</v>
      </c>
      <c r="F30" s="231" t="s">
        <v>638</v>
      </c>
      <c r="G30" s="294"/>
      <c r="H30" s="294"/>
      <c r="I30" s="294"/>
    </row>
    <row r="31" spans="1:9" x14ac:dyDescent="0.15">
      <c r="A31" s="76" t="s">
        <v>55</v>
      </c>
      <c r="B31" s="213">
        <v>52864</v>
      </c>
      <c r="C31" s="213">
        <v>501339</v>
      </c>
      <c r="D31" s="299">
        <v>35782</v>
      </c>
      <c r="E31" s="213">
        <v>28752</v>
      </c>
      <c r="F31" s="213">
        <v>8907</v>
      </c>
      <c r="G31" s="294"/>
      <c r="H31" s="294"/>
      <c r="I31" s="294"/>
    </row>
    <row r="32" spans="1:9" x14ac:dyDescent="0.15">
      <c r="A32" s="300" t="s">
        <v>56</v>
      </c>
      <c r="B32" s="213">
        <v>30739</v>
      </c>
      <c r="C32" s="213">
        <v>203901</v>
      </c>
      <c r="D32" s="213">
        <v>20779</v>
      </c>
      <c r="E32" s="213">
        <v>15683</v>
      </c>
      <c r="F32" s="213">
        <v>5425</v>
      </c>
      <c r="G32" s="294"/>
      <c r="H32" s="294"/>
      <c r="I32" s="294"/>
    </row>
    <row r="33" spans="1:9" x14ac:dyDescent="0.15">
      <c r="A33" s="300" t="s">
        <v>57</v>
      </c>
      <c r="B33" s="213">
        <v>8284</v>
      </c>
      <c r="C33" s="213">
        <v>53139</v>
      </c>
      <c r="D33" s="213">
        <v>6574</v>
      </c>
      <c r="E33" s="213">
        <v>5261</v>
      </c>
      <c r="F33" s="299">
        <v>1517</v>
      </c>
      <c r="G33" s="294"/>
      <c r="H33" s="294"/>
      <c r="I33" s="294"/>
    </row>
    <row r="34" spans="1:9" x14ac:dyDescent="0.15">
      <c r="A34" s="300" t="s">
        <v>246</v>
      </c>
      <c r="B34" s="213">
        <v>246689</v>
      </c>
      <c r="C34" s="213">
        <v>6004302</v>
      </c>
      <c r="D34" s="213">
        <v>141377</v>
      </c>
      <c r="E34" s="213">
        <v>97954</v>
      </c>
      <c r="F34" s="213">
        <v>47035</v>
      </c>
      <c r="G34" s="294"/>
      <c r="H34" s="294"/>
      <c r="I34" s="294"/>
    </row>
    <row r="35" spans="1:9" x14ac:dyDescent="0.15">
      <c r="A35" s="300" t="s">
        <v>59</v>
      </c>
      <c r="B35" s="213">
        <v>10494</v>
      </c>
      <c r="C35" s="213">
        <v>102909</v>
      </c>
      <c r="D35" s="213">
        <v>7365</v>
      </c>
      <c r="E35" s="213">
        <v>6136</v>
      </c>
      <c r="F35" s="213">
        <v>1579</v>
      </c>
      <c r="G35" s="294"/>
      <c r="H35" s="294"/>
      <c r="I35" s="294"/>
    </row>
    <row r="36" spans="1:9" x14ac:dyDescent="0.15">
      <c r="A36" s="300" t="s">
        <v>104</v>
      </c>
      <c r="B36" s="299">
        <v>140454</v>
      </c>
      <c r="C36" s="299">
        <v>865811</v>
      </c>
      <c r="D36" s="299">
        <v>103590</v>
      </c>
      <c r="E36" s="299">
        <v>76632</v>
      </c>
      <c r="F36" s="299">
        <v>29256</v>
      </c>
      <c r="G36" s="294"/>
      <c r="H36" s="294"/>
      <c r="I36" s="294"/>
    </row>
    <row r="37" spans="1:9" x14ac:dyDescent="0.15">
      <c r="A37" s="300" t="s">
        <v>61</v>
      </c>
      <c r="B37" s="213">
        <v>443373</v>
      </c>
      <c r="C37" s="213">
        <v>5429821</v>
      </c>
      <c r="D37" s="213">
        <v>232392</v>
      </c>
      <c r="E37" s="213">
        <v>175047</v>
      </c>
      <c r="F37" s="213">
        <v>72071</v>
      </c>
      <c r="G37" s="294"/>
      <c r="H37" s="294"/>
      <c r="I37" s="294"/>
    </row>
    <row r="38" spans="1:9" x14ac:dyDescent="0.15">
      <c r="A38" s="300" t="s">
        <v>62</v>
      </c>
      <c r="B38" s="213">
        <v>729565</v>
      </c>
      <c r="C38" s="213">
        <v>4032173</v>
      </c>
      <c r="D38" s="213">
        <v>505990</v>
      </c>
      <c r="E38" s="213">
        <v>391914</v>
      </c>
      <c r="F38" s="213">
        <v>144003</v>
      </c>
      <c r="G38" s="294"/>
      <c r="H38" s="294"/>
      <c r="I38" s="294"/>
    </row>
    <row r="39" spans="1:9" x14ac:dyDescent="0.15">
      <c r="A39" s="300" t="s">
        <v>63</v>
      </c>
      <c r="B39" s="213">
        <v>14071</v>
      </c>
      <c r="C39" s="213">
        <v>97324</v>
      </c>
      <c r="D39" s="213">
        <v>10766</v>
      </c>
      <c r="E39" s="213">
        <v>9121</v>
      </c>
      <c r="F39" s="213">
        <v>2196</v>
      </c>
      <c r="G39" s="294"/>
      <c r="H39" s="294"/>
      <c r="I39" s="294"/>
    </row>
    <row r="40" spans="1:9" x14ac:dyDescent="0.15">
      <c r="A40" s="300" t="s">
        <v>101</v>
      </c>
      <c r="B40" s="213">
        <v>37165</v>
      </c>
      <c r="C40" s="213">
        <v>270832</v>
      </c>
      <c r="D40" s="213">
        <v>23399</v>
      </c>
      <c r="E40" s="213">
        <v>17721</v>
      </c>
      <c r="F40" s="213">
        <v>6354</v>
      </c>
      <c r="G40" s="294"/>
      <c r="H40" s="294"/>
      <c r="I40" s="294"/>
    </row>
    <row r="41" spans="1:9" x14ac:dyDescent="0.15">
      <c r="A41" s="300" t="s">
        <v>65</v>
      </c>
      <c r="B41" s="213">
        <v>89576</v>
      </c>
      <c r="C41" s="213">
        <v>938136</v>
      </c>
      <c r="D41" s="299">
        <v>73954</v>
      </c>
      <c r="E41" s="213">
        <v>61593</v>
      </c>
      <c r="F41" s="213">
        <v>13745</v>
      </c>
      <c r="G41" s="294"/>
      <c r="H41" s="294"/>
      <c r="I41" s="294"/>
    </row>
    <row r="42" spans="1:9" x14ac:dyDescent="0.15">
      <c r="A42" s="356" t="s">
        <v>66</v>
      </c>
      <c r="B42" s="461">
        <f>SUM(B31:B41)</f>
        <v>1803274</v>
      </c>
      <c r="C42" s="461">
        <f>SUM(C31:C41)</f>
        <v>18499687</v>
      </c>
      <c r="D42" s="461">
        <f>SUM(D31:D41)</f>
        <v>1161968</v>
      </c>
      <c r="E42" s="461">
        <f>SUM(E31:E41)</f>
        <v>885814</v>
      </c>
      <c r="F42" s="461">
        <f>SUM(F31:F41)</f>
        <v>332088</v>
      </c>
      <c r="G42" s="294"/>
      <c r="H42" s="294"/>
      <c r="I42" s="294"/>
    </row>
    <row r="43" spans="1:9" x14ac:dyDescent="0.15">
      <c r="A43" s="356"/>
      <c r="B43" s="294"/>
      <c r="C43" s="294"/>
      <c r="D43" s="294"/>
      <c r="E43" s="294"/>
      <c r="F43" s="294"/>
      <c r="G43" s="294"/>
      <c r="H43" s="294"/>
      <c r="I43" s="294"/>
    </row>
    <row r="44" spans="1:9" ht="39" x14ac:dyDescent="0.15">
      <c r="A44" s="31" t="s">
        <v>52</v>
      </c>
      <c r="B44" s="296" t="s">
        <v>281</v>
      </c>
      <c r="C44" s="296" t="s">
        <v>282</v>
      </c>
      <c r="D44" s="296" t="s">
        <v>283</v>
      </c>
      <c r="E44" s="297" t="s">
        <v>284</v>
      </c>
      <c r="F44" s="231" t="s">
        <v>639</v>
      </c>
      <c r="G44" s="294"/>
      <c r="H44" s="294"/>
      <c r="I44" s="294"/>
    </row>
    <row r="45" spans="1:9" x14ac:dyDescent="0.15">
      <c r="A45" s="76" t="s">
        <v>55</v>
      </c>
      <c r="B45" s="213">
        <v>47436</v>
      </c>
      <c r="C45" s="213">
        <v>483566</v>
      </c>
      <c r="D45" s="299">
        <v>31305</v>
      </c>
      <c r="E45" s="213">
        <v>24963</v>
      </c>
      <c r="F45" s="213">
        <v>7843</v>
      </c>
      <c r="G45" s="294"/>
      <c r="H45" s="294"/>
      <c r="I45" s="294"/>
    </row>
    <row r="46" spans="1:9" x14ac:dyDescent="0.15">
      <c r="A46" s="300" t="s">
        <v>56</v>
      </c>
      <c r="B46" s="213">
        <v>20584</v>
      </c>
      <c r="C46" s="213">
        <v>142425</v>
      </c>
      <c r="D46" s="213">
        <v>13983</v>
      </c>
      <c r="E46" s="213">
        <v>11005</v>
      </c>
      <c r="F46" s="213">
        <v>3509</v>
      </c>
      <c r="G46" s="294"/>
      <c r="H46" s="294"/>
      <c r="I46" s="294"/>
    </row>
    <row r="47" spans="1:9" x14ac:dyDescent="0.15">
      <c r="A47" s="300" t="s">
        <v>57</v>
      </c>
      <c r="B47" s="213">
        <v>6975</v>
      </c>
      <c r="C47" s="213">
        <v>122957</v>
      </c>
      <c r="D47" s="213">
        <v>4896</v>
      </c>
      <c r="E47" s="213">
        <v>4047</v>
      </c>
      <c r="F47" s="299">
        <v>1087</v>
      </c>
      <c r="G47" s="294"/>
      <c r="H47" s="294"/>
      <c r="I47" s="294"/>
    </row>
    <row r="48" spans="1:9" x14ac:dyDescent="0.15">
      <c r="A48" s="300" t="s">
        <v>246</v>
      </c>
      <c r="B48" s="213">
        <v>217305</v>
      </c>
      <c r="C48" s="213">
        <v>10234228</v>
      </c>
      <c r="D48" s="213">
        <v>120646</v>
      </c>
      <c r="E48" s="213">
        <v>84457</v>
      </c>
      <c r="F48" s="213">
        <v>40774</v>
      </c>
      <c r="G48" s="294"/>
      <c r="H48" s="294"/>
      <c r="I48" s="294"/>
    </row>
    <row r="49" spans="1:9" x14ac:dyDescent="0.15">
      <c r="A49" s="300" t="s">
        <v>59</v>
      </c>
      <c r="B49" s="213">
        <v>8071</v>
      </c>
      <c r="C49" s="213">
        <v>70567</v>
      </c>
      <c r="D49" s="213">
        <v>5858</v>
      </c>
      <c r="E49" s="213">
        <v>5023</v>
      </c>
      <c r="F49" s="213">
        <v>1242</v>
      </c>
      <c r="G49" s="294"/>
      <c r="H49" s="294"/>
      <c r="I49" s="294"/>
    </row>
    <row r="50" spans="1:9" x14ac:dyDescent="0.15">
      <c r="A50" s="300" t="s">
        <v>104</v>
      </c>
      <c r="B50" s="299">
        <v>119538</v>
      </c>
      <c r="C50" s="299">
        <v>744359</v>
      </c>
      <c r="D50" s="299">
        <v>86934</v>
      </c>
      <c r="E50" s="299">
        <v>65722</v>
      </c>
      <c r="F50" s="299">
        <v>25104</v>
      </c>
      <c r="G50" s="294"/>
      <c r="H50" s="294"/>
      <c r="I50" s="294"/>
    </row>
    <row r="51" spans="1:9" x14ac:dyDescent="0.15">
      <c r="A51" s="300" t="s">
        <v>61</v>
      </c>
      <c r="B51" s="213">
        <v>466031</v>
      </c>
      <c r="C51" s="213">
        <v>5830786</v>
      </c>
      <c r="D51" s="213">
        <v>244340</v>
      </c>
      <c r="E51" s="213">
        <v>188965</v>
      </c>
      <c r="F51" s="213">
        <v>73273</v>
      </c>
      <c r="G51" s="294"/>
      <c r="H51" s="294"/>
      <c r="I51" s="294"/>
    </row>
    <row r="52" spans="1:9" x14ac:dyDescent="0.15">
      <c r="A52" s="300" t="s">
        <v>62</v>
      </c>
      <c r="B52" s="213">
        <v>645434</v>
      </c>
      <c r="C52" s="213">
        <v>3629180</v>
      </c>
      <c r="D52" s="213">
        <v>446833</v>
      </c>
      <c r="E52" s="213">
        <v>349918</v>
      </c>
      <c r="F52" s="213">
        <v>130403</v>
      </c>
      <c r="G52" s="294"/>
      <c r="H52" s="294"/>
      <c r="I52" s="294"/>
    </row>
    <row r="53" spans="1:9" x14ac:dyDescent="0.15">
      <c r="A53" s="300" t="s">
        <v>63</v>
      </c>
      <c r="B53" s="213">
        <v>18982</v>
      </c>
      <c r="C53" s="213">
        <v>113142</v>
      </c>
      <c r="D53" s="213">
        <v>14175</v>
      </c>
      <c r="E53" s="213">
        <v>12101</v>
      </c>
      <c r="F53" s="213">
        <v>3002</v>
      </c>
      <c r="G53" s="294"/>
      <c r="H53" s="294"/>
      <c r="I53" s="294"/>
    </row>
    <row r="54" spans="1:9" x14ac:dyDescent="0.15">
      <c r="A54" s="300" t="s">
        <v>101</v>
      </c>
      <c r="B54" s="213">
        <v>29876</v>
      </c>
      <c r="C54" s="213">
        <v>200215</v>
      </c>
      <c r="D54" s="213">
        <v>21105</v>
      </c>
      <c r="E54" s="213">
        <v>15972</v>
      </c>
      <c r="F54" s="213">
        <v>5880</v>
      </c>
      <c r="G54" s="294"/>
      <c r="H54" s="294"/>
      <c r="I54" s="294"/>
    </row>
    <row r="55" spans="1:9" x14ac:dyDescent="0.15">
      <c r="A55" s="300" t="s">
        <v>65</v>
      </c>
      <c r="B55" s="213">
        <v>107864</v>
      </c>
      <c r="C55" s="213">
        <v>895322</v>
      </c>
      <c r="D55" s="299">
        <v>90311</v>
      </c>
      <c r="E55" s="213">
        <v>76595</v>
      </c>
      <c r="F55" s="213">
        <v>16553</v>
      </c>
      <c r="G55" s="294"/>
      <c r="H55" s="294"/>
      <c r="I55" s="294"/>
    </row>
    <row r="56" spans="1:9" x14ac:dyDescent="0.15">
      <c r="A56" s="211" t="s">
        <v>287</v>
      </c>
      <c r="B56" s="301">
        <f>SUM(B45:B55)</f>
        <v>1688096</v>
      </c>
      <c r="C56" s="301">
        <f>SUM(C45:C55)</f>
        <v>22466747</v>
      </c>
      <c r="D56" s="301">
        <f>SUM(D45:D55)</f>
        <v>1080386</v>
      </c>
      <c r="E56" s="301">
        <f>SUM(E45:E55)</f>
        <v>838768</v>
      </c>
      <c r="F56" s="301">
        <f>SUM(F45:F55)</f>
        <v>308670</v>
      </c>
      <c r="G56" s="294"/>
      <c r="H56" s="294"/>
      <c r="I56" s="294"/>
    </row>
    <row r="57" spans="1:9" x14ac:dyDescent="0.15">
      <c r="A57" s="356"/>
      <c r="B57" s="294"/>
      <c r="C57" s="294"/>
      <c r="D57" s="294"/>
      <c r="E57" s="294"/>
      <c r="F57" s="294"/>
      <c r="G57" s="294"/>
      <c r="H57" s="294"/>
      <c r="I57" s="294"/>
    </row>
    <row r="58" spans="1:9" ht="39" x14ac:dyDescent="0.15">
      <c r="A58" s="300" t="s">
        <v>52</v>
      </c>
      <c r="B58" s="211" t="s">
        <v>281</v>
      </c>
      <c r="C58" s="211" t="s">
        <v>282</v>
      </c>
      <c r="D58" s="211" t="s">
        <v>283</v>
      </c>
      <c r="E58" s="462" t="s">
        <v>284</v>
      </c>
      <c r="F58" s="231" t="s">
        <v>640</v>
      </c>
      <c r="G58" s="294"/>
      <c r="H58" s="294"/>
      <c r="I58" s="294"/>
    </row>
    <row r="59" spans="1:9" x14ac:dyDescent="0.15">
      <c r="A59" s="76" t="s">
        <v>55</v>
      </c>
      <c r="B59" s="213">
        <v>159750</v>
      </c>
      <c r="C59" s="213">
        <v>1808786</v>
      </c>
      <c r="D59" s="299">
        <v>100981</v>
      </c>
      <c r="E59" s="213">
        <v>75017</v>
      </c>
      <c r="F59" s="213">
        <v>20993</v>
      </c>
    </row>
    <row r="60" spans="1:9" x14ac:dyDescent="0.15">
      <c r="A60" s="300" t="s">
        <v>56</v>
      </c>
      <c r="B60" s="213">
        <v>13782</v>
      </c>
      <c r="C60" s="213">
        <v>122536</v>
      </c>
      <c r="D60" s="213">
        <v>8039</v>
      </c>
      <c r="E60" s="213">
        <v>6088</v>
      </c>
      <c r="F60" s="213">
        <v>1622</v>
      </c>
    </row>
    <row r="61" spans="1:9" x14ac:dyDescent="0.15">
      <c r="A61" s="300" t="s">
        <v>57</v>
      </c>
      <c r="B61" s="213">
        <v>8326</v>
      </c>
      <c r="C61" s="213">
        <v>347006</v>
      </c>
      <c r="D61" s="213">
        <v>5414</v>
      </c>
      <c r="E61" s="213">
        <v>4443</v>
      </c>
      <c r="F61" s="299">
        <v>634</v>
      </c>
    </row>
    <row r="62" spans="1:9" x14ac:dyDescent="0.15">
      <c r="A62" s="300" t="s">
        <v>246</v>
      </c>
      <c r="B62" s="213">
        <v>225553</v>
      </c>
      <c r="C62" s="213">
        <v>9735100</v>
      </c>
      <c r="D62" s="213">
        <v>125907</v>
      </c>
      <c r="E62" s="213">
        <v>89214</v>
      </c>
      <c r="F62" s="213">
        <v>30393</v>
      </c>
    </row>
    <row r="63" spans="1:9" x14ac:dyDescent="0.15">
      <c r="A63" s="300" t="s">
        <v>59</v>
      </c>
      <c r="B63" s="213">
        <v>7576</v>
      </c>
      <c r="C63" s="213">
        <v>62644</v>
      </c>
      <c r="D63" s="213">
        <v>5560</v>
      </c>
      <c r="E63" s="213">
        <v>4771</v>
      </c>
      <c r="F63" s="213">
        <v>768</v>
      </c>
    </row>
    <row r="64" spans="1:9" x14ac:dyDescent="0.15">
      <c r="A64" s="300" t="s">
        <v>104</v>
      </c>
      <c r="B64" s="299">
        <v>127574</v>
      </c>
      <c r="C64" s="299">
        <v>958322</v>
      </c>
      <c r="D64" s="299">
        <v>89098</v>
      </c>
      <c r="E64" s="299">
        <v>65797</v>
      </c>
      <c r="F64" s="299">
        <v>17500</v>
      </c>
    </row>
    <row r="65" spans="1:6" x14ac:dyDescent="0.15">
      <c r="A65" s="300" t="s">
        <v>61</v>
      </c>
      <c r="B65" s="213">
        <v>605342</v>
      </c>
      <c r="C65" s="213">
        <v>7137162</v>
      </c>
      <c r="D65" s="213">
        <v>310180</v>
      </c>
      <c r="E65" s="213">
        <v>242372</v>
      </c>
      <c r="F65" s="213">
        <v>69911</v>
      </c>
    </row>
    <row r="66" spans="1:6" x14ac:dyDescent="0.15">
      <c r="A66" s="300" t="s">
        <v>62</v>
      </c>
      <c r="B66" s="213">
        <v>629406</v>
      </c>
      <c r="C66" s="213">
        <v>3935194</v>
      </c>
      <c r="D66" s="213">
        <v>416514</v>
      </c>
      <c r="E66" s="213">
        <v>325024</v>
      </c>
      <c r="F66" s="213">
        <v>70956</v>
      </c>
    </row>
    <row r="67" spans="1:6" x14ac:dyDescent="0.15">
      <c r="A67" s="300" t="s">
        <v>63</v>
      </c>
      <c r="B67" s="213">
        <v>17118</v>
      </c>
      <c r="C67" s="213">
        <v>89676</v>
      </c>
      <c r="D67" s="213">
        <v>13493</v>
      </c>
      <c r="E67" s="213">
        <v>11514</v>
      </c>
      <c r="F67" s="213">
        <v>1522</v>
      </c>
    </row>
    <row r="68" spans="1:6" x14ac:dyDescent="0.15">
      <c r="A68" s="300" t="s">
        <v>101</v>
      </c>
      <c r="B68" s="213">
        <v>28531</v>
      </c>
      <c r="C68" s="213">
        <v>206051</v>
      </c>
      <c r="D68" s="213">
        <v>19950</v>
      </c>
      <c r="E68" s="213">
        <v>14786</v>
      </c>
      <c r="F68" s="213">
        <v>3590</v>
      </c>
    </row>
    <row r="69" spans="1:6" x14ac:dyDescent="0.15">
      <c r="A69" s="300" t="s">
        <v>65</v>
      </c>
      <c r="B69" s="213">
        <v>106840</v>
      </c>
      <c r="C69" s="213">
        <v>917822</v>
      </c>
      <c r="D69" s="299">
        <v>87904</v>
      </c>
      <c r="E69" s="213">
        <v>74526</v>
      </c>
      <c r="F69" s="213">
        <v>9079</v>
      </c>
    </row>
    <row r="70" spans="1:6" x14ac:dyDescent="0.15">
      <c r="A70" s="211" t="s">
        <v>287</v>
      </c>
      <c r="B70" s="301">
        <f>SUM(B59:B69)</f>
        <v>1929798</v>
      </c>
      <c r="C70" s="301">
        <f>SUM(C59:C69)</f>
        <v>25320299</v>
      </c>
      <c r="D70" s="301">
        <f>SUM(D59:D69)</f>
        <v>1183040</v>
      </c>
      <c r="E70" s="301">
        <f>SUM(E59:E69)</f>
        <v>913552</v>
      </c>
      <c r="F70" s="301">
        <f>SUM(F59:F69)</f>
        <v>226968</v>
      </c>
    </row>
    <row r="71" spans="1:6" x14ac:dyDescent="0.15">
      <c r="A71" s="463"/>
      <c r="B71" s="223"/>
      <c r="C71" s="223"/>
      <c r="D71" s="223"/>
      <c r="E71" s="223"/>
      <c r="F71" s="223"/>
    </row>
    <row r="72" spans="1:6" ht="39" x14ac:dyDescent="0.15">
      <c r="A72" s="19" t="s">
        <v>52</v>
      </c>
      <c r="B72" s="39" t="s">
        <v>281</v>
      </c>
      <c r="C72" s="39" t="s">
        <v>282</v>
      </c>
      <c r="D72" s="39" t="s">
        <v>283</v>
      </c>
      <c r="E72" s="272" t="s">
        <v>284</v>
      </c>
      <c r="F72" s="331" t="s">
        <v>641</v>
      </c>
    </row>
    <row r="73" spans="1:6" x14ac:dyDescent="0.15">
      <c r="A73" s="45" t="s">
        <v>55</v>
      </c>
      <c r="B73" s="42">
        <v>165200</v>
      </c>
      <c r="C73" s="42">
        <v>1743569</v>
      </c>
      <c r="D73" s="90">
        <v>106536</v>
      </c>
      <c r="E73" s="42">
        <v>78989</v>
      </c>
      <c r="F73" s="42">
        <v>30167</v>
      </c>
    </row>
    <row r="74" spans="1:6" x14ac:dyDescent="0.15">
      <c r="A74" s="31" t="s">
        <v>56</v>
      </c>
      <c r="B74" s="42">
        <v>13439</v>
      </c>
      <c r="C74" s="42">
        <v>124754</v>
      </c>
      <c r="D74" s="42">
        <v>7258</v>
      </c>
      <c r="E74" s="42">
        <v>5347</v>
      </c>
      <c r="F74" s="42">
        <v>2168</v>
      </c>
    </row>
    <row r="75" spans="1:6" x14ac:dyDescent="0.15">
      <c r="A75" s="31" t="s">
        <v>57</v>
      </c>
      <c r="B75" s="42">
        <v>5628</v>
      </c>
      <c r="C75" s="42">
        <v>108135</v>
      </c>
      <c r="D75" s="42">
        <v>4486</v>
      </c>
      <c r="E75" s="42">
        <v>3586</v>
      </c>
      <c r="F75" s="90">
        <v>1003</v>
      </c>
    </row>
    <row r="76" spans="1:6" x14ac:dyDescent="0.15">
      <c r="A76" s="31" t="s">
        <v>246</v>
      </c>
      <c r="B76" s="42">
        <v>214570</v>
      </c>
      <c r="C76" s="42">
        <v>7631590</v>
      </c>
      <c r="D76" s="42">
        <v>120292</v>
      </c>
      <c r="E76" s="42">
        <v>86007</v>
      </c>
      <c r="F76" s="42">
        <v>38305</v>
      </c>
    </row>
    <row r="77" spans="1:6" x14ac:dyDescent="0.15">
      <c r="A77" s="31" t="s">
        <v>59</v>
      </c>
      <c r="B77" s="42">
        <v>6236</v>
      </c>
      <c r="C77" s="42">
        <v>50572</v>
      </c>
      <c r="D77" s="42">
        <v>4606</v>
      </c>
      <c r="E77" s="42">
        <v>3972</v>
      </c>
      <c r="F77" s="42">
        <v>905</v>
      </c>
    </row>
    <row r="78" spans="1:6" x14ac:dyDescent="0.15">
      <c r="A78" s="31" t="s">
        <v>104</v>
      </c>
      <c r="B78" s="90">
        <v>205451</v>
      </c>
      <c r="C78" s="90">
        <v>1386094</v>
      </c>
      <c r="D78" s="90">
        <v>164546</v>
      </c>
      <c r="E78" s="90">
        <v>136167</v>
      </c>
      <c r="F78" s="90">
        <v>29331</v>
      </c>
    </row>
    <row r="79" spans="1:6" x14ac:dyDescent="0.15">
      <c r="A79" s="31" t="s">
        <v>61</v>
      </c>
      <c r="B79" s="42">
        <v>652612</v>
      </c>
      <c r="C79" s="42">
        <v>7811167</v>
      </c>
      <c r="D79" s="42">
        <v>343312</v>
      </c>
      <c r="E79" s="42">
        <v>270366</v>
      </c>
      <c r="F79" s="42">
        <v>97286</v>
      </c>
    </row>
    <row r="80" spans="1:6" x14ac:dyDescent="0.15">
      <c r="A80" s="31" t="s">
        <v>62</v>
      </c>
      <c r="B80" s="42">
        <v>536704</v>
      </c>
      <c r="C80" s="42">
        <v>3727105</v>
      </c>
      <c r="D80" s="42">
        <v>356268</v>
      </c>
      <c r="E80" s="42">
        <v>277999</v>
      </c>
      <c r="F80" s="42">
        <v>111448</v>
      </c>
    </row>
    <row r="81" spans="1:17" x14ac:dyDescent="0.15">
      <c r="A81" s="31" t="s">
        <v>63</v>
      </c>
      <c r="B81" s="42">
        <v>18181</v>
      </c>
      <c r="C81" s="42">
        <v>103414</v>
      </c>
      <c r="D81" s="42">
        <v>14448</v>
      </c>
      <c r="E81" s="42">
        <v>12063</v>
      </c>
      <c r="F81" s="42">
        <v>3149</v>
      </c>
    </row>
    <row r="82" spans="1:17" x14ac:dyDescent="0.15">
      <c r="A82" s="31" t="s">
        <v>244</v>
      </c>
      <c r="B82" s="42">
        <v>28056</v>
      </c>
      <c r="C82" s="42">
        <v>221636</v>
      </c>
      <c r="D82" s="42">
        <v>19278</v>
      </c>
      <c r="E82" s="42">
        <v>13924</v>
      </c>
      <c r="F82" s="42">
        <v>5671</v>
      </c>
    </row>
    <row r="83" spans="1:17" x14ac:dyDescent="0.15">
      <c r="A83" s="31" t="s">
        <v>65</v>
      </c>
      <c r="B83" s="42">
        <v>127843</v>
      </c>
      <c r="C83" s="42">
        <v>813099</v>
      </c>
      <c r="D83" s="90">
        <v>107713</v>
      </c>
      <c r="E83" s="42">
        <v>91182</v>
      </c>
      <c r="F83" s="42">
        <v>20133</v>
      </c>
    </row>
    <row r="84" spans="1:17" x14ac:dyDescent="0.15">
      <c r="A84" s="296" t="s">
        <v>287</v>
      </c>
      <c r="B84" s="303">
        <f>SUM(B73:B83)</f>
        <v>1973920</v>
      </c>
      <c r="C84" s="303">
        <f>SUM(C73:C83)</f>
        <v>23721135</v>
      </c>
      <c r="D84" s="303">
        <f>SUM(D73:D83)</f>
        <v>1248743</v>
      </c>
      <c r="E84" s="303">
        <f>SUM(E73:E83)</f>
        <v>979602</v>
      </c>
      <c r="F84" s="303">
        <f>SUM(F73:F83)</f>
        <v>339566</v>
      </c>
    </row>
    <row r="85" spans="1:17" s="14" customFormat="1" x14ac:dyDescent="0.15">
      <c r="A85" s="294"/>
      <c r="B85" s="294"/>
      <c r="C85" s="294"/>
      <c r="D85" s="294"/>
      <c r="E85" s="294"/>
      <c r="F85" s="294"/>
      <c r="G85" s="27"/>
      <c r="H85" s="27"/>
      <c r="I85" s="27"/>
      <c r="J85" s="27"/>
      <c r="K85" s="27"/>
      <c r="L85" s="27"/>
      <c r="M85" s="27"/>
      <c r="N85" s="27"/>
      <c r="O85" s="27"/>
      <c r="P85" s="27"/>
      <c r="Q85" s="27"/>
    </row>
    <row r="86" spans="1:17" ht="39" x14ac:dyDescent="0.15">
      <c r="A86" s="19" t="s">
        <v>52</v>
      </c>
      <c r="B86" s="39" t="s">
        <v>281</v>
      </c>
      <c r="C86" s="39" t="s">
        <v>282</v>
      </c>
      <c r="D86" s="39" t="s">
        <v>283</v>
      </c>
      <c r="E86" s="272" t="s">
        <v>284</v>
      </c>
      <c r="F86" s="331" t="s">
        <v>642</v>
      </c>
    </row>
    <row r="87" spans="1:17" x14ac:dyDescent="0.15">
      <c r="A87" s="31" t="s">
        <v>55</v>
      </c>
      <c r="B87" s="42">
        <v>199316</v>
      </c>
      <c r="C87" s="42">
        <v>2420483</v>
      </c>
      <c r="D87" s="90">
        <v>139685</v>
      </c>
      <c r="E87" s="42">
        <v>109250</v>
      </c>
      <c r="F87" s="42">
        <v>23061</v>
      </c>
    </row>
    <row r="88" spans="1:17" x14ac:dyDescent="0.15">
      <c r="A88" s="31" t="s">
        <v>56</v>
      </c>
      <c r="B88" s="42">
        <v>13772</v>
      </c>
      <c r="C88" s="42">
        <v>177994</v>
      </c>
      <c r="D88" s="42">
        <v>5236</v>
      </c>
      <c r="E88" s="42">
        <v>3362</v>
      </c>
      <c r="F88" s="42">
        <v>1534</v>
      </c>
    </row>
    <row r="89" spans="1:17" x14ac:dyDescent="0.15">
      <c r="A89" s="31" t="s">
        <v>57</v>
      </c>
      <c r="B89" s="42">
        <v>2504</v>
      </c>
      <c r="C89" s="42">
        <v>57720</v>
      </c>
      <c r="D89" s="42">
        <v>2093</v>
      </c>
      <c r="E89" s="42">
        <v>1764</v>
      </c>
      <c r="F89" s="90">
        <v>231</v>
      </c>
    </row>
    <row r="90" spans="1:17" x14ac:dyDescent="0.15">
      <c r="A90" s="31" t="s">
        <v>246</v>
      </c>
      <c r="B90" s="42">
        <v>191134</v>
      </c>
      <c r="C90" s="42">
        <v>7011266</v>
      </c>
      <c r="D90" s="42">
        <v>108531</v>
      </c>
      <c r="E90" s="42">
        <v>79533</v>
      </c>
      <c r="F90" s="42">
        <v>23753</v>
      </c>
    </row>
    <row r="91" spans="1:17" x14ac:dyDescent="0.15">
      <c r="A91" s="31" t="s">
        <v>59</v>
      </c>
      <c r="B91" s="42">
        <v>4566</v>
      </c>
      <c r="C91" s="42">
        <v>143683</v>
      </c>
      <c r="D91" s="42">
        <v>3092</v>
      </c>
      <c r="E91" s="42">
        <v>2707</v>
      </c>
      <c r="F91" s="42">
        <v>424</v>
      </c>
    </row>
    <row r="92" spans="1:17" x14ac:dyDescent="0.15">
      <c r="A92" s="31" t="s">
        <v>104</v>
      </c>
      <c r="B92" s="90">
        <v>94768</v>
      </c>
      <c r="C92" s="90">
        <v>915566</v>
      </c>
      <c r="D92" s="90">
        <v>64358</v>
      </c>
      <c r="E92" s="90">
        <v>46532</v>
      </c>
      <c r="F92" s="90">
        <v>13536</v>
      </c>
    </row>
    <row r="93" spans="1:17" x14ac:dyDescent="0.15">
      <c r="A93" s="31" t="s">
        <v>61</v>
      </c>
      <c r="B93" s="42">
        <v>230192</v>
      </c>
      <c r="C93" s="42">
        <v>3059401</v>
      </c>
      <c r="D93" s="42">
        <v>118902</v>
      </c>
      <c r="E93" s="42">
        <v>92513</v>
      </c>
      <c r="F93" s="42">
        <v>28053</v>
      </c>
    </row>
    <row r="94" spans="1:17" x14ac:dyDescent="0.15">
      <c r="A94" s="31" t="s">
        <v>62</v>
      </c>
      <c r="B94" s="42">
        <v>425601</v>
      </c>
      <c r="C94" s="42">
        <v>3745528</v>
      </c>
      <c r="D94" s="42">
        <v>287337</v>
      </c>
      <c r="E94" s="42">
        <v>226258</v>
      </c>
      <c r="F94" s="42">
        <v>46135</v>
      </c>
    </row>
    <row r="95" spans="1:17" x14ac:dyDescent="0.15">
      <c r="A95" s="31" t="s">
        <v>63</v>
      </c>
      <c r="B95" s="42">
        <v>11300</v>
      </c>
      <c r="C95" s="42">
        <v>165812</v>
      </c>
      <c r="D95" s="42">
        <v>8349</v>
      </c>
      <c r="E95" s="42">
        <v>6857</v>
      </c>
      <c r="F95" s="42">
        <v>1275</v>
      </c>
    </row>
    <row r="96" spans="1:17" x14ac:dyDescent="0.15">
      <c r="A96" s="31" t="s">
        <v>244</v>
      </c>
      <c r="B96" s="42">
        <v>25614</v>
      </c>
      <c r="C96" s="42">
        <v>205349</v>
      </c>
      <c r="D96" s="42">
        <v>17425</v>
      </c>
      <c r="E96" s="42">
        <v>12821</v>
      </c>
      <c r="F96" s="42">
        <v>3329</v>
      </c>
    </row>
    <row r="97" spans="1:6" x14ac:dyDescent="0.15">
      <c r="A97" s="31" t="s">
        <v>65</v>
      </c>
      <c r="B97" s="42">
        <v>119831</v>
      </c>
      <c r="C97" s="42">
        <v>714477</v>
      </c>
      <c r="D97" s="90">
        <v>100968</v>
      </c>
      <c r="E97" s="42">
        <v>85070</v>
      </c>
      <c r="F97" s="42">
        <v>8745</v>
      </c>
    </row>
    <row r="98" spans="1:6" s="14" customFormat="1" x14ac:dyDescent="0.15">
      <c r="A98" s="82" t="s">
        <v>66</v>
      </c>
      <c r="B98" s="464">
        <f>SUM(B87:B97)</f>
        <v>1318598</v>
      </c>
      <c r="C98" s="464">
        <f>SUM(C87:C97)</f>
        <v>18617279</v>
      </c>
      <c r="D98" s="464">
        <f>SUM(D87:D97)</f>
        <v>855976</v>
      </c>
      <c r="E98" s="464">
        <f>SUM(E87:E97)</f>
        <v>666667</v>
      </c>
      <c r="F98" s="464">
        <f>SUM(F87:F97)</f>
        <v>150076</v>
      </c>
    </row>
    <row r="99" spans="1:6" x14ac:dyDescent="0.15">
      <c r="A99" s="294"/>
      <c r="B99" s="294"/>
      <c r="C99" s="294"/>
      <c r="D99" s="294"/>
      <c r="E99" s="294"/>
      <c r="F99" s="294"/>
    </row>
    <row r="100" spans="1:6" ht="39" x14ac:dyDescent="0.15">
      <c r="A100" s="19" t="s">
        <v>52</v>
      </c>
      <c r="B100" s="39" t="s">
        <v>281</v>
      </c>
      <c r="C100" s="39" t="s">
        <v>282</v>
      </c>
      <c r="D100" s="39" t="s">
        <v>283</v>
      </c>
      <c r="E100" s="272" t="s">
        <v>284</v>
      </c>
      <c r="F100" s="331" t="s">
        <v>643</v>
      </c>
    </row>
    <row r="101" spans="1:6" x14ac:dyDescent="0.15">
      <c r="A101" s="31" t="s">
        <v>55</v>
      </c>
      <c r="B101" s="42">
        <v>191478</v>
      </c>
      <c r="C101" s="42">
        <v>2205316</v>
      </c>
      <c r="D101" s="90">
        <v>129351</v>
      </c>
      <c r="E101" s="42">
        <v>101676</v>
      </c>
      <c r="F101" s="42">
        <v>32334</v>
      </c>
    </row>
    <row r="102" spans="1:6" x14ac:dyDescent="0.15">
      <c r="A102" s="31" t="s">
        <v>56</v>
      </c>
      <c r="B102" s="42">
        <v>16270</v>
      </c>
      <c r="C102" s="42">
        <v>184821</v>
      </c>
      <c r="D102" s="42">
        <v>8779</v>
      </c>
      <c r="E102" s="42">
        <v>6607</v>
      </c>
      <c r="F102" s="42">
        <v>2495</v>
      </c>
    </row>
    <row r="103" spans="1:6" x14ac:dyDescent="0.15">
      <c r="A103" s="31" t="s">
        <v>57</v>
      </c>
      <c r="B103" s="42">
        <v>2241</v>
      </c>
      <c r="C103" s="42">
        <v>13695</v>
      </c>
      <c r="D103" s="42">
        <v>1935</v>
      </c>
      <c r="E103" s="42">
        <v>1631</v>
      </c>
      <c r="F103" s="90">
        <v>402</v>
      </c>
    </row>
    <row r="104" spans="1:6" x14ac:dyDescent="0.15">
      <c r="A104" s="31" t="s">
        <v>246</v>
      </c>
      <c r="B104" s="42">
        <v>155369</v>
      </c>
      <c r="C104" s="42">
        <v>5690078</v>
      </c>
      <c r="D104" s="42">
        <v>81529</v>
      </c>
      <c r="E104" s="42">
        <v>55117</v>
      </c>
      <c r="F104" s="42">
        <v>26623</v>
      </c>
    </row>
    <row r="105" spans="1:6" x14ac:dyDescent="0.15">
      <c r="A105" s="31" t="s">
        <v>59</v>
      </c>
      <c r="B105" s="42">
        <v>5044</v>
      </c>
      <c r="C105" s="42">
        <v>37090</v>
      </c>
      <c r="D105" s="42">
        <v>3477</v>
      </c>
      <c r="E105" s="42">
        <v>3045</v>
      </c>
      <c r="F105" s="42">
        <v>698</v>
      </c>
    </row>
    <row r="106" spans="1:6" x14ac:dyDescent="0.15">
      <c r="A106" s="31" t="s">
        <v>104</v>
      </c>
      <c r="B106" s="90">
        <v>35281</v>
      </c>
      <c r="C106" s="90">
        <v>251786</v>
      </c>
      <c r="D106" s="90">
        <v>23036</v>
      </c>
      <c r="E106" s="90">
        <v>17939</v>
      </c>
      <c r="F106" s="90">
        <v>8699</v>
      </c>
    </row>
    <row r="107" spans="1:6" x14ac:dyDescent="0.15">
      <c r="A107" s="31" t="s">
        <v>61</v>
      </c>
      <c r="B107" s="42">
        <v>87176</v>
      </c>
      <c r="C107" s="42">
        <v>1513257</v>
      </c>
      <c r="D107" s="42">
        <v>37412</v>
      </c>
      <c r="E107" s="42">
        <v>24098</v>
      </c>
      <c r="F107" s="42">
        <v>14480</v>
      </c>
    </row>
    <row r="108" spans="1:6" x14ac:dyDescent="0.15">
      <c r="A108" s="31" t="s">
        <v>62</v>
      </c>
      <c r="B108" s="42">
        <v>435375</v>
      </c>
      <c r="C108" s="42">
        <v>2700947</v>
      </c>
      <c r="D108" s="42">
        <v>287305</v>
      </c>
      <c r="E108" s="42">
        <v>229543</v>
      </c>
      <c r="F108" s="42">
        <v>88617</v>
      </c>
    </row>
    <row r="109" spans="1:6" x14ac:dyDescent="0.15">
      <c r="A109" s="31" t="s">
        <v>63</v>
      </c>
      <c r="B109" s="42">
        <v>18437</v>
      </c>
      <c r="C109" s="42">
        <v>152661</v>
      </c>
      <c r="D109" s="42">
        <v>13475</v>
      </c>
      <c r="E109" s="42">
        <v>10981</v>
      </c>
      <c r="F109" s="42">
        <v>3340</v>
      </c>
    </row>
    <row r="110" spans="1:6" x14ac:dyDescent="0.15">
      <c r="A110" s="31" t="s">
        <v>244</v>
      </c>
      <c r="B110" s="42">
        <v>19897</v>
      </c>
      <c r="C110" s="42">
        <v>103047</v>
      </c>
      <c r="D110" s="42">
        <v>14808</v>
      </c>
      <c r="E110" s="42">
        <v>11372</v>
      </c>
      <c r="F110" s="42">
        <v>4331</v>
      </c>
    </row>
    <row r="111" spans="1:6" x14ac:dyDescent="0.15">
      <c r="A111" s="31" t="s">
        <v>65</v>
      </c>
      <c r="B111" s="42">
        <v>142290</v>
      </c>
      <c r="C111" s="42">
        <v>801448</v>
      </c>
      <c r="D111" s="90">
        <v>117837</v>
      </c>
      <c r="E111" s="42">
        <v>98760</v>
      </c>
      <c r="F111" s="42">
        <v>23359</v>
      </c>
    </row>
    <row r="112" spans="1:6" x14ac:dyDescent="0.15">
      <c r="A112" s="82" t="s">
        <v>66</v>
      </c>
      <c r="B112" s="464">
        <f>SUM(B101:B111)</f>
        <v>1108858</v>
      </c>
      <c r="C112" s="464">
        <f>SUM(C101:C111)</f>
        <v>13654146</v>
      </c>
      <c r="D112" s="464">
        <f>SUM(D101:D111)</f>
        <v>718944</v>
      </c>
      <c r="E112" s="464">
        <f>SUM(E101:E111)</f>
        <v>560769</v>
      </c>
      <c r="F112" s="464">
        <f>SUM(F101:F111)</f>
        <v>205378</v>
      </c>
    </row>
    <row r="114" spans="1:6" ht="39" x14ac:dyDescent="0.15">
      <c r="A114" s="19" t="s">
        <v>52</v>
      </c>
      <c r="B114" s="39" t="s">
        <v>281</v>
      </c>
      <c r="C114" s="39" t="s">
        <v>282</v>
      </c>
      <c r="D114" s="39" t="s">
        <v>283</v>
      </c>
      <c r="E114" s="272" t="s">
        <v>284</v>
      </c>
      <c r="F114" s="331" t="s">
        <v>644</v>
      </c>
    </row>
    <row r="115" spans="1:6" x14ac:dyDescent="0.15">
      <c r="A115" s="31" t="s">
        <v>55</v>
      </c>
      <c r="B115" s="42">
        <v>160681</v>
      </c>
      <c r="C115" s="42">
        <v>1799677</v>
      </c>
      <c r="D115" s="90">
        <v>109905</v>
      </c>
      <c r="E115" s="42">
        <v>89050</v>
      </c>
      <c r="F115" s="42">
        <v>17838</v>
      </c>
    </row>
    <row r="116" spans="1:6" x14ac:dyDescent="0.15">
      <c r="A116" s="31" t="s">
        <v>56</v>
      </c>
      <c r="B116" s="42">
        <v>6366</v>
      </c>
      <c r="C116" s="42">
        <v>86010</v>
      </c>
      <c r="D116" s="42">
        <v>2548</v>
      </c>
      <c r="E116" s="42">
        <v>1861</v>
      </c>
      <c r="F116" s="42">
        <v>712</v>
      </c>
    </row>
    <row r="117" spans="1:6" x14ac:dyDescent="0.15">
      <c r="A117" s="31" t="s">
        <v>57</v>
      </c>
      <c r="B117" s="42">
        <v>1195</v>
      </c>
      <c r="C117" s="42">
        <v>7220</v>
      </c>
      <c r="D117" s="42">
        <v>979</v>
      </c>
      <c r="E117" s="42">
        <v>860</v>
      </c>
      <c r="F117" s="90">
        <v>114</v>
      </c>
    </row>
    <row r="118" spans="1:6" x14ac:dyDescent="0.15">
      <c r="A118" s="31" t="s">
        <v>246</v>
      </c>
      <c r="B118" s="42">
        <v>144585</v>
      </c>
      <c r="C118" s="42">
        <v>3472493</v>
      </c>
      <c r="D118" s="42">
        <v>80801</v>
      </c>
      <c r="E118" s="42">
        <v>61119</v>
      </c>
      <c r="F118" s="42">
        <v>16217</v>
      </c>
    </row>
    <row r="119" spans="1:6" x14ac:dyDescent="0.15">
      <c r="A119" s="31" t="s">
        <v>59</v>
      </c>
      <c r="B119" s="42">
        <v>3563</v>
      </c>
      <c r="C119" s="42">
        <v>25293</v>
      </c>
      <c r="D119" s="42">
        <v>2011</v>
      </c>
      <c r="E119" s="42">
        <v>1702</v>
      </c>
      <c r="F119" s="42">
        <v>303</v>
      </c>
    </row>
    <row r="120" spans="1:6" x14ac:dyDescent="0.15">
      <c r="A120" s="31" t="s">
        <v>104</v>
      </c>
      <c r="B120" s="90">
        <v>53247</v>
      </c>
      <c r="C120" s="90">
        <v>377739</v>
      </c>
      <c r="D120" s="90">
        <v>34902</v>
      </c>
      <c r="E120" s="90">
        <v>27580</v>
      </c>
      <c r="F120" s="90">
        <v>7237</v>
      </c>
    </row>
    <row r="121" spans="1:6" x14ac:dyDescent="0.15">
      <c r="A121" s="31" t="s">
        <v>61</v>
      </c>
      <c r="B121" s="42">
        <v>74206</v>
      </c>
      <c r="C121" s="42">
        <v>1298537</v>
      </c>
      <c r="D121" s="42">
        <v>29103</v>
      </c>
      <c r="E121" s="42">
        <v>18935</v>
      </c>
      <c r="F121" s="42">
        <v>10171</v>
      </c>
    </row>
    <row r="122" spans="1:6" x14ac:dyDescent="0.15">
      <c r="A122" s="31" t="s">
        <v>62</v>
      </c>
      <c r="B122" s="42">
        <v>440891</v>
      </c>
      <c r="C122" s="42">
        <v>3202873</v>
      </c>
      <c r="D122" s="42">
        <v>289997</v>
      </c>
      <c r="E122" s="42">
        <v>234115</v>
      </c>
      <c r="F122" s="42">
        <v>47962</v>
      </c>
    </row>
    <row r="123" spans="1:6" x14ac:dyDescent="0.15">
      <c r="A123" s="31" t="s">
        <v>63</v>
      </c>
      <c r="B123" s="42">
        <v>19070</v>
      </c>
      <c r="C123" s="42">
        <v>161490</v>
      </c>
      <c r="D123" s="42">
        <v>13974</v>
      </c>
      <c r="E123" s="42">
        <v>11463</v>
      </c>
      <c r="F123" s="42">
        <v>2118</v>
      </c>
    </row>
    <row r="124" spans="1:6" x14ac:dyDescent="0.15">
      <c r="A124" s="31" t="s">
        <v>244</v>
      </c>
      <c r="B124" s="42">
        <v>19878</v>
      </c>
      <c r="C124" s="42">
        <v>111178</v>
      </c>
      <c r="D124" s="42">
        <v>14634</v>
      </c>
      <c r="E124" s="42">
        <v>11474</v>
      </c>
      <c r="F124" s="42">
        <v>2551</v>
      </c>
    </row>
    <row r="125" spans="1:6" x14ac:dyDescent="0.15">
      <c r="A125" s="31" t="s">
        <v>65</v>
      </c>
      <c r="B125" s="42">
        <v>155635</v>
      </c>
      <c r="C125" s="42">
        <v>921255</v>
      </c>
      <c r="D125" s="90">
        <v>123204</v>
      </c>
      <c r="E125" s="42">
        <v>104944</v>
      </c>
      <c r="F125" s="42">
        <v>11663</v>
      </c>
    </row>
    <row r="126" spans="1:6" x14ac:dyDescent="0.15">
      <c r="A126" s="82" t="s">
        <v>66</v>
      </c>
      <c r="B126" s="464">
        <f>SUM(B115:B125)</f>
        <v>1079317</v>
      </c>
      <c r="C126" s="464">
        <f>SUM(C115:C125)</f>
        <v>11463765</v>
      </c>
      <c r="D126" s="464">
        <f>SUM(D115:D125)</f>
        <v>702058</v>
      </c>
      <c r="E126" s="464">
        <f>SUM(E115:E125)</f>
        <v>563103</v>
      </c>
      <c r="F126" s="464">
        <f>SUM(F115:F125)</f>
        <v>116886</v>
      </c>
    </row>
    <row r="128" spans="1:6" ht="39" x14ac:dyDescent="0.15">
      <c r="A128" s="19" t="s">
        <v>52</v>
      </c>
      <c r="B128" s="39" t="s">
        <v>281</v>
      </c>
      <c r="C128" s="39" t="s">
        <v>282</v>
      </c>
      <c r="D128" s="39" t="s">
        <v>283</v>
      </c>
      <c r="E128" s="272" t="s">
        <v>284</v>
      </c>
      <c r="F128" s="331" t="s">
        <v>645</v>
      </c>
    </row>
    <row r="129" spans="1:13" x14ac:dyDescent="0.15">
      <c r="A129" s="31" t="s">
        <v>55</v>
      </c>
      <c r="B129" s="42">
        <v>145765</v>
      </c>
      <c r="C129" s="42">
        <v>1613397</v>
      </c>
      <c r="D129" s="42">
        <v>96327</v>
      </c>
      <c r="E129" s="42">
        <v>80426</v>
      </c>
      <c r="F129" s="42">
        <v>14890</v>
      </c>
    </row>
    <row r="130" spans="1:13" x14ac:dyDescent="0.15">
      <c r="A130" s="31" t="s">
        <v>56</v>
      </c>
      <c r="B130" s="42">
        <v>7745</v>
      </c>
      <c r="C130" s="42">
        <v>86406</v>
      </c>
      <c r="D130" s="42">
        <v>4014</v>
      </c>
      <c r="E130" s="42">
        <v>3291</v>
      </c>
      <c r="F130" s="42">
        <v>840</v>
      </c>
    </row>
    <row r="131" spans="1:13" x14ac:dyDescent="0.15">
      <c r="A131" s="31" t="s">
        <v>58</v>
      </c>
      <c r="B131" s="42">
        <v>143781</v>
      </c>
      <c r="C131" s="42">
        <v>1636681</v>
      </c>
      <c r="D131" s="42">
        <v>82771</v>
      </c>
      <c r="E131" s="42">
        <v>65908</v>
      </c>
      <c r="F131" s="90">
        <v>15040</v>
      </c>
    </row>
    <row r="132" spans="1:13" x14ac:dyDescent="0.15">
      <c r="A132" s="31" t="s">
        <v>60</v>
      </c>
      <c r="B132" s="42">
        <v>78161</v>
      </c>
      <c r="C132" s="42">
        <v>757185</v>
      </c>
      <c r="D132" s="42">
        <v>44726</v>
      </c>
      <c r="E132" s="42">
        <v>32953</v>
      </c>
      <c r="F132" s="42">
        <v>11421</v>
      </c>
    </row>
    <row r="133" spans="1:13" x14ac:dyDescent="0.15">
      <c r="A133" s="31" t="s">
        <v>61</v>
      </c>
      <c r="B133" s="42">
        <v>64290</v>
      </c>
      <c r="C133" s="42">
        <v>1137682</v>
      </c>
      <c r="D133" s="42">
        <v>22482</v>
      </c>
      <c r="E133" s="42">
        <v>15685</v>
      </c>
      <c r="F133" s="42">
        <v>7965</v>
      </c>
    </row>
    <row r="134" spans="1:13" x14ac:dyDescent="0.15">
      <c r="A134" s="31" t="s">
        <v>62</v>
      </c>
      <c r="B134" s="42">
        <v>347349</v>
      </c>
      <c r="C134" s="42">
        <v>2710866</v>
      </c>
      <c r="D134" s="42">
        <v>244569</v>
      </c>
      <c r="E134" s="42">
        <v>205071</v>
      </c>
      <c r="F134" s="42">
        <v>36580</v>
      </c>
    </row>
    <row r="135" spans="1:13" x14ac:dyDescent="0.15">
      <c r="A135" s="31" t="s">
        <v>63</v>
      </c>
      <c r="B135" s="42">
        <v>16433</v>
      </c>
      <c r="C135" s="42">
        <v>152974</v>
      </c>
      <c r="D135" s="42">
        <v>11683</v>
      </c>
      <c r="E135" s="42">
        <v>9696</v>
      </c>
      <c r="F135" s="42">
        <v>1939</v>
      </c>
    </row>
    <row r="136" spans="1:13" x14ac:dyDescent="0.15">
      <c r="A136" s="31" t="s">
        <v>64</v>
      </c>
      <c r="B136" s="42">
        <v>24190</v>
      </c>
      <c r="C136" s="42">
        <v>168092</v>
      </c>
      <c r="D136" s="42">
        <v>16844</v>
      </c>
      <c r="E136" s="42">
        <v>13586</v>
      </c>
      <c r="F136" s="42">
        <v>3126</v>
      </c>
    </row>
    <row r="137" spans="1:13" x14ac:dyDescent="0.15">
      <c r="A137" s="61" t="s">
        <v>287</v>
      </c>
      <c r="B137" s="42">
        <f>SUM(B129:B136)</f>
        <v>827714</v>
      </c>
      <c r="C137" s="42">
        <f>SUM(C129:C136)</f>
        <v>8263283</v>
      </c>
      <c r="D137" s="42">
        <f>SUM(D129:D136)</f>
        <v>523416</v>
      </c>
      <c r="E137" s="42">
        <f>SUM(E129:E136)</f>
        <v>426616</v>
      </c>
      <c r="F137" s="42">
        <f>SUM(F129:F136)</f>
        <v>91801</v>
      </c>
    </row>
    <row r="139" spans="1:13" ht="39" x14ac:dyDescent="0.15">
      <c r="A139" s="19" t="s">
        <v>52</v>
      </c>
      <c r="B139" s="39" t="s">
        <v>281</v>
      </c>
      <c r="C139" s="39" t="s">
        <v>282</v>
      </c>
      <c r="D139" s="39" t="s">
        <v>283</v>
      </c>
      <c r="E139" s="272" t="s">
        <v>284</v>
      </c>
      <c r="F139" s="331" t="s">
        <v>646</v>
      </c>
      <c r="I139"/>
      <c r="J139"/>
      <c r="K139"/>
      <c r="L139"/>
      <c r="M139"/>
    </row>
    <row r="140" spans="1:13" x14ac:dyDescent="0.15">
      <c r="A140" s="31" t="s">
        <v>55</v>
      </c>
      <c r="B140" s="42">
        <v>125817</v>
      </c>
      <c r="C140" s="42">
        <v>1394032</v>
      </c>
      <c r="D140" s="42">
        <v>84470</v>
      </c>
      <c r="E140" s="42"/>
      <c r="F140" s="42">
        <v>12770</v>
      </c>
      <c r="I140"/>
      <c r="J140"/>
      <c r="K140"/>
      <c r="L140"/>
      <c r="M140"/>
    </row>
    <row r="141" spans="1:13" x14ac:dyDescent="0.15">
      <c r="A141" s="31" t="s">
        <v>56</v>
      </c>
      <c r="B141" s="44" t="s">
        <v>647</v>
      </c>
      <c r="C141" s="44" t="s">
        <v>647</v>
      </c>
      <c r="D141" s="44" t="s">
        <v>647</v>
      </c>
      <c r="E141" s="44" t="s">
        <v>647</v>
      </c>
      <c r="F141" s="44" t="s">
        <v>647</v>
      </c>
    </row>
    <row r="142" spans="1:13" x14ac:dyDescent="0.15">
      <c r="A142" s="31" t="s">
        <v>58</v>
      </c>
      <c r="B142" s="42">
        <v>141171</v>
      </c>
      <c r="C142" s="42">
        <v>1607037</v>
      </c>
      <c r="D142" s="42">
        <v>78948</v>
      </c>
      <c r="E142" s="42"/>
      <c r="F142" s="90">
        <v>14682</v>
      </c>
    </row>
    <row r="143" spans="1:13" x14ac:dyDescent="0.15">
      <c r="A143" s="31" t="s">
        <v>60</v>
      </c>
      <c r="B143" s="42">
        <v>74193</v>
      </c>
      <c r="C143" s="42">
        <v>735937</v>
      </c>
      <c r="D143" s="42">
        <v>41991</v>
      </c>
      <c r="E143" s="42"/>
      <c r="F143" s="42">
        <v>10311</v>
      </c>
    </row>
    <row r="144" spans="1:13" x14ac:dyDescent="0.15">
      <c r="A144" s="31" t="s">
        <v>61</v>
      </c>
      <c r="B144" s="42">
        <v>53574</v>
      </c>
      <c r="C144" s="42">
        <v>979938</v>
      </c>
      <c r="D144" s="42">
        <v>17740</v>
      </c>
      <c r="E144" s="42"/>
      <c r="F144" s="42">
        <v>6556</v>
      </c>
    </row>
    <row r="145" spans="1:12" x14ac:dyDescent="0.15">
      <c r="A145" s="31" t="s">
        <v>62</v>
      </c>
      <c r="B145" s="42">
        <v>257646</v>
      </c>
      <c r="C145" s="42">
        <v>2285747</v>
      </c>
      <c r="D145" s="42">
        <v>187325</v>
      </c>
      <c r="E145" s="42"/>
      <c r="F145" s="42">
        <v>26723</v>
      </c>
      <c r="H145"/>
      <c r="I145"/>
      <c r="J145"/>
      <c r="K145"/>
      <c r="L145"/>
    </row>
    <row r="146" spans="1:12" x14ac:dyDescent="0.15">
      <c r="A146" s="31" t="s">
        <v>63</v>
      </c>
      <c r="B146" s="42">
        <v>11242</v>
      </c>
      <c r="C146" s="42">
        <v>117277</v>
      </c>
      <c r="D146" s="42">
        <v>7857</v>
      </c>
      <c r="E146" s="42"/>
      <c r="F146" s="42">
        <v>1343</v>
      </c>
      <c r="H146"/>
      <c r="I146"/>
      <c r="J146"/>
      <c r="K146"/>
      <c r="L146"/>
    </row>
    <row r="147" spans="1:12" x14ac:dyDescent="0.15">
      <c r="A147" s="31" t="s">
        <v>64</v>
      </c>
      <c r="B147" s="42">
        <v>43722</v>
      </c>
      <c r="C147" s="42">
        <v>479754</v>
      </c>
      <c r="D147" s="42">
        <v>24748</v>
      </c>
      <c r="E147" s="42"/>
      <c r="F147" s="42">
        <v>5346</v>
      </c>
    </row>
    <row r="148" spans="1:12" x14ac:dyDescent="0.15">
      <c r="A148" s="61" t="s">
        <v>287</v>
      </c>
      <c r="B148" s="42">
        <f>SUM(B140:B147)</f>
        <v>707365</v>
      </c>
      <c r="C148" s="42">
        <f>SUM(C140:C147)</f>
        <v>7599722</v>
      </c>
      <c r="D148" s="42">
        <f>SUM(D140:D147)</f>
        <v>443079</v>
      </c>
      <c r="E148" s="42">
        <f>SUM(E140:E147)</f>
        <v>0</v>
      </c>
      <c r="F148" s="42">
        <f>SUM(F140:F147)</f>
        <v>77731</v>
      </c>
    </row>
    <row r="151" spans="1:12" x14ac:dyDescent="0.15">
      <c r="A151" s="297" t="s">
        <v>521</v>
      </c>
      <c r="B151" s="296" t="s">
        <v>309</v>
      </c>
      <c r="C151" s="296" t="s">
        <v>307</v>
      </c>
      <c r="D151" s="296" t="s">
        <v>305</v>
      </c>
      <c r="E151" s="296" t="s">
        <v>648</v>
      </c>
      <c r="F151" s="14"/>
      <c r="H151"/>
      <c r="I151"/>
      <c r="J151"/>
      <c r="K151"/>
      <c r="L151"/>
    </row>
    <row r="152" spans="1:12" x14ac:dyDescent="0.15">
      <c r="A152" s="296" t="s">
        <v>470</v>
      </c>
      <c r="B152" s="42">
        <f>C148</f>
        <v>7599722</v>
      </c>
      <c r="C152" s="42">
        <f>B148</f>
        <v>707365</v>
      </c>
      <c r="D152" s="42">
        <f>D148</f>
        <v>443079</v>
      </c>
      <c r="E152" s="42">
        <f>F148</f>
        <v>77731</v>
      </c>
    </row>
    <row r="153" spans="1:12" x14ac:dyDescent="0.15">
      <c r="A153" s="296" t="s">
        <v>473</v>
      </c>
      <c r="B153" s="42">
        <f>C137</f>
        <v>8263283</v>
      </c>
      <c r="C153" s="42">
        <f>B137</f>
        <v>827714</v>
      </c>
      <c r="D153" s="42">
        <f>D137</f>
        <v>523416</v>
      </c>
      <c r="E153" s="42">
        <f>F137</f>
        <v>91801</v>
      </c>
    </row>
    <row r="154" spans="1:12" x14ac:dyDescent="0.15">
      <c r="A154" s="296" t="s">
        <v>476</v>
      </c>
      <c r="B154" s="464">
        <f>C126</f>
        <v>11463765</v>
      </c>
      <c r="C154" s="464">
        <f>B126</f>
        <v>1079317</v>
      </c>
      <c r="D154" s="464">
        <f>D126</f>
        <v>702058</v>
      </c>
      <c r="E154" s="464">
        <f>F126</f>
        <v>116886</v>
      </c>
    </row>
    <row r="155" spans="1:12" x14ac:dyDescent="0.15">
      <c r="A155" s="296" t="s">
        <v>479</v>
      </c>
      <c r="B155" s="464">
        <f>C112</f>
        <v>13654146</v>
      </c>
      <c r="C155" s="464">
        <f>B112</f>
        <v>1108858</v>
      </c>
      <c r="D155" s="464">
        <f>D112</f>
        <v>718944</v>
      </c>
      <c r="E155" s="464">
        <f>F112</f>
        <v>205378</v>
      </c>
    </row>
    <row r="156" spans="1:12" x14ac:dyDescent="0.15">
      <c r="A156" s="296" t="s">
        <v>482</v>
      </c>
      <c r="B156" s="464">
        <f>C98</f>
        <v>18617279</v>
      </c>
      <c r="C156" s="464">
        <f>B98</f>
        <v>1318598</v>
      </c>
      <c r="D156" s="464">
        <f>D98</f>
        <v>855976</v>
      </c>
      <c r="E156" s="464">
        <f>F98</f>
        <v>150076</v>
      </c>
    </row>
    <row r="157" spans="1:12" x14ac:dyDescent="0.15">
      <c r="A157" s="296" t="s">
        <v>485</v>
      </c>
      <c r="B157" s="464">
        <f>C84</f>
        <v>23721135</v>
      </c>
      <c r="C157" s="464">
        <f>B84</f>
        <v>1973920</v>
      </c>
      <c r="D157" s="464">
        <f>D84</f>
        <v>1248743</v>
      </c>
      <c r="E157" s="464">
        <f>F84</f>
        <v>339566</v>
      </c>
    </row>
    <row r="158" spans="1:12" x14ac:dyDescent="0.15">
      <c r="A158" s="296" t="s">
        <v>488</v>
      </c>
      <c r="B158" s="464">
        <f>C70</f>
        <v>25320299</v>
      </c>
      <c r="C158" s="464">
        <f>B70</f>
        <v>1929798</v>
      </c>
      <c r="D158" s="464">
        <f>D70</f>
        <v>1183040</v>
      </c>
      <c r="E158" s="464">
        <f>F70</f>
        <v>226968</v>
      </c>
    </row>
    <row r="159" spans="1:12" x14ac:dyDescent="0.15">
      <c r="A159" s="296" t="s">
        <v>491</v>
      </c>
      <c r="B159" s="464">
        <v>22466747</v>
      </c>
      <c r="C159" s="464">
        <v>1688096</v>
      </c>
      <c r="D159" s="464">
        <v>1080386</v>
      </c>
      <c r="E159" s="464">
        <v>308670</v>
      </c>
    </row>
    <row r="160" spans="1:12" x14ac:dyDescent="0.15">
      <c r="A160" s="296" t="s">
        <v>337</v>
      </c>
      <c r="B160" s="464">
        <v>18499687</v>
      </c>
      <c r="C160" s="464">
        <v>1803274</v>
      </c>
      <c r="D160" s="464">
        <v>1161968</v>
      </c>
      <c r="E160" s="464">
        <v>332088</v>
      </c>
    </row>
    <row r="161" spans="1:12" x14ac:dyDescent="0.15">
      <c r="A161" s="537" t="s">
        <v>803</v>
      </c>
      <c r="B161" s="464">
        <v>14536820</v>
      </c>
      <c r="C161" s="464">
        <v>1880224</v>
      </c>
      <c r="D161" s="464">
        <v>1239024</v>
      </c>
      <c r="E161" s="464">
        <v>352623</v>
      </c>
      <c r="H161"/>
      <c r="I161"/>
      <c r="J161"/>
      <c r="K161"/>
      <c r="L161"/>
    </row>
    <row r="162" spans="1:12" x14ac:dyDescent="0.15">
      <c r="A162" s="537" t="s">
        <v>962</v>
      </c>
      <c r="B162" s="464">
        <v>13476729</v>
      </c>
      <c r="C162" s="464">
        <v>1930390</v>
      </c>
      <c r="D162" s="464">
        <v>1279455</v>
      </c>
      <c r="E162" s="464">
        <v>367553</v>
      </c>
    </row>
    <row r="163" spans="1:12" x14ac:dyDescent="0.15">
      <c r="A163" s="541"/>
      <c r="B163" s="542"/>
      <c r="C163" s="542"/>
      <c r="D163" s="542"/>
      <c r="E163" s="542"/>
    </row>
    <row r="164" spans="1:12" x14ac:dyDescent="0.15">
      <c r="A164" t="s">
        <v>649</v>
      </c>
    </row>
    <row r="167" spans="1:12" x14ac:dyDescent="0.15">
      <c r="A167" s="27" t="s">
        <v>650</v>
      </c>
    </row>
    <row r="169" spans="1:12" x14ac:dyDescent="0.15">
      <c r="A169" s="297" t="s">
        <v>521</v>
      </c>
      <c r="B169" s="296" t="s">
        <v>309</v>
      </c>
      <c r="C169" s="296" t="s">
        <v>307</v>
      </c>
      <c r="D169" s="296" t="s">
        <v>305</v>
      </c>
      <c r="E169" s="296" t="s">
        <v>651</v>
      </c>
      <c r="F169" s="296" t="s">
        <v>648</v>
      </c>
    </row>
    <row r="170" spans="1:12" x14ac:dyDescent="0.15">
      <c r="A170" s="296" t="s">
        <v>485</v>
      </c>
      <c r="B170" s="42">
        <v>500380</v>
      </c>
      <c r="C170" s="42">
        <v>88610</v>
      </c>
      <c r="D170" s="42">
        <v>63039</v>
      </c>
      <c r="E170" s="42">
        <v>52919</v>
      </c>
      <c r="F170" s="42">
        <v>14268</v>
      </c>
    </row>
    <row r="171" spans="1:12" x14ac:dyDescent="0.15">
      <c r="A171" s="296" t="s">
        <v>488</v>
      </c>
      <c r="B171" s="42">
        <v>1133023</v>
      </c>
      <c r="C171" s="42">
        <v>196014</v>
      </c>
      <c r="D171" s="42">
        <v>133861</v>
      </c>
      <c r="E171" s="42">
        <v>108179</v>
      </c>
      <c r="F171" s="42">
        <v>31994</v>
      </c>
    </row>
    <row r="172" spans="1:12" x14ac:dyDescent="0.15">
      <c r="A172" s="296" t="s">
        <v>491</v>
      </c>
      <c r="B172" s="464">
        <v>1157662</v>
      </c>
      <c r="C172" s="464">
        <v>214326</v>
      </c>
      <c r="D172" s="464">
        <v>139051</v>
      </c>
      <c r="E172" s="464">
        <v>112564</v>
      </c>
      <c r="F172" s="464">
        <v>37186</v>
      </c>
    </row>
    <row r="173" spans="1:12" x14ac:dyDescent="0.15">
      <c r="A173" s="296" t="s">
        <v>337</v>
      </c>
      <c r="B173" s="464">
        <v>1641730</v>
      </c>
      <c r="C173" s="464">
        <v>289385</v>
      </c>
      <c r="D173" s="464">
        <v>204556</v>
      </c>
      <c r="E173" s="464">
        <v>164295</v>
      </c>
      <c r="F173" s="464">
        <v>53136</v>
      </c>
    </row>
    <row r="174" spans="1:12" x14ac:dyDescent="0.15">
      <c r="A174" s="537" t="s">
        <v>803</v>
      </c>
      <c r="B174" s="464">
        <v>3678196</v>
      </c>
      <c r="C174" s="497">
        <v>471312</v>
      </c>
      <c r="D174" s="464">
        <v>319841</v>
      </c>
      <c r="E174" s="464">
        <v>246869</v>
      </c>
      <c r="F174" s="464">
        <v>85081</v>
      </c>
    </row>
    <row r="175" spans="1:12" x14ac:dyDescent="0.15">
      <c r="A175" s="537" t="s">
        <v>962</v>
      </c>
      <c r="B175" s="464">
        <v>5998627</v>
      </c>
      <c r="C175" s="497">
        <v>688780</v>
      </c>
      <c r="D175" s="464">
        <v>477262</v>
      </c>
      <c r="E175" s="464">
        <v>369631</v>
      </c>
      <c r="F175" s="464">
        <v>129031</v>
      </c>
    </row>
    <row r="176" spans="1:12" x14ac:dyDescent="0.15">
      <c r="B176"/>
      <c r="C176"/>
      <c r="D176"/>
      <c r="E176"/>
      <c r="F176"/>
    </row>
  </sheetData>
  <mergeCells count="1">
    <mergeCell ref="A1:I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theme="0"/>
  </sheetPr>
  <dimension ref="A1:CV412"/>
  <sheetViews>
    <sheetView zoomScalePageLayoutView="96" workbookViewId="0">
      <pane ySplit="22" topLeftCell="A71" activePane="bottomLeft" state="frozenSplit"/>
      <selection activeCell="K17" sqref="K17"/>
      <selection pane="bottomLeft" activeCell="K17" sqref="K17"/>
    </sheetView>
  </sheetViews>
  <sheetFormatPr baseColWidth="10" defaultColWidth="8.83203125" defaultRowHeight="13" x14ac:dyDescent="0.15"/>
  <cols>
    <col min="1" max="1" width="36" style="245" customWidth="1"/>
    <col min="2" max="2" width="23.5" style="543" bestFit="1" customWidth="1"/>
    <col min="3" max="3" width="14.6640625" style="543" customWidth="1"/>
    <col min="4" max="4" width="13.5" style="543" bestFit="1" customWidth="1"/>
    <col min="5" max="5" width="12.5" style="543" customWidth="1"/>
    <col min="6" max="7" width="11.5" style="543" customWidth="1"/>
    <col min="8" max="8" width="8.83203125" style="543"/>
    <col min="9" max="9" width="13.33203125" style="543" customWidth="1"/>
    <col min="10" max="10" width="8.83203125" style="543"/>
    <col min="11" max="11" width="11" style="543" customWidth="1"/>
    <col min="12" max="12" width="11.1640625" style="543" customWidth="1"/>
    <col min="13" max="13" width="11.6640625" style="543" customWidth="1"/>
    <col min="14" max="19" width="8.83203125" style="543"/>
    <col min="20" max="20" width="8.83203125" style="543" customWidth="1"/>
    <col min="21" max="22" width="8.83203125" style="543"/>
    <col min="23" max="23" width="9.5" style="543" bestFit="1" customWidth="1"/>
    <col min="24" max="24" width="10.5" style="543" bestFit="1" customWidth="1"/>
    <col min="25" max="25" width="8.83203125" style="543"/>
    <col min="26" max="26" width="9.5" style="543" bestFit="1" customWidth="1"/>
    <col min="27" max="27" width="16.33203125" style="543" customWidth="1"/>
    <col min="28" max="28" width="8.83203125" style="543"/>
    <col min="29" max="29" width="8.6640625" style="245" customWidth="1"/>
    <col min="30" max="30" width="8.83203125" style="245"/>
    <col min="31" max="31" width="9.5" style="543" customWidth="1"/>
    <col min="32" max="33" width="8.83203125" style="245"/>
    <col min="34" max="40" width="8.83203125" style="543"/>
    <col min="41" max="42" width="8.83203125" style="245"/>
    <col min="43" max="43" width="8.83203125" style="543"/>
    <col min="44" max="44" width="9.5" style="245" bestFit="1" customWidth="1"/>
    <col min="45" max="45" width="12.5" style="245" bestFit="1" customWidth="1"/>
    <col min="46" max="46" width="8.83203125" style="543"/>
    <col min="47" max="48" width="8.83203125" style="245"/>
    <col min="49" max="49" width="9.6640625" style="543" bestFit="1" customWidth="1"/>
    <col min="50" max="50" width="26.5" style="245" customWidth="1"/>
    <col min="51" max="52" width="8.83203125" style="543"/>
    <col min="53" max="53" width="20.6640625" style="543" customWidth="1"/>
    <col min="54" max="54" width="8.83203125" style="543"/>
    <col min="55" max="55" width="27.83203125" style="543" customWidth="1"/>
    <col min="56" max="56" width="30.5" style="543" customWidth="1"/>
    <col min="57" max="57" width="9.5" style="543" bestFit="1" customWidth="1"/>
    <col min="58" max="58" width="13.33203125" style="543" bestFit="1" customWidth="1"/>
    <col min="59" max="59" width="8.83203125" style="543"/>
    <col min="60" max="60" width="12.1640625" style="245" bestFit="1" customWidth="1"/>
    <col min="61" max="61" width="18.83203125" style="245" bestFit="1" customWidth="1"/>
    <col min="62" max="62" width="8.83203125" style="543"/>
    <col min="63" max="63" width="12.1640625" style="543" bestFit="1" customWidth="1"/>
    <col min="64" max="64" width="20.1640625" style="543" customWidth="1"/>
    <col min="65" max="65" width="6.83203125" style="543" bestFit="1" customWidth="1"/>
    <col min="66" max="66" width="7.5" style="543" bestFit="1" customWidth="1"/>
    <col min="67" max="70" width="8.83203125" style="543"/>
    <col min="71" max="71" width="6.83203125" style="543" bestFit="1" customWidth="1"/>
    <col min="72" max="72" width="12.1640625" style="543" bestFit="1" customWidth="1"/>
    <col min="73" max="73" width="8.83203125" style="543"/>
    <col min="74" max="74" width="10.33203125" style="543" customWidth="1"/>
    <col min="75" max="76" width="8.83203125" style="543"/>
    <col min="77" max="77" width="13" style="543" bestFit="1" customWidth="1"/>
    <col min="78" max="78" width="8.83203125" style="543"/>
    <col min="79" max="79" width="11.6640625" style="543" bestFit="1" customWidth="1"/>
    <col min="80" max="82" width="8.83203125" style="543"/>
    <col min="83" max="83" width="9.5" style="543" bestFit="1" customWidth="1"/>
    <col min="84" max="84" width="8.83203125" style="543"/>
    <col min="85" max="85" width="12.1640625" style="543" bestFit="1" customWidth="1"/>
    <col min="86" max="86" width="14.6640625" style="543" bestFit="1" customWidth="1"/>
    <col min="87" max="89" width="8.83203125" style="543"/>
    <col min="90" max="90" width="19.1640625" style="543" customWidth="1"/>
    <col min="91" max="91" width="15.1640625" style="543" bestFit="1" customWidth="1"/>
    <col min="92" max="92" width="8.83203125" style="543"/>
    <col min="93" max="93" width="12.83203125" bestFit="1" customWidth="1"/>
    <col min="94" max="94" width="12.6640625" customWidth="1"/>
    <col min="95" max="95" width="11.6640625" customWidth="1"/>
    <col min="96" max="96" width="12.1640625" bestFit="1" customWidth="1"/>
    <col min="97" max="97" width="10.6640625" bestFit="1" customWidth="1"/>
  </cols>
  <sheetData>
    <row r="1" spans="1:95" x14ac:dyDescent="0.15">
      <c r="A1" s="263" t="s">
        <v>1021</v>
      </c>
      <c r="AC1" s="543"/>
      <c r="AD1" s="543"/>
      <c r="AL1" s="245"/>
      <c r="AM1" s="245"/>
      <c r="AO1" s="543"/>
      <c r="AP1" s="543"/>
      <c r="AY1" s="245"/>
      <c r="BA1" s="245"/>
      <c r="BH1" s="543"/>
      <c r="BI1" s="543"/>
      <c r="BT1" s="245"/>
      <c r="BU1" s="245"/>
      <c r="CO1" s="543"/>
      <c r="CP1" s="543"/>
      <c r="CQ1" s="543"/>
    </row>
    <row r="2" spans="1:95" ht="25" x14ac:dyDescent="0.15">
      <c r="A2" s="544" t="s">
        <v>1022</v>
      </c>
      <c r="AC2" s="543"/>
      <c r="AD2" s="543"/>
      <c r="AL2" s="245"/>
      <c r="AM2" s="245"/>
      <c r="AO2" s="543"/>
      <c r="AP2" s="543"/>
      <c r="AY2" s="245"/>
      <c r="BA2" s="245"/>
      <c r="BH2" s="543"/>
      <c r="BI2" s="543"/>
      <c r="BT2" s="245"/>
      <c r="BU2" s="245"/>
      <c r="CO2" s="543"/>
      <c r="CP2" s="543"/>
      <c r="CQ2" s="543"/>
    </row>
    <row r="3" spans="1:95" x14ac:dyDescent="0.15">
      <c r="AC3" s="543"/>
      <c r="AD3" s="543"/>
      <c r="AL3" s="245"/>
      <c r="AM3" s="245"/>
      <c r="AO3" s="543"/>
      <c r="AP3" s="543"/>
      <c r="AY3" s="245"/>
      <c r="BA3" s="245"/>
      <c r="BH3" s="543"/>
      <c r="BI3" s="543"/>
      <c r="BT3" s="245"/>
      <c r="BU3" s="245"/>
      <c r="CO3" s="543"/>
      <c r="CP3" s="543"/>
      <c r="CQ3" s="543"/>
    </row>
    <row r="4" spans="1:95" ht="16" x14ac:dyDescent="0.2">
      <c r="A4" s="545" t="s">
        <v>652</v>
      </c>
      <c r="B4" s="245"/>
      <c r="C4" s="245"/>
      <c r="D4"/>
      <c r="E4"/>
      <c r="F4"/>
      <c r="G4"/>
      <c r="H4"/>
      <c r="I4"/>
      <c r="J4"/>
      <c r="K4"/>
      <c r="L4"/>
      <c r="M4"/>
      <c r="N4"/>
      <c r="AC4" s="543"/>
      <c r="AD4" s="543"/>
      <c r="AL4" s="245"/>
      <c r="AM4" s="245"/>
      <c r="AO4" s="543"/>
      <c r="AP4" s="543"/>
      <c r="AY4" s="245"/>
      <c r="BA4" s="245"/>
      <c r="BH4" s="543"/>
      <c r="BI4" s="543"/>
      <c r="BT4" s="245"/>
      <c r="BU4" s="245"/>
      <c r="CO4" s="543"/>
      <c r="CP4" s="543"/>
      <c r="CQ4" s="543"/>
    </row>
    <row r="5" spans="1:95" ht="14" x14ac:dyDescent="0.15">
      <c r="A5" s="296" t="s">
        <v>653</v>
      </c>
      <c r="B5" s="546" t="s">
        <v>654</v>
      </c>
      <c r="C5" s="546" t="s">
        <v>655</v>
      </c>
      <c r="D5" s="547"/>
      <c r="E5" s="547"/>
      <c r="F5" s="547"/>
      <c r="G5" s="547"/>
      <c r="H5" s="547"/>
      <c r="I5" s="547"/>
      <c r="J5" s="547"/>
      <c r="K5" s="547"/>
      <c r="L5" s="547"/>
      <c r="M5" s="547"/>
      <c r="N5" s="547"/>
      <c r="O5" s="548"/>
      <c r="P5" s="548"/>
      <c r="AC5" s="549"/>
      <c r="AD5" s="543"/>
      <c r="AL5" s="245"/>
      <c r="AM5" s="245"/>
      <c r="AO5" s="543"/>
      <c r="AP5" s="543"/>
      <c r="AY5" s="245"/>
      <c r="BA5" s="245"/>
      <c r="BH5" s="543"/>
      <c r="BI5" s="543"/>
      <c r="BT5" s="245"/>
      <c r="BU5" s="245"/>
      <c r="CO5" s="543"/>
      <c r="CP5" s="543"/>
      <c r="CQ5" s="543"/>
    </row>
    <row r="6" spans="1:95" ht="14" x14ac:dyDescent="0.15">
      <c r="A6" s="14"/>
      <c r="B6" s="546"/>
      <c r="C6" s="546"/>
      <c r="D6" s="547"/>
      <c r="E6" s="547"/>
      <c r="F6" s="547"/>
      <c r="G6" s="547"/>
      <c r="H6" s="547"/>
      <c r="I6" s="547"/>
      <c r="J6" s="547"/>
      <c r="K6" s="547"/>
      <c r="L6" s="547"/>
      <c r="M6" s="547"/>
      <c r="N6" s="547"/>
      <c r="O6" s="548"/>
      <c r="P6" s="548"/>
      <c r="AC6" s="543"/>
      <c r="AD6" s="543"/>
      <c r="AL6" s="245"/>
      <c r="AM6" s="245"/>
      <c r="AO6" s="543"/>
      <c r="AP6" s="543"/>
      <c r="AY6" s="245"/>
      <c r="BA6" s="245"/>
      <c r="BH6" s="543"/>
      <c r="BI6" s="543"/>
      <c r="BT6" s="245"/>
      <c r="BU6" s="245"/>
      <c r="CO6" s="543"/>
      <c r="CP6" s="543"/>
      <c r="CQ6" s="543"/>
    </row>
    <row r="7" spans="1:95" ht="30" customHeight="1" x14ac:dyDescent="0.15">
      <c r="A7" s="550"/>
      <c r="B7" s="551" t="s">
        <v>1023</v>
      </c>
      <c r="C7" s="546" t="s">
        <v>656</v>
      </c>
      <c r="D7" s="547"/>
      <c r="E7" s="547"/>
      <c r="F7" s="547"/>
      <c r="G7" s="547"/>
      <c r="H7" s="547"/>
      <c r="I7" s="547"/>
      <c r="J7" s="547"/>
      <c r="K7" s="547"/>
      <c r="L7" s="547"/>
      <c r="M7" s="547"/>
      <c r="N7" s="547"/>
      <c r="O7" s="548"/>
      <c r="P7" s="548"/>
      <c r="AC7" s="543"/>
      <c r="AD7" s="543"/>
      <c r="AL7" s="245"/>
      <c r="AM7" s="245"/>
      <c r="AO7" s="543"/>
      <c r="AP7" s="543"/>
      <c r="AY7" s="245"/>
      <c r="BA7" s="245"/>
      <c r="BH7" s="543"/>
      <c r="BI7" s="543"/>
      <c r="BT7" s="245"/>
      <c r="BU7" s="245"/>
      <c r="CO7" s="543"/>
      <c r="CP7" s="543"/>
      <c r="CQ7" s="543"/>
    </row>
    <row r="8" spans="1:95" ht="14" x14ac:dyDescent="0.15">
      <c r="A8" s="723"/>
      <c r="B8" s="551"/>
      <c r="C8" s="546"/>
      <c r="D8" s="547"/>
      <c r="E8" s="547"/>
      <c r="F8" s="547"/>
      <c r="G8" s="547"/>
      <c r="H8" s="547"/>
      <c r="I8" s="547"/>
      <c r="J8" s="547"/>
      <c r="K8" s="547"/>
      <c r="L8" s="547"/>
      <c r="M8" s="547"/>
      <c r="N8" s="547"/>
      <c r="O8" s="548"/>
      <c r="P8" s="548"/>
      <c r="AC8" s="543"/>
      <c r="AD8" s="543"/>
      <c r="AL8" s="245"/>
      <c r="AM8" s="245"/>
      <c r="AO8" s="543"/>
      <c r="AP8" s="543"/>
      <c r="AY8" s="245"/>
      <c r="BA8" s="245"/>
      <c r="BH8" s="543"/>
      <c r="BI8" s="543"/>
      <c r="BT8" s="245"/>
      <c r="BU8" s="245"/>
      <c r="CO8" s="543"/>
      <c r="CP8" s="543"/>
      <c r="CQ8" s="543"/>
    </row>
    <row r="9" spans="1:95" ht="14" x14ac:dyDescent="0.15">
      <c r="A9" s="927" t="s">
        <v>1024</v>
      </c>
      <c r="B9" s="929" t="s">
        <v>1025</v>
      </c>
      <c r="C9" s="930" t="s">
        <v>1026</v>
      </c>
      <c r="D9" s="930"/>
      <c r="E9" s="930"/>
      <c r="F9" s="547"/>
      <c r="G9" s="547"/>
      <c r="H9" s="547"/>
      <c r="I9" s="547"/>
      <c r="J9" s="547"/>
      <c r="K9" s="547"/>
      <c r="L9" s="547"/>
      <c r="M9" s="547"/>
      <c r="N9" s="547"/>
      <c r="O9" s="548"/>
      <c r="P9" s="548"/>
      <c r="AC9" s="543"/>
      <c r="AD9" s="543"/>
      <c r="AL9" s="245"/>
      <c r="AM9" s="245"/>
      <c r="AO9" s="543"/>
      <c r="AP9" s="543"/>
      <c r="AY9" s="245"/>
      <c r="BA9" s="245"/>
      <c r="BH9" s="543"/>
      <c r="BI9" s="543"/>
      <c r="BT9" s="245"/>
      <c r="BU9" s="245"/>
      <c r="CO9" s="543"/>
      <c r="CP9" s="543"/>
      <c r="CQ9" s="543"/>
    </row>
    <row r="10" spans="1:95" ht="14" x14ac:dyDescent="0.15">
      <c r="A10" s="928"/>
      <c r="B10" s="929"/>
      <c r="C10" s="930"/>
      <c r="D10" s="930"/>
      <c r="E10" s="930"/>
      <c r="F10" s="547"/>
      <c r="G10" s="547"/>
      <c r="H10" s="547"/>
      <c r="I10" s="547"/>
      <c r="J10" s="547"/>
      <c r="K10" s="547"/>
      <c r="L10" s="547"/>
      <c r="M10" s="547"/>
      <c r="N10" s="547"/>
      <c r="O10" s="548"/>
      <c r="P10" s="548"/>
      <c r="AC10" s="543"/>
      <c r="AD10" s="543"/>
      <c r="AL10" s="245"/>
      <c r="AM10" s="245"/>
      <c r="AO10" s="543"/>
      <c r="AP10" s="543"/>
      <c r="AY10" s="245"/>
      <c r="BA10" s="245"/>
      <c r="BH10" s="543"/>
      <c r="BI10" s="543"/>
      <c r="BT10" s="245"/>
      <c r="BU10" s="245"/>
      <c r="CO10" s="543"/>
      <c r="CP10" s="543"/>
      <c r="CQ10" s="543"/>
    </row>
    <row r="11" spans="1:95" ht="14" x14ac:dyDescent="0.15">
      <c r="B11" s="552"/>
      <c r="C11" s="553"/>
      <c r="D11" s="547"/>
      <c r="E11" s="547"/>
      <c r="F11" s="547"/>
      <c r="G11" s="547"/>
      <c r="H11" s="547"/>
      <c r="I11" s="547"/>
      <c r="J11" s="547"/>
      <c r="K11" s="547"/>
      <c r="L11" s="547"/>
      <c r="M11" s="547"/>
      <c r="N11" s="547"/>
      <c r="O11" s="548"/>
      <c r="P11" s="548"/>
      <c r="AC11" s="543"/>
      <c r="AD11" s="543"/>
      <c r="AL11" s="245"/>
      <c r="AM11" s="245"/>
      <c r="AO11" s="543"/>
      <c r="AP11" s="543"/>
      <c r="AY11" s="245"/>
      <c r="BA11" s="245"/>
      <c r="BH11" s="543"/>
      <c r="BI11" s="543"/>
      <c r="BT11" s="245"/>
      <c r="BU11" s="245"/>
      <c r="CO11" s="543"/>
      <c r="CP11" s="543"/>
      <c r="CQ11" s="543"/>
    </row>
    <row r="12" spans="1:95" ht="14" x14ac:dyDescent="0.15">
      <c r="A12" s="554"/>
      <c r="B12" s="552" t="s">
        <v>657</v>
      </c>
      <c r="C12" s="546" t="s">
        <v>658</v>
      </c>
      <c r="D12" s="547"/>
      <c r="E12" s="547"/>
      <c r="F12" s="547"/>
      <c r="G12" s="547"/>
      <c r="H12" s="547"/>
      <c r="I12" s="547"/>
      <c r="J12" s="547"/>
      <c r="K12" s="547"/>
      <c r="L12" s="547"/>
      <c r="M12" s="547"/>
      <c r="N12" s="547"/>
      <c r="O12" s="548"/>
      <c r="P12" s="548"/>
      <c r="AC12" s="543"/>
      <c r="AD12" s="543"/>
      <c r="AL12" s="245"/>
      <c r="AM12" s="245"/>
      <c r="AO12" s="543"/>
      <c r="AP12" s="543"/>
      <c r="AY12" s="245"/>
      <c r="BA12" s="245"/>
      <c r="BH12" s="543"/>
      <c r="BI12" s="543"/>
      <c r="BT12" s="245"/>
      <c r="BU12" s="245"/>
      <c r="CO12" s="543"/>
      <c r="CP12" s="543"/>
      <c r="CQ12" s="543"/>
    </row>
    <row r="13" spans="1:95" ht="14" x14ac:dyDescent="0.15">
      <c r="A13" s="555"/>
      <c r="B13" s="556"/>
      <c r="C13" s="557"/>
      <c r="D13" s="547"/>
      <c r="E13" s="547"/>
      <c r="F13" s="547"/>
      <c r="G13" s="547"/>
      <c r="H13" s="547"/>
      <c r="I13" s="547"/>
      <c r="J13" s="547"/>
      <c r="K13" s="547"/>
      <c r="L13" s="547"/>
      <c r="M13" s="547"/>
      <c r="N13" s="547"/>
      <c r="O13" s="548"/>
      <c r="P13" s="548"/>
      <c r="AC13" s="543"/>
      <c r="AD13" s="543"/>
      <c r="AL13" s="245"/>
      <c r="AM13" s="245"/>
      <c r="AO13" s="543"/>
      <c r="AP13" s="543"/>
      <c r="AY13" s="245"/>
      <c r="BA13" s="245"/>
      <c r="BH13" s="543"/>
      <c r="BI13" s="543"/>
      <c r="BT13" s="245"/>
      <c r="BU13" s="245"/>
      <c r="CO13" s="543"/>
      <c r="CP13" s="543"/>
      <c r="CQ13" s="543"/>
    </row>
    <row r="14" spans="1:95" ht="14" x14ac:dyDescent="0.15">
      <c r="A14" s="550" t="s">
        <v>659</v>
      </c>
      <c r="B14" s="552" t="s">
        <v>660</v>
      </c>
      <c r="C14" s="552" t="s">
        <v>661</v>
      </c>
      <c r="D14" s="547"/>
      <c r="E14" s="547"/>
      <c r="F14" s="547"/>
      <c r="G14" s="547"/>
      <c r="H14" s="547"/>
      <c r="I14" s="547"/>
      <c r="J14" s="547"/>
      <c r="K14" s="547"/>
      <c r="L14" s="547"/>
      <c r="M14" s="547"/>
      <c r="N14" s="547"/>
      <c r="O14" s="548"/>
      <c r="P14" s="548"/>
      <c r="AC14" s="543"/>
      <c r="AD14" s="543"/>
      <c r="AL14" s="245"/>
      <c r="AM14" s="245"/>
      <c r="AO14" s="543"/>
      <c r="AP14" s="543"/>
      <c r="AY14" s="245"/>
      <c r="BA14" s="245"/>
      <c r="BH14" s="543"/>
      <c r="BI14" s="543"/>
      <c r="BT14" s="245"/>
      <c r="BU14" s="245"/>
      <c r="CO14" s="543"/>
      <c r="CP14" s="543"/>
      <c r="CQ14" s="543"/>
    </row>
    <row r="15" spans="1:95" ht="14" x14ac:dyDescent="0.15">
      <c r="A15" s="555"/>
      <c r="B15" s="556"/>
      <c r="C15" s="556"/>
      <c r="D15" s="547"/>
      <c r="E15" s="547"/>
      <c r="F15" s="547"/>
      <c r="G15" s="547"/>
      <c r="H15" s="547"/>
      <c r="I15" s="547"/>
      <c r="J15" s="547"/>
      <c r="K15" s="547"/>
      <c r="L15" s="547"/>
      <c r="M15" s="547"/>
      <c r="N15" s="547"/>
      <c r="O15" s="548"/>
      <c r="P15" s="548"/>
      <c r="AC15" s="543"/>
      <c r="AD15" s="543"/>
      <c r="AL15" s="245"/>
      <c r="AM15" s="245"/>
      <c r="AO15" s="543"/>
      <c r="AP15" s="543"/>
      <c r="AY15" s="245"/>
      <c r="BA15" s="245"/>
      <c r="BH15" s="543"/>
      <c r="BI15" s="543"/>
      <c r="BT15" s="245"/>
      <c r="BU15" s="245"/>
      <c r="CO15" s="543"/>
      <c r="CP15" s="543"/>
      <c r="CQ15" s="543"/>
    </row>
    <row r="16" spans="1:95" ht="14" x14ac:dyDescent="0.15">
      <c r="A16" s="550" t="s">
        <v>662</v>
      </c>
      <c r="B16" s="552" t="s">
        <v>663</v>
      </c>
      <c r="C16" s="552" t="s">
        <v>664</v>
      </c>
      <c r="D16" s="547"/>
      <c r="E16" s="547"/>
      <c r="F16" s="547"/>
      <c r="G16" s="547"/>
      <c r="H16" s="547"/>
      <c r="I16" s="547"/>
      <c r="J16" s="547"/>
      <c r="K16" s="547"/>
      <c r="L16" s="547"/>
      <c r="M16" s="547"/>
      <c r="N16" s="547"/>
      <c r="O16" s="548"/>
      <c r="P16" s="548"/>
      <c r="AC16" s="543"/>
      <c r="AD16" s="543"/>
      <c r="AL16" s="245"/>
      <c r="AM16" s="245"/>
      <c r="AO16" s="543"/>
      <c r="AP16" s="543"/>
      <c r="AY16" s="245"/>
      <c r="BA16" s="245"/>
      <c r="BH16" s="543"/>
      <c r="BI16" s="543"/>
      <c r="BT16" s="245"/>
      <c r="BU16" s="245"/>
      <c r="CO16" s="543"/>
      <c r="CP16" s="543"/>
      <c r="CQ16" s="543"/>
    </row>
    <row r="17" spans="1:98" ht="14" x14ac:dyDescent="0.15">
      <c r="A17" s="555"/>
      <c r="B17" s="556"/>
      <c r="C17" s="556"/>
      <c r="D17" s="547"/>
      <c r="E17" s="547"/>
      <c r="F17" s="547"/>
      <c r="G17" s="547"/>
      <c r="H17" s="547"/>
      <c r="I17" s="547"/>
      <c r="J17" s="547"/>
      <c r="K17" s="547"/>
      <c r="L17" s="547"/>
      <c r="M17" s="547"/>
      <c r="N17" s="547"/>
      <c r="O17" s="548"/>
      <c r="P17" s="548"/>
      <c r="AC17" s="543"/>
      <c r="AD17" s="543"/>
      <c r="AL17" s="245"/>
      <c r="AM17" s="245"/>
      <c r="AO17" s="543"/>
      <c r="AP17" s="543"/>
      <c r="AY17" s="245"/>
      <c r="BA17" s="245"/>
      <c r="BH17" s="543"/>
      <c r="BI17" s="543"/>
      <c r="BT17" s="245"/>
      <c r="BU17" s="245"/>
      <c r="CO17" s="543"/>
      <c r="CP17" s="543"/>
      <c r="CQ17" s="543"/>
    </row>
    <row r="18" spans="1:98" ht="14" x14ac:dyDescent="0.15">
      <c r="A18" s="558" t="s">
        <v>665</v>
      </c>
      <c r="B18" s="552" t="s">
        <v>666</v>
      </c>
      <c r="C18" s="552" t="s">
        <v>667</v>
      </c>
      <c r="D18" s="547"/>
      <c r="E18" s="547"/>
      <c r="F18" s="547"/>
      <c r="G18" s="547"/>
      <c r="H18" s="547"/>
      <c r="I18" s="547"/>
      <c r="J18" s="547"/>
      <c r="K18" s="547"/>
      <c r="L18" s="547"/>
      <c r="M18" s="547"/>
      <c r="N18" s="547"/>
      <c r="O18" s="548"/>
      <c r="P18" s="548"/>
      <c r="AC18" s="543"/>
      <c r="AD18" s="543"/>
      <c r="AL18" s="245"/>
      <c r="AM18" s="245"/>
      <c r="AO18" s="543"/>
      <c r="AP18" s="543"/>
      <c r="AY18" s="245"/>
      <c r="BA18" s="245"/>
      <c r="BH18" s="543"/>
      <c r="BI18" s="543"/>
      <c r="BT18" s="245"/>
      <c r="BU18" s="245"/>
      <c r="CO18" s="543"/>
      <c r="CP18" s="543"/>
      <c r="CQ18" s="543"/>
    </row>
    <row r="19" spans="1:98" ht="14" x14ac:dyDescent="0.15">
      <c r="A19" s="559"/>
      <c r="B19" s="552"/>
      <c r="C19" s="552"/>
      <c r="D19" s="547"/>
      <c r="E19" s="547"/>
      <c r="F19" s="547"/>
      <c r="G19" s="547"/>
      <c r="H19" s="547"/>
      <c r="I19" s="547"/>
      <c r="J19" s="547"/>
      <c r="K19" s="547"/>
      <c r="L19" s="547"/>
      <c r="M19" s="547"/>
      <c r="N19" s="547"/>
      <c r="O19" s="548"/>
      <c r="P19" s="548"/>
      <c r="AC19" s="543"/>
      <c r="AD19" s="543"/>
      <c r="AL19" s="245"/>
      <c r="AM19" s="245"/>
      <c r="AO19" s="543"/>
      <c r="AP19" s="543"/>
      <c r="AY19" s="245"/>
      <c r="BA19" s="245"/>
      <c r="BH19" s="543"/>
      <c r="BI19" s="543"/>
      <c r="BT19" s="245"/>
      <c r="BU19" s="245"/>
      <c r="CO19" s="543"/>
      <c r="CP19" s="543"/>
      <c r="CQ19" s="543"/>
    </row>
    <row r="20" spans="1:98" ht="14" x14ac:dyDescent="0.15">
      <c r="A20" s="558"/>
      <c r="B20" s="546" t="s">
        <v>668</v>
      </c>
      <c r="C20" s="546" t="s">
        <v>669</v>
      </c>
      <c r="D20" s="547"/>
      <c r="E20" s="547"/>
      <c r="F20" s="547"/>
      <c r="G20" s="547"/>
      <c r="H20" s="724"/>
      <c r="I20" s="547"/>
      <c r="J20" s="547"/>
      <c r="K20" s="547"/>
      <c r="L20" s="547"/>
      <c r="M20" s="547"/>
      <c r="N20" s="547"/>
      <c r="O20" s="548"/>
      <c r="P20" s="548"/>
      <c r="AC20" s="543"/>
      <c r="AD20" s="543"/>
      <c r="AL20" s="245"/>
      <c r="AM20" s="245"/>
      <c r="AO20" s="543"/>
      <c r="AP20" s="543"/>
      <c r="AY20" s="245"/>
      <c r="BA20" s="245"/>
      <c r="BH20" s="543"/>
      <c r="BI20" s="543"/>
      <c r="BT20" s="245"/>
      <c r="BU20" s="245"/>
      <c r="CO20" s="543"/>
      <c r="CP20" s="543"/>
      <c r="CQ20" s="543"/>
    </row>
    <row r="21" spans="1:98" ht="14" x14ac:dyDescent="0.15">
      <c r="A21" s="560"/>
      <c r="B21" s="546"/>
      <c r="C21" s="546"/>
      <c r="D21"/>
      <c r="E21"/>
      <c r="F21"/>
      <c r="G21" s="725"/>
      <c r="H21" s="726"/>
      <c r="I21"/>
      <c r="J21"/>
      <c r="K21"/>
      <c r="L21"/>
      <c r="M21"/>
      <c r="N21"/>
      <c r="AC21" s="543"/>
      <c r="AD21" s="543"/>
      <c r="AL21" s="245"/>
      <c r="AM21" s="245"/>
      <c r="AO21" s="543"/>
      <c r="AP21" s="543"/>
      <c r="AY21" s="245"/>
      <c r="BA21" s="245"/>
      <c r="BH21" s="543"/>
      <c r="BI21" s="543"/>
      <c r="BT21" s="245"/>
      <c r="BU21" s="245"/>
      <c r="CO21" s="543"/>
      <c r="CP21" s="543"/>
      <c r="CQ21" s="543"/>
    </row>
    <row r="22" spans="1:98" ht="14" x14ac:dyDescent="0.15">
      <c r="B22" s="561"/>
      <c r="C22" s="562" t="s">
        <v>805</v>
      </c>
      <c r="D22" s="563"/>
      <c r="E22" s="931" t="s">
        <v>1027</v>
      </c>
      <c r="F22" s="931"/>
      <c r="G22" s="931"/>
      <c r="H22" s="727"/>
      <c r="I22" s="562" t="s">
        <v>56</v>
      </c>
      <c r="J22" s="564"/>
      <c r="K22" s="565"/>
      <c r="L22" s="562" t="s">
        <v>57</v>
      </c>
      <c r="M22" s="564"/>
      <c r="N22" s="565"/>
      <c r="O22" s="562" t="s">
        <v>58</v>
      </c>
      <c r="P22" s="564"/>
      <c r="Q22" s="565"/>
      <c r="R22" s="562" t="s">
        <v>670</v>
      </c>
      <c r="S22" s="564"/>
      <c r="T22" s="562"/>
      <c r="U22" s="562" t="s">
        <v>1028</v>
      </c>
      <c r="V22" s="562"/>
      <c r="W22" s="565"/>
      <c r="X22" s="562" t="s">
        <v>59</v>
      </c>
      <c r="Y22" s="564"/>
      <c r="Z22" s="565"/>
      <c r="AA22" s="562" t="s">
        <v>80</v>
      </c>
      <c r="AB22" s="564"/>
      <c r="AC22" s="565"/>
      <c r="AD22" s="562" t="s">
        <v>81</v>
      </c>
      <c r="AE22" s="564"/>
      <c r="AF22" s="565"/>
      <c r="AG22" s="562" t="s">
        <v>761</v>
      </c>
      <c r="AH22" s="564"/>
      <c r="AI22" s="562"/>
      <c r="AJ22" s="562" t="s">
        <v>1029</v>
      </c>
      <c r="AK22" s="562"/>
      <c r="AL22" s="565"/>
      <c r="AM22" s="562" t="s">
        <v>671</v>
      </c>
      <c r="AN22" s="564"/>
      <c r="AO22" s="565"/>
      <c r="AP22" s="562" t="s">
        <v>251</v>
      </c>
      <c r="AQ22" s="564"/>
      <c r="AR22" s="565"/>
      <c r="AS22" s="562" t="s">
        <v>60</v>
      </c>
      <c r="AT22" s="564"/>
      <c r="AU22" s="565"/>
      <c r="AV22" s="562" t="s">
        <v>672</v>
      </c>
      <c r="AW22" s="564"/>
      <c r="AX22" s="565"/>
      <c r="AY22" s="562" t="s">
        <v>673</v>
      </c>
      <c r="AZ22" s="564"/>
      <c r="BA22" s="565"/>
      <c r="BB22" s="562" t="s">
        <v>674</v>
      </c>
      <c r="BC22" s="564"/>
      <c r="BD22" s="245"/>
      <c r="BE22" s="565"/>
      <c r="BF22" s="562" t="s">
        <v>61</v>
      </c>
      <c r="BG22" s="564"/>
      <c r="BH22" s="565"/>
      <c r="BI22" s="562" t="s">
        <v>675</v>
      </c>
      <c r="BJ22" s="564"/>
      <c r="BK22" s="562"/>
      <c r="BL22" s="562" t="s">
        <v>1030</v>
      </c>
      <c r="BM22" s="562"/>
      <c r="BN22" s="565"/>
      <c r="BO22" s="562" t="s">
        <v>1031</v>
      </c>
      <c r="BP22" s="562"/>
      <c r="BQ22" s="565"/>
      <c r="BR22" s="562" t="s">
        <v>1032</v>
      </c>
      <c r="BS22" s="562"/>
      <c r="BT22" s="565"/>
      <c r="BU22" s="562" t="s">
        <v>62</v>
      </c>
      <c r="BV22" s="564"/>
      <c r="BW22" s="565"/>
      <c r="BX22" s="566" t="s">
        <v>505</v>
      </c>
      <c r="BY22" s="564"/>
      <c r="BZ22" s="565"/>
      <c r="CA22" s="562" t="s">
        <v>97</v>
      </c>
      <c r="CB22" s="564"/>
      <c r="CC22" s="565"/>
      <c r="CD22" s="565" t="s">
        <v>806</v>
      </c>
      <c r="CE22" s="564"/>
      <c r="CF22" s="565"/>
      <c r="CG22" s="562" t="s">
        <v>676</v>
      </c>
      <c r="CH22" s="564"/>
      <c r="CI22" s="562"/>
      <c r="CJ22" s="562" t="s">
        <v>1033</v>
      </c>
      <c r="CK22" s="562"/>
      <c r="CL22" s="565"/>
      <c r="CM22" s="562" t="s">
        <v>63</v>
      </c>
      <c r="CN22" s="564"/>
      <c r="CO22" s="565"/>
      <c r="CP22" s="562" t="s">
        <v>82</v>
      </c>
      <c r="CQ22" s="564"/>
      <c r="CR22" s="565"/>
      <c r="CS22" s="562" t="s">
        <v>65</v>
      </c>
      <c r="CT22" s="564"/>
    </row>
    <row r="23" spans="1:98" ht="14" x14ac:dyDescent="0.15">
      <c r="A23" s="52"/>
      <c r="B23" s="567" t="s">
        <v>677</v>
      </c>
      <c r="C23" s="567" t="s">
        <v>678</v>
      </c>
      <c r="D23" s="567" t="s">
        <v>679</v>
      </c>
      <c r="E23" s="567" t="s">
        <v>677</v>
      </c>
      <c r="F23" s="567" t="s">
        <v>678</v>
      </c>
      <c r="G23" s="567" t="s">
        <v>679</v>
      </c>
      <c r="H23" s="568" t="s">
        <v>677</v>
      </c>
      <c r="I23" s="568" t="s">
        <v>678</v>
      </c>
      <c r="J23" s="568" t="s">
        <v>679</v>
      </c>
      <c r="K23" s="568" t="s">
        <v>677</v>
      </c>
      <c r="L23" s="568" t="s">
        <v>678</v>
      </c>
      <c r="M23" s="568" t="s">
        <v>679</v>
      </c>
      <c r="N23" s="568" t="s">
        <v>677</v>
      </c>
      <c r="O23" s="568" t="s">
        <v>678</v>
      </c>
      <c r="P23" s="568" t="s">
        <v>679</v>
      </c>
      <c r="Q23" s="568" t="s">
        <v>677</v>
      </c>
      <c r="R23" s="568" t="s">
        <v>678</v>
      </c>
      <c r="S23" s="568" t="s">
        <v>679</v>
      </c>
      <c r="T23" s="568" t="s">
        <v>677</v>
      </c>
      <c r="U23" s="568" t="s">
        <v>678</v>
      </c>
      <c r="V23" s="568" t="s">
        <v>679</v>
      </c>
      <c r="W23" s="568" t="s">
        <v>677</v>
      </c>
      <c r="X23" s="568" t="s">
        <v>678</v>
      </c>
      <c r="Y23" s="568" t="s">
        <v>679</v>
      </c>
      <c r="Z23" s="568" t="s">
        <v>677</v>
      </c>
      <c r="AA23" s="568" t="s">
        <v>678</v>
      </c>
      <c r="AB23" s="568" t="s">
        <v>679</v>
      </c>
      <c r="AC23" s="568" t="s">
        <v>677</v>
      </c>
      <c r="AD23" s="568" t="s">
        <v>678</v>
      </c>
      <c r="AE23" s="568" t="s">
        <v>679</v>
      </c>
      <c r="AF23" s="568" t="s">
        <v>677</v>
      </c>
      <c r="AG23" s="568" t="s">
        <v>678</v>
      </c>
      <c r="AH23" s="568" t="s">
        <v>679</v>
      </c>
      <c r="AI23" s="568" t="s">
        <v>677</v>
      </c>
      <c r="AJ23" s="568" t="s">
        <v>678</v>
      </c>
      <c r="AK23" s="568" t="s">
        <v>679</v>
      </c>
      <c r="AL23" s="567" t="s">
        <v>677</v>
      </c>
      <c r="AM23" s="567" t="s">
        <v>678</v>
      </c>
      <c r="AN23" s="568" t="s">
        <v>679</v>
      </c>
      <c r="AO23" s="567" t="s">
        <v>677</v>
      </c>
      <c r="AP23" s="567" t="s">
        <v>678</v>
      </c>
      <c r="AQ23" s="568" t="s">
        <v>679</v>
      </c>
      <c r="AR23" s="568" t="s">
        <v>677</v>
      </c>
      <c r="AS23" s="568" t="s">
        <v>678</v>
      </c>
      <c r="AT23" s="568" t="s">
        <v>679</v>
      </c>
      <c r="AU23" s="567" t="s">
        <v>677</v>
      </c>
      <c r="AV23" s="567" t="s">
        <v>678</v>
      </c>
      <c r="AW23" s="568" t="s">
        <v>679</v>
      </c>
      <c r="AX23" s="567" t="s">
        <v>677</v>
      </c>
      <c r="AY23" s="567" t="s">
        <v>678</v>
      </c>
      <c r="AZ23" s="568" t="s">
        <v>679</v>
      </c>
      <c r="BA23" s="567" t="s">
        <v>677</v>
      </c>
      <c r="BB23" s="567" t="s">
        <v>678</v>
      </c>
      <c r="BC23" s="568" t="s">
        <v>679</v>
      </c>
      <c r="BD23" s="52"/>
      <c r="BE23" s="568" t="s">
        <v>677</v>
      </c>
      <c r="BF23" s="568" t="s">
        <v>678</v>
      </c>
      <c r="BG23" s="568" t="s">
        <v>679</v>
      </c>
      <c r="BH23" s="568" t="s">
        <v>677</v>
      </c>
      <c r="BI23" s="568" t="s">
        <v>678</v>
      </c>
      <c r="BJ23" s="568" t="s">
        <v>679</v>
      </c>
      <c r="BK23" s="568" t="s">
        <v>677</v>
      </c>
      <c r="BL23" s="568" t="s">
        <v>678</v>
      </c>
      <c r="BM23" s="568" t="s">
        <v>679</v>
      </c>
      <c r="BN23" s="568" t="s">
        <v>677</v>
      </c>
      <c r="BO23" s="568" t="s">
        <v>678</v>
      </c>
      <c r="BP23" s="568" t="s">
        <v>679</v>
      </c>
      <c r="BQ23" s="568" t="s">
        <v>677</v>
      </c>
      <c r="BR23" s="568" t="s">
        <v>678</v>
      </c>
      <c r="BS23" s="568" t="s">
        <v>679</v>
      </c>
      <c r="BT23" s="568" t="s">
        <v>677</v>
      </c>
      <c r="BU23" s="568" t="s">
        <v>678</v>
      </c>
      <c r="BV23" s="568" t="s">
        <v>679</v>
      </c>
      <c r="BW23" s="567" t="s">
        <v>677</v>
      </c>
      <c r="BX23" s="567" t="s">
        <v>678</v>
      </c>
      <c r="BY23" s="568" t="s">
        <v>679</v>
      </c>
      <c r="BZ23" s="568" t="s">
        <v>677</v>
      </c>
      <c r="CA23" s="568" t="s">
        <v>678</v>
      </c>
      <c r="CB23" s="568" t="s">
        <v>679</v>
      </c>
      <c r="CC23" s="568" t="s">
        <v>677</v>
      </c>
      <c r="CD23" s="568" t="s">
        <v>678</v>
      </c>
      <c r="CE23" s="568" t="s">
        <v>679</v>
      </c>
      <c r="CF23" s="568" t="s">
        <v>677</v>
      </c>
      <c r="CG23" s="568" t="s">
        <v>678</v>
      </c>
      <c r="CH23" s="568" t="s">
        <v>679</v>
      </c>
      <c r="CI23" s="568" t="s">
        <v>677</v>
      </c>
      <c r="CJ23" s="568" t="s">
        <v>678</v>
      </c>
      <c r="CK23" s="568" t="s">
        <v>679</v>
      </c>
      <c r="CL23" s="568" t="s">
        <v>677</v>
      </c>
      <c r="CM23" s="568" t="s">
        <v>678</v>
      </c>
      <c r="CN23" s="568" t="s">
        <v>679</v>
      </c>
      <c r="CO23" s="568" t="s">
        <v>677</v>
      </c>
      <c r="CP23" s="568" t="s">
        <v>678</v>
      </c>
      <c r="CQ23" s="568" t="s">
        <v>679</v>
      </c>
      <c r="CR23" s="568" t="s">
        <v>677</v>
      </c>
      <c r="CS23" s="568" t="s">
        <v>678</v>
      </c>
      <c r="CT23" s="568" t="s">
        <v>679</v>
      </c>
    </row>
    <row r="24" spans="1:98" ht="14" x14ac:dyDescent="0.15">
      <c r="A24" s="567" t="s">
        <v>680</v>
      </c>
      <c r="B24" s="567">
        <v>365</v>
      </c>
      <c r="C24" s="567">
        <v>363</v>
      </c>
      <c r="D24" s="567">
        <v>364</v>
      </c>
      <c r="E24" s="567">
        <v>178</v>
      </c>
      <c r="F24" s="567">
        <v>178</v>
      </c>
      <c r="G24" s="567">
        <v>365</v>
      </c>
      <c r="H24" s="568">
        <v>364</v>
      </c>
      <c r="I24" s="568">
        <v>364</v>
      </c>
      <c r="J24" s="568">
        <v>365</v>
      </c>
      <c r="K24" s="568">
        <v>365</v>
      </c>
      <c r="L24" s="568">
        <v>365</v>
      </c>
      <c r="M24" s="568">
        <v>365</v>
      </c>
      <c r="N24" s="568">
        <v>365</v>
      </c>
      <c r="O24" s="568">
        <v>365</v>
      </c>
      <c r="P24" s="568">
        <v>365</v>
      </c>
      <c r="Q24" s="568">
        <v>365</v>
      </c>
      <c r="R24" s="568">
        <v>365</v>
      </c>
      <c r="S24" s="568">
        <v>365</v>
      </c>
      <c r="T24" s="568">
        <v>365</v>
      </c>
      <c r="U24" s="568">
        <v>365</v>
      </c>
      <c r="V24" s="568"/>
      <c r="W24" s="568">
        <v>350</v>
      </c>
      <c r="X24" s="568">
        <v>364</v>
      </c>
      <c r="Y24" s="568">
        <v>365</v>
      </c>
      <c r="Z24" s="568">
        <v>363</v>
      </c>
      <c r="AA24" s="568">
        <v>363</v>
      </c>
      <c r="AB24" s="568">
        <v>335</v>
      </c>
      <c r="AC24" s="568">
        <v>364</v>
      </c>
      <c r="AD24" s="568">
        <v>364</v>
      </c>
      <c r="AE24" s="568">
        <v>365</v>
      </c>
      <c r="AF24" s="568">
        <v>364</v>
      </c>
      <c r="AG24" s="568">
        <v>364</v>
      </c>
      <c r="AH24" s="568">
        <v>364</v>
      </c>
      <c r="AI24" s="568">
        <v>365</v>
      </c>
      <c r="AJ24" s="568">
        <v>365</v>
      </c>
      <c r="AK24" s="568">
        <v>365</v>
      </c>
      <c r="AL24" s="569"/>
      <c r="AM24" s="569"/>
      <c r="AN24" s="568">
        <v>360</v>
      </c>
      <c r="AO24" s="569"/>
      <c r="AP24" s="569"/>
      <c r="AQ24" s="568">
        <v>361</v>
      </c>
      <c r="AR24" s="568">
        <v>364</v>
      </c>
      <c r="AS24" s="568">
        <v>364</v>
      </c>
      <c r="AT24" s="568">
        <v>365</v>
      </c>
      <c r="AU24" s="569"/>
      <c r="AV24" s="569"/>
      <c r="AW24" s="568">
        <v>362</v>
      </c>
      <c r="AX24" s="567"/>
      <c r="AY24" s="567"/>
      <c r="AZ24" s="568">
        <v>363</v>
      </c>
      <c r="BA24" s="567"/>
      <c r="BB24" s="567"/>
      <c r="BC24" s="568">
        <v>286</v>
      </c>
      <c r="BD24" s="567" t="s">
        <v>680</v>
      </c>
      <c r="BE24" s="568">
        <v>357</v>
      </c>
      <c r="BF24" s="568">
        <v>357</v>
      </c>
      <c r="BG24" s="568">
        <v>365</v>
      </c>
      <c r="BH24" s="568">
        <v>181</v>
      </c>
      <c r="BI24" s="568">
        <v>181</v>
      </c>
      <c r="BJ24" s="568">
        <v>365</v>
      </c>
      <c r="BK24" s="568">
        <v>181</v>
      </c>
      <c r="BL24" s="568">
        <v>181</v>
      </c>
      <c r="BM24" s="568"/>
      <c r="BN24" s="568">
        <v>365</v>
      </c>
      <c r="BO24" s="568">
        <v>365</v>
      </c>
      <c r="BP24" s="568"/>
      <c r="BQ24" s="568">
        <v>131</v>
      </c>
      <c r="BR24" s="568">
        <v>131</v>
      </c>
      <c r="BS24" s="568"/>
      <c r="BT24" s="568">
        <v>364</v>
      </c>
      <c r="BU24" s="568">
        <v>364</v>
      </c>
      <c r="BV24" s="568">
        <v>365</v>
      </c>
      <c r="BW24" s="567"/>
      <c r="BX24" s="567"/>
      <c r="BY24" s="568">
        <v>125</v>
      </c>
      <c r="BZ24" s="568">
        <v>0</v>
      </c>
      <c r="CA24" s="568">
        <v>0</v>
      </c>
      <c r="CB24" s="568">
        <v>365</v>
      </c>
      <c r="CC24" s="568">
        <v>0</v>
      </c>
      <c r="CD24" s="568">
        <v>0</v>
      </c>
      <c r="CE24" s="568">
        <v>365</v>
      </c>
      <c r="CF24" s="568">
        <v>357</v>
      </c>
      <c r="CG24" s="568">
        <v>359</v>
      </c>
      <c r="CH24" s="568">
        <v>360</v>
      </c>
      <c r="CI24" s="568">
        <v>355</v>
      </c>
      <c r="CJ24" s="568">
        <v>360</v>
      </c>
      <c r="CK24" s="568"/>
      <c r="CL24" s="568">
        <v>150</v>
      </c>
      <c r="CM24" s="568">
        <v>95</v>
      </c>
      <c r="CN24" s="568">
        <v>365</v>
      </c>
      <c r="CO24" s="568">
        <v>354</v>
      </c>
      <c r="CP24" s="568">
        <v>361</v>
      </c>
      <c r="CQ24" s="568">
        <v>365</v>
      </c>
      <c r="CR24" s="568">
        <v>46</v>
      </c>
      <c r="CS24" s="568">
        <v>96</v>
      </c>
      <c r="CT24" s="568">
        <v>365</v>
      </c>
    </row>
    <row r="25" spans="1:98" ht="14" x14ac:dyDescent="0.15">
      <c r="A25" s="567" t="s">
        <v>1034</v>
      </c>
      <c r="B25" s="567">
        <v>0</v>
      </c>
      <c r="C25" s="567">
        <v>2</v>
      </c>
      <c r="D25" s="567">
        <v>1</v>
      </c>
      <c r="E25" s="567">
        <v>187</v>
      </c>
      <c r="F25" s="567">
        <v>187</v>
      </c>
      <c r="G25" s="567">
        <v>0</v>
      </c>
      <c r="H25" s="568">
        <v>1</v>
      </c>
      <c r="I25" s="568">
        <v>1</v>
      </c>
      <c r="J25" s="568">
        <v>0</v>
      </c>
      <c r="K25" s="568">
        <v>0</v>
      </c>
      <c r="L25" s="568">
        <v>0</v>
      </c>
      <c r="M25" s="568">
        <v>0</v>
      </c>
      <c r="N25" s="568">
        <v>0</v>
      </c>
      <c r="O25" s="568">
        <v>0</v>
      </c>
      <c r="P25" s="568">
        <v>0</v>
      </c>
      <c r="Q25" s="568">
        <v>0</v>
      </c>
      <c r="R25" s="568">
        <v>0</v>
      </c>
      <c r="S25" s="568">
        <v>0</v>
      </c>
      <c r="T25" s="568">
        <v>0</v>
      </c>
      <c r="U25" s="568">
        <v>0</v>
      </c>
      <c r="V25" s="568"/>
      <c r="W25" s="568">
        <v>15</v>
      </c>
      <c r="X25" s="568">
        <v>1</v>
      </c>
      <c r="Y25" s="568">
        <v>0</v>
      </c>
      <c r="Z25" s="568">
        <v>2</v>
      </c>
      <c r="AA25" s="568">
        <v>2</v>
      </c>
      <c r="AB25" s="568">
        <v>0</v>
      </c>
      <c r="AC25" s="568">
        <v>1</v>
      </c>
      <c r="AD25" s="568">
        <v>1</v>
      </c>
      <c r="AE25" s="568">
        <v>0</v>
      </c>
      <c r="AF25" s="568">
        <v>1</v>
      </c>
      <c r="AG25" s="568">
        <v>1</v>
      </c>
      <c r="AH25" s="568">
        <v>1</v>
      </c>
      <c r="AI25" s="568">
        <v>0</v>
      </c>
      <c r="AJ25" s="568">
        <v>0</v>
      </c>
      <c r="AK25" s="568">
        <v>0</v>
      </c>
      <c r="AL25" s="569"/>
      <c r="AM25" s="569"/>
      <c r="AN25" s="568">
        <v>5</v>
      </c>
      <c r="AO25" s="569"/>
      <c r="AP25" s="569"/>
      <c r="AQ25" s="568">
        <v>4</v>
      </c>
      <c r="AR25" s="568">
        <v>1</v>
      </c>
      <c r="AS25" s="568">
        <v>1</v>
      </c>
      <c r="AT25" s="568">
        <v>0</v>
      </c>
      <c r="AU25" s="569"/>
      <c r="AV25" s="569"/>
      <c r="AW25" s="568">
        <v>3</v>
      </c>
      <c r="AX25" s="567"/>
      <c r="AY25" s="567"/>
      <c r="AZ25" s="568">
        <v>2</v>
      </c>
      <c r="BA25" s="567"/>
      <c r="BB25" s="567"/>
      <c r="BC25" s="568">
        <v>79</v>
      </c>
      <c r="BD25" s="567" t="s">
        <v>1034</v>
      </c>
      <c r="BE25" s="568">
        <v>8</v>
      </c>
      <c r="BF25" s="568">
        <v>8</v>
      </c>
      <c r="BG25" s="568">
        <v>0</v>
      </c>
      <c r="BH25" s="568">
        <v>184</v>
      </c>
      <c r="BI25" s="568">
        <v>184</v>
      </c>
      <c r="BJ25" s="568">
        <v>0</v>
      </c>
      <c r="BK25" s="568">
        <v>184</v>
      </c>
      <c r="BL25" s="568">
        <v>184</v>
      </c>
      <c r="BM25" s="568"/>
      <c r="BN25" s="568">
        <v>0</v>
      </c>
      <c r="BO25" s="568">
        <v>0</v>
      </c>
      <c r="BP25" s="568"/>
      <c r="BQ25" s="568">
        <v>234</v>
      </c>
      <c r="BR25" s="568">
        <v>234</v>
      </c>
      <c r="BS25" s="568"/>
      <c r="BT25" s="568">
        <v>1</v>
      </c>
      <c r="BU25" s="568">
        <v>1</v>
      </c>
      <c r="BV25" s="568">
        <v>0</v>
      </c>
      <c r="BW25" s="567"/>
      <c r="BX25" s="567"/>
      <c r="BY25" s="568">
        <v>240</v>
      </c>
      <c r="BZ25" s="568">
        <v>365</v>
      </c>
      <c r="CA25" s="568">
        <v>365</v>
      </c>
      <c r="CB25" s="568">
        <v>0</v>
      </c>
      <c r="CC25" s="568">
        <v>365</v>
      </c>
      <c r="CD25" s="568">
        <v>365</v>
      </c>
      <c r="CE25" s="568">
        <v>0</v>
      </c>
      <c r="CF25" s="568">
        <v>8</v>
      </c>
      <c r="CG25" s="568">
        <v>6</v>
      </c>
      <c r="CH25" s="568">
        <v>5</v>
      </c>
      <c r="CI25" s="568">
        <v>10</v>
      </c>
      <c r="CJ25" s="568">
        <v>5</v>
      </c>
      <c r="CK25" s="568"/>
      <c r="CL25" s="568">
        <v>215</v>
      </c>
      <c r="CM25" s="568">
        <v>270</v>
      </c>
      <c r="CN25" s="568">
        <v>0</v>
      </c>
      <c r="CO25" s="568">
        <v>11</v>
      </c>
      <c r="CP25" s="568">
        <v>4</v>
      </c>
      <c r="CQ25" s="568">
        <v>0</v>
      </c>
      <c r="CR25" s="568">
        <v>319</v>
      </c>
      <c r="CS25" s="568">
        <v>269</v>
      </c>
      <c r="CT25" s="568">
        <v>0</v>
      </c>
    </row>
    <row r="26" spans="1:98" ht="14" x14ac:dyDescent="0.15">
      <c r="A26" s="567" t="s">
        <v>79</v>
      </c>
      <c r="B26" s="567"/>
      <c r="C26" s="567"/>
      <c r="D26" s="567"/>
      <c r="E26" s="567"/>
      <c r="F26" s="567"/>
      <c r="G26" s="567"/>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1"/>
      <c r="AM26" s="571"/>
      <c r="AN26" s="570"/>
      <c r="AO26" s="571"/>
      <c r="AP26" s="571"/>
      <c r="AQ26" s="570"/>
      <c r="AR26" s="570"/>
      <c r="AS26" s="570"/>
      <c r="AT26" s="570"/>
      <c r="AU26" s="571"/>
      <c r="AV26" s="571"/>
      <c r="AW26" s="570"/>
      <c r="AX26" s="52"/>
      <c r="AY26" s="52"/>
      <c r="AZ26" s="570"/>
      <c r="BA26" s="52"/>
      <c r="BB26" s="52"/>
      <c r="BC26" s="570"/>
      <c r="BD26" s="567" t="s">
        <v>79</v>
      </c>
      <c r="BE26" s="570"/>
      <c r="BF26" s="570"/>
      <c r="BG26" s="570"/>
      <c r="BH26" s="570"/>
      <c r="BI26" s="570"/>
      <c r="BJ26" s="570"/>
      <c r="BK26" s="570"/>
      <c r="BL26" s="570"/>
      <c r="BM26" s="570"/>
      <c r="BN26" s="570"/>
      <c r="BO26" s="570"/>
      <c r="BP26" s="570"/>
      <c r="BQ26" s="570"/>
      <c r="BR26" s="570"/>
      <c r="BS26" s="570"/>
      <c r="BT26" s="570"/>
      <c r="BU26" s="570"/>
      <c r="BV26" s="570"/>
      <c r="BW26" s="52"/>
      <c r="BX26" s="52"/>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row>
    <row r="27" spans="1:98" x14ac:dyDescent="0.15">
      <c r="A27" s="572">
        <v>42644</v>
      </c>
      <c r="B27" s="45" t="s">
        <v>653</v>
      </c>
      <c r="C27" s="45" t="s">
        <v>653</v>
      </c>
      <c r="D27" s="450" t="s">
        <v>653</v>
      </c>
      <c r="E27" s="574"/>
      <c r="F27" s="574"/>
      <c r="G27" s="728"/>
      <c r="H27" s="45" t="s">
        <v>653</v>
      </c>
      <c r="I27" s="45" t="s">
        <v>653</v>
      </c>
      <c r="J27" s="45" t="s">
        <v>653</v>
      </c>
      <c r="K27" s="45" t="s">
        <v>653</v>
      </c>
      <c r="L27" s="45" t="s">
        <v>653</v>
      </c>
      <c r="M27" s="45" t="s">
        <v>653</v>
      </c>
      <c r="N27" s="45" t="s">
        <v>653</v>
      </c>
      <c r="O27" s="45" t="s">
        <v>653</v>
      </c>
      <c r="P27" s="45" t="s">
        <v>653</v>
      </c>
      <c r="Q27" s="45" t="s">
        <v>653</v>
      </c>
      <c r="R27" s="45" t="s">
        <v>653</v>
      </c>
      <c r="S27" s="45" t="s">
        <v>653</v>
      </c>
      <c r="T27" s="45" t="s">
        <v>653</v>
      </c>
      <c r="U27" s="45" t="s">
        <v>653</v>
      </c>
      <c r="V27" s="729"/>
      <c r="W27" s="444" t="s">
        <v>653</v>
      </c>
      <c r="X27" s="45" t="s">
        <v>653</v>
      </c>
      <c r="Y27" s="45" t="s">
        <v>653</v>
      </c>
      <c r="Z27" s="444" t="s">
        <v>653</v>
      </c>
      <c r="AA27" s="444" t="s">
        <v>653</v>
      </c>
      <c r="AB27" s="450" t="s">
        <v>653</v>
      </c>
      <c r="AC27" s="444" t="s">
        <v>653</v>
      </c>
      <c r="AD27" s="444" t="s">
        <v>653</v>
      </c>
      <c r="AE27" s="45" t="s">
        <v>653</v>
      </c>
      <c r="AF27" s="444" t="s">
        <v>653</v>
      </c>
      <c r="AG27" s="444" t="s">
        <v>653</v>
      </c>
      <c r="AH27" s="450" t="s">
        <v>653</v>
      </c>
      <c r="AI27" s="45" t="s">
        <v>653</v>
      </c>
      <c r="AJ27" s="45" t="s">
        <v>653</v>
      </c>
      <c r="AK27" s="45" t="s">
        <v>653</v>
      </c>
      <c r="AL27" s="554"/>
      <c r="AM27" s="554"/>
      <c r="AN27" s="450" t="s">
        <v>653</v>
      </c>
      <c r="AO27" s="554"/>
      <c r="AP27" s="554"/>
      <c r="AQ27" s="450" t="s">
        <v>653</v>
      </c>
      <c r="AR27" s="444" t="s">
        <v>653</v>
      </c>
      <c r="AS27" s="444" t="s">
        <v>653</v>
      </c>
      <c r="AT27" s="45" t="s">
        <v>653</v>
      </c>
      <c r="AU27" s="554"/>
      <c r="AV27" s="554"/>
      <c r="AW27" s="450" t="s">
        <v>653</v>
      </c>
      <c r="AX27" s="554"/>
      <c r="AY27" s="554"/>
      <c r="AZ27" s="450" t="s">
        <v>653</v>
      </c>
      <c r="BA27" s="554"/>
      <c r="BB27" s="554"/>
      <c r="BC27" s="450"/>
      <c r="BD27" s="572">
        <v>42644</v>
      </c>
      <c r="BE27" s="444" t="s">
        <v>653</v>
      </c>
      <c r="BF27" s="444" t="s">
        <v>653</v>
      </c>
      <c r="BG27" s="45" t="s">
        <v>653</v>
      </c>
      <c r="BH27" s="444" t="s">
        <v>653</v>
      </c>
      <c r="BI27" s="444" t="s">
        <v>653</v>
      </c>
      <c r="BJ27" s="45" t="s">
        <v>653</v>
      </c>
      <c r="BK27" s="444" t="s">
        <v>653</v>
      </c>
      <c r="BL27" s="444" t="s">
        <v>653</v>
      </c>
      <c r="BM27" s="729"/>
      <c r="BN27" s="45" t="s">
        <v>653</v>
      </c>
      <c r="BO27" s="45" t="s">
        <v>653</v>
      </c>
      <c r="BP27" s="729"/>
      <c r="BQ27" s="728"/>
      <c r="BR27" s="728"/>
      <c r="BS27" s="729"/>
      <c r="BT27" s="45" t="s">
        <v>653</v>
      </c>
      <c r="BU27" s="45" t="s">
        <v>653</v>
      </c>
      <c r="BV27" s="45" t="s">
        <v>653</v>
      </c>
      <c r="BW27" s="554"/>
      <c r="BX27" s="554"/>
      <c r="BY27" s="575" t="s">
        <v>659</v>
      </c>
      <c r="BZ27" s="574"/>
      <c r="CA27" s="574"/>
      <c r="CB27" s="45" t="s">
        <v>653</v>
      </c>
      <c r="CC27" s="574"/>
      <c r="CD27" s="574"/>
      <c r="CE27" s="45" t="s">
        <v>653</v>
      </c>
      <c r="CF27" s="45" t="s">
        <v>653</v>
      </c>
      <c r="CG27" s="444" t="s">
        <v>653</v>
      </c>
      <c r="CH27" s="450" t="s">
        <v>653</v>
      </c>
      <c r="CI27" s="444" t="s">
        <v>653</v>
      </c>
      <c r="CJ27" s="444" t="s">
        <v>653</v>
      </c>
      <c r="CK27" s="729"/>
      <c r="CL27" s="576" t="s">
        <v>665</v>
      </c>
      <c r="CM27" s="580" t="s">
        <v>659</v>
      </c>
      <c r="CN27" s="45" t="s">
        <v>653</v>
      </c>
      <c r="CO27" s="444" t="s">
        <v>653</v>
      </c>
      <c r="CP27" s="444" t="s">
        <v>653</v>
      </c>
      <c r="CQ27" s="45" t="s">
        <v>653</v>
      </c>
      <c r="CR27" s="580" t="s">
        <v>659</v>
      </c>
      <c r="CS27" s="580" t="s">
        <v>659</v>
      </c>
      <c r="CT27" s="45" t="s">
        <v>653</v>
      </c>
    </row>
    <row r="28" spans="1:98" x14ac:dyDescent="0.15">
      <c r="A28" s="572">
        <v>42645</v>
      </c>
      <c r="B28" s="45" t="s">
        <v>653</v>
      </c>
      <c r="C28" s="45" t="s">
        <v>653</v>
      </c>
      <c r="D28" s="450" t="s">
        <v>653</v>
      </c>
      <c r="E28" s="574"/>
      <c r="F28" s="574"/>
      <c r="G28" s="728"/>
      <c r="H28" s="45" t="s">
        <v>653</v>
      </c>
      <c r="I28" s="45" t="s">
        <v>653</v>
      </c>
      <c r="J28" s="45" t="s">
        <v>653</v>
      </c>
      <c r="K28" s="45" t="s">
        <v>653</v>
      </c>
      <c r="L28" s="45" t="s">
        <v>653</v>
      </c>
      <c r="M28" s="45" t="s">
        <v>653</v>
      </c>
      <c r="N28" s="45" t="s">
        <v>653</v>
      </c>
      <c r="O28" s="45" t="s">
        <v>653</v>
      </c>
      <c r="P28" s="45" t="s">
        <v>653</v>
      </c>
      <c r="Q28" s="45" t="s">
        <v>653</v>
      </c>
      <c r="R28" s="45" t="s">
        <v>653</v>
      </c>
      <c r="S28" s="45" t="s">
        <v>653</v>
      </c>
      <c r="T28" s="45" t="s">
        <v>653</v>
      </c>
      <c r="U28" s="45" t="s">
        <v>653</v>
      </c>
      <c r="V28" s="729"/>
      <c r="W28" s="444" t="s">
        <v>653</v>
      </c>
      <c r="X28" s="45" t="s">
        <v>653</v>
      </c>
      <c r="Y28" s="45" t="s">
        <v>653</v>
      </c>
      <c r="Z28" s="444" t="s">
        <v>653</v>
      </c>
      <c r="AA28" s="444" t="s">
        <v>653</v>
      </c>
      <c r="AB28" s="450" t="s">
        <v>653</v>
      </c>
      <c r="AC28" s="444" t="s">
        <v>653</v>
      </c>
      <c r="AD28" s="444" t="s">
        <v>653</v>
      </c>
      <c r="AE28" s="45" t="s">
        <v>653</v>
      </c>
      <c r="AF28" s="444" t="s">
        <v>653</v>
      </c>
      <c r="AG28" s="444" t="s">
        <v>653</v>
      </c>
      <c r="AH28" s="450" t="s">
        <v>653</v>
      </c>
      <c r="AI28" s="45" t="s">
        <v>653</v>
      </c>
      <c r="AJ28" s="45" t="s">
        <v>653</v>
      </c>
      <c r="AK28" s="45" t="s">
        <v>653</v>
      </c>
      <c r="AL28" s="554"/>
      <c r="AM28" s="554"/>
      <c r="AN28" s="450" t="s">
        <v>653</v>
      </c>
      <c r="AO28" s="554"/>
      <c r="AP28" s="554"/>
      <c r="AQ28" s="450" t="s">
        <v>653</v>
      </c>
      <c r="AR28" s="444" t="s">
        <v>653</v>
      </c>
      <c r="AS28" s="444" t="s">
        <v>653</v>
      </c>
      <c r="AT28" s="45" t="s">
        <v>653</v>
      </c>
      <c r="AU28" s="554"/>
      <c r="AV28" s="554"/>
      <c r="AW28" s="450" t="s">
        <v>653</v>
      </c>
      <c r="AX28" s="554"/>
      <c r="AY28" s="554"/>
      <c r="AZ28" s="450" t="s">
        <v>653</v>
      </c>
      <c r="BA28" s="554"/>
      <c r="BB28" s="554"/>
      <c r="BC28" s="450"/>
      <c r="BD28" s="572">
        <v>42645</v>
      </c>
      <c r="BE28" s="444" t="s">
        <v>653</v>
      </c>
      <c r="BF28" s="444" t="s">
        <v>653</v>
      </c>
      <c r="BG28" s="45" t="s">
        <v>653</v>
      </c>
      <c r="BH28" s="444" t="s">
        <v>653</v>
      </c>
      <c r="BI28" s="444" t="s">
        <v>653</v>
      </c>
      <c r="BJ28" s="45" t="s">
        <v>653</v>
      </c>
      <c r="BK28" s="444" t="s">
        <v>653</v>
      </c>
      <c r="BL28" s="444" t="s">
        <v>653</v>
      </c>
      <c r="BM28" s="729"/>
      <c r="BN28" s="45" t="s">
        <v>653</v>
      </c>
      <c r="BO28" s="45" t="s">
        <v>653</v>
      </c>
      <c r="BP28" s="729"/>
      <c r="BQ28" s="728"/>
      <c r="BR28" s="728"/>
      <c r="BS28" s="729"/>
      <c r="BT28" s="45" t="s">
        <v>653</v>
      </c>
      <c r="BU28" s="45" t="s">
        <v>653</v>
      </c>
      <c r="BV28" s="45" t="s">
        <v>653</v>
      </c>
      <c r="BW28" s="554"/>
      <c r="BX28" s="554"/>
      <c r="BY28" s="575" t="s">
        <v>659</v>
      </c>
      <c r="BZ28" s="574"/>
      <c r="CA28" s="574"/>
      <c r="CB28" s="45" t="s">
        <v>653</v>
      </c>
      <c r="CC28" s="574"/>
      <c r="CD28" s="574"/>
      <c r="CE28" s="45" t="s">
        <v>653</v>
      </c>
      <c r="CF28" s="45" t="s">
        <v>653</v>
      </c>
      <c r="CG28" s="444" t="s">
        <v>653</v>
      </c>
      <c r="CH28" s="450" t="s">
        <v>653</v>
      </c>
      <c r="CI28" s="444" t="s">
        <v>653</v>
      </c>
      <c r="CJ28" s="444" t="s">
        <v>653</v>
      </c>
      <c r="CK28" s="729"/>
      <c r="CL28" s="444" t="s">
        <v>653</v>
      </c>
      <c r="CM28" s="580" t="s">
        <v>659</v>
      </c>
      <c r="CN28" s="45" t="s">
        <v>653</v>
      </c>
      <c r="CO28" s="444" t="s">
        <v>653</v>
      </c>
      <c r="CP28" s="444" t="s">
        <v>653</v>
      </c>
      <c r="CQ28" s="45" t="s">
        <v>653</v>
      </c>
      <c r="CR28" s="580" t="s">
        <v>659</v>
      </c>
      <c r="CS28" s="580" t="s">
        <v>659</v>
      </c>
      <c r="CT28" s="45" t="s">
        <v>653</v>
      </c>
    </row>
    <row r="29" spans="1:98" x14ac:dyDescent="0.15">
      <c r="A29" s="572">
        <v>42646</v>
      </c>
      <c r="B29" s="45" t="s">
        <v>653</v>
      </c>
      <c r="C29" s="45" t="s">
        <v>653</v>
      </c>
      <c r="D29" s="450" t="s">
        <v>653</v>
      </c>
      <c r="E29" s="574"/>
      <c r="F29" s="574"/>
      <c r="G29" s="728"/>
      <c r="H29" s="45" t="s">
        <v>653</v>
      </c>
      <c r="I29" s="45" t="s">
        <v>653</v>
      </c>
      <c r="J29" s="45" t="s">
        <v>653</v>
      </c>
      <c r="K29" s="45" t="s">
        <v>653</v>
      </c>
      <c r="L29" s="45" t="s">
        <v>653</v>
      </c>
      <c r="M29" s="45" t="s">
        <v>653</v>
      </c>
      <c r="N29" s="45" t="s">
        <v>653</v>
      </c>
      <c r="O29" s="45" t="s">
        <v>653</v>
      </c>
      <c r="P29" s="45" t="s">
        <v>653</v>
      </c>
      <c r="Q29" s="45" t="s">
        <v>653</v>
      </c>
      <c r="R29" s="45" t="s">
        <v>653</v>
      </c>
      <c r="S29" s="45" t="s">
        <v>653</v>
      </c>
      <c r="T29" s="45" t="s">
        <v>653</v>
      </c>
      <c r="U29" s="45" t="s">
        <v>653</v>
      </c>
      <c r="V29" s="729"/>
      <c r="W29" s="444" t="s">
        <v>653</v>
      </c>
      <c r="X29" s="45" t="s">
        <v>653</v>
      </c>
      <c r="Y29" s="45" t="s">
        <v>653</v>
      </c>
      <c r="Z29" s="444" t="s">
        <v>653</v>
      </c>
      <c r="AA29" s="444" t="s">
        <v>653</v>
      </c>
      <c r="AB29" s="450" t="s">
        <v>653</v>
      </c>
      <c r="AC29" s="444" t="s">
        <v>653</v>
      </c>
      <c r="AD29" s="444" t="s">
        <v>653</v>
      </c>
      <c r="AE29" s="45" t="s">
        <v>653</v>
      </c>
      <c r="AF29" s="444" t="s">
        <v>653</v>
      </c>
      <c r="AG29" s="444" t="s">
        <v>653</v>
      </c>
      <c r="AH29" s="450" t="s">
        <v>653</v>
      </c>
      <c r="AI29" s="45" t="s">
        <v>653</v>
      </c>
      <c r="AJ29" s="45" t="s">
        <v>653</v>
      </c>
      <c r="AK29" s="45" t="s">
        <v>653</v>
      </c>
      <c r="AL29" s="554"/>
      <c r="AM29" s="554"/>
      <c r="AN29" s="450" t="s">
        <v>653</v>
      </c>
      <c r="AO29" s="554"/>
      <c r="AP29" s="554"/>
      <c r="AQ29" s="450" t="s">
        <v>653</v>
      </c>
      <c r="AR29" s="444" t="s">
        <v>653</v>
      </c>
      <c r="AS29" s="444" t="s">
        <v>653</v>
      </c>
      <c r="AT29" s="45" t="s">
        <v>653</v>
      </c>
      <c r="AU29" s="554"/>
      <c r="AV29" s="554"/>
      <c r="AW29" s="450" t="s">
        <v>653</v>
      </c>
      <c r="AX29" s="554"/>
      <c r="AY29" s="554"/>
      <c r="AZ29" s="450" t="s">
        <v>653</v>
      </c>
      <c r="BA29" s="554"/>
      <c r="BB29" s="554"/>
      <c r="BC29" s="450"/>
      <c r="BD29" s="572">
        <v>42646</v>
      </c>
      <c r="BE29" s="444" t="s">
        <v>653</v>
      </c>
      <c r="BF29" s="444" t="s">
        <v>653</v>
      </c>
      <c r="BG29" s="45" t="s">
        <v>653</v>
      </c>
      <c r="BH29" s="444" t="s">
        <v>653</v>
      </c>
      <c r="BI29" s="444" t="s">
        <v>653</v>
      </c>
      <c r="BJ29" s="45" t="s">
        <v>653</v>
      </c>
      <c r="BK29" s="444" t="s">
        <v>653</v>
      </c>
      <c r="BL29" s="444" t="s">
        <v>653</v>
      </c>
      <c r="BM29" s="729"/>
      <c r="BN29" s="45" t="s">
        <v>653</v>
      </c>
      <c r="BO29" s="45" t="s">
        <v>653</v>
      </c>
      <c r="BP29" s="729"/>
      <c r="BQ29" s="728"/>
      <c r="BR29" s="728"/>
      <c r="BS29" s="729"/>
      <c r="BT29" s="45" t="s">
        <v>653</v>
      </c>
      <c r="BU29" s="45" t="s">
        <v>653</v>
      </c>
      <c r="BV29" s="45" t="s">
        <v>653</v>
      </c>
      <c r="BW29" s="554"/>
      <c r="BX29" s="554"/>
      <c r="BY29" s="450" t="s">
        <v>653</v>
      </c>
      <c r="BZ29" s="574"/>
      <c r="CA29" s="574"/>
      <c r="CB29" s="45" t="s">
        <v>653</v>
      </c>
      <c r="CC29" s="574"/>
      <c r="CD29" s="574"/>
      <c r="CE29" s="45" t="s">
        <v>653</v>
      </c>
      <c r="CF29" s="45" t="s">
        <v>653</v>
      </c>
      <c r="CG29" s="444" t="s">
        <v>653</v>
      </c>
      <c r="CH29" s="450" t="s">
        <v>653</v>
      </c>
      <c r="CI29" s="444" t="s">
        <v>653</v>
      </c>
      <c r="CJ29" s="444" t="s">
        <v>653</v>
      </c>
      <c r="CK29" s="729"/>
      <c r="CL29" s="580" t="s">
        <v>659</v>
      </c>
      <c r="CM29" s="580" t="s">
        <v>659</v>
      </c>
      <c r="CN29" s="45" t="s">
        <v>653</v>
      </c>
      <c r="CO29" s="444" t="s">
        <v>653</v>
      </c>
      <c r="CP29" s="444" t="s">
        <v>653</v>
      </c>
      <c r="CQ29" s="45" t="s">
        <v>653</v>
      </c>
      <c r="CR29" s="580" t="s">
        <v>659</v>
      </c>
      <c r="CS29" s="580" t="s">
        <v>659</v>
      </c>
      <c r="CT29" s="45" t="s">
        <v>653</v>
      </c>
    </row>
    <row r="30" spans="1:98" x14ac:dyDescent="0.15">
      <c r="A30" s="572">
        <v>42647</v>
      </c>
      <c r="B30" s="45" t="s">
        <v>653</v>
      </c>
      <c r="C30" s="45" t="s">
        <v>653</v>
      </c>
      <c r="D30" s="450" t="s">
        <v>653</v>
      </c>
      <c r="E30" s="574"/>
      <c r="F30" s="574"/>
      <c r="G30" s="728"/>
      <c r="H30" s="45" t="s">
        <v>653</v>
      </c>
      <c r="I30" s="45" t="s">
        <v>653</v>
      </c>
      <c r="J30" s="45" t="s">
        <v>653</v>
      </c>
      <c r="K30" s="45" t="s">
        <v>653</v>
      </c>
      <c r="L30" s="45" t="s">
        <v>653</v>
      </c>
      <c r="M30" s="45" t="s">
        <v>653</v>
      </c>
      <c r="N30" s="45" t="s">
        <v>653</v>
      </c>
      <c r="O30" s="45" t="s">
        <v>653</v>
      </c>
      <c r="P30" s="45" t="s">
        <v>653</v>
      </c>
      <c r="Q30" s="45" t="s">
        <v>653</v>
      </c>
      <c r="R30" s="45" t="s">
        <v>653</v>
      </c>
      <c r="S30" s="45" t="s">
        <v>653</v>
      </c>
      <c r="T30" s="45" t="s">
        <v>653</v>
      </c>
      <c r="U30" s="45" t="s">
        <v>653</v>
      </c>
      <c r="V30" s="729"/>
      <c r="W30" s="444" t="s">
        <v>653</v>
      </c>
      <c r="X30" s="45" t="s">
        <v>653</v>
      </c>
      <c r="Y30" s="45" t="s">
        <v>653</v>
      </c>
      <c r="Z30" s="444" t="s">
        <v>653</v>
      </c>
      <c r="AA30" s="444" t="s">
        <v>653</v>
      </c>
      <c r="AB30" s="450" t="s">
        <v>653</v>
      </c>
      <c r="AC30" s="444" t="s">
        <v>653</v>
      </c>
      <c r="AD30" s="444" t="s">
        <v>653</v>
      </c>
      <c r="AE30" s="45" t="s">
        <v>653</v>
      </c>
      <c r="AF30" s="444" t="s">
        <v>653</v>
      </c>
      <c r="AG30" s="444" t="s">
        <v>653</v>
      </c>
      <c r="AH30" s="450" t="s">
        <v>653</v>
      </c>
      <c r="AI30" s="45" t="s">
        <v>653</v>
      </c>
      <c r="AJ30" s="45" t="s">
        <v>653</v>
      </c>
      <c r="AK30" s="45" t="s">
        <v>653</v>
      </c>
      <c r="AL30" s="554"/>
      <c r="AM30" s="554"/>
      <c r="AN30" s="450" t="s">
        <v>653</v>
      </c>
      <c r="AO30" s="554"/>
      <c r="AP30" s="554"/>
      <c r="AQ30" s="450" t="s">
        <v>653</v>
      </c>
      <c r="AR30" s="444" t="s">
        <v>653</v>
      </c>
      <c r="AS30" s="444" t="s">
        <v>653</v>
      </c>
      <c r="AT30" s="45" t="s">
        <v>653</v>
      </c>
      <c r="AU30" s="554"/>
      <c r="AV30" s="554"/>
      <c r="AW30" s="450" t="s">
        <v>653</v>
      </c>
      <c r="AX30" s="554"/>
      <c r="AY30" s="554"/>
      <c r="AZ30" s="450" t="s">
        <v>653</v>
      </c>
      <c r="BA30" s="554"/>
      <c r="BB30" s="554"/>
      <c r="BC30" s="450"/>
      <c r="BD30" s="572">
        <v>42647</v>
      </c>
      <c r="BE30" s="444" t="s">
        <v>653</v>
      </c>
      <c r="BF30" s="444" t="s">
        <v>653</v>
      </c>
      <c r="BG30" s="45" t="s">
        <v>653</v>
      </c>
      <c r="BH30" s="444" t="s">
        <v>653</v>
      </c>
      <c r="BI30" s="444" t="s">
        <v>653</v>
      </c>
      <c r="BJ30" s="45" t="s">
        <v>653</v>
      </c>
      <c r="BK30" s="444" t="s">
        <v>653</v>
      </c>
      <c r="BL30" s="444" t="s">
        <v>653</v>
      </c>
      <c r="BM30" s="729"/>
      <c r="BN30" s="45" t="s">
        <v>653</v>
      </c>
      <c r="BO30" s="45" t="s">
        <v>653</v>
      </c>
      <c r="BP30" s="729"/>
      <c r="BQ30" s="728"/>
      <c r="BR30" s="728"/>
      <c r="BS30" s="729"/>
      <c r="BT30" s="45" t="s">
        <v>653</v>
      </c>
      <c r="BU30" s="45" t="s">
        <v>653</v>
      </c>
      <c r="BV30" s="45" t="s">
        <v>653</v>
      </c>
      <c r="BW30" s="554"/>
      <c r="BX30" s="554"/>
      <c r="BY30" s="450" t="s">
        <v>653</v>
      </c>
      <c r="BZ30" s="574"/>
      <c r="CA30" s="574"/>
      <c r="CB30" s="45" t="s">
        <v>653</v>
      </c>
      <c r="CC30" s="574"/>
      <c r="CD30" s="574"/>
      <c r="CE30" s="45" t="s">
        <v>653</v>
      </c>
      <c r="CF30" s="45" t="s">
        <v>653</v>
      </c>
      <c r="CG30" s="444" t="s">
        <v>653</v>
      </c>
      <c r="CH30" s="450" t="s">
        <v>653</v>
      </c>
      <c r="CI30" s="444" t="s">
        <v>653</v>
      </c>
      <c r="CJ30" s="444" t="s">
        <v>653</v>
      </c>
      <c r="CK30" s="729"/>
      <c r="CL30" s="580" t="s">
        <v>659</v>
      </c>
      <c r="CM30" s="576" t="s">
        <v>665</v>
      </c>
      <c r="CN30" s="45" t="s">
        <v>653</v>
      </c>
      <c r="CO30" s="444" t="s">
        <v>653</v>
      </c>
      <c r="CP30" s="444" t="s">
        <v>653</v>
      </c>
      <c r="CQ30" s="45" t="s">
        <v>653</v>
      </c>
      <c r="CR30" s="580" t="s">
        <v>659</v>
      </c>
      <c r="CS30" s="580" t="s">
        <v>659</v>
      </c>
      <c r="CT30" s="45" t="s">
        <v>653</v>
      </c>
    </row>
    <row r="31" spans="1:98" x14ac:dyDescent="0.15">
      <c r="A31" s="572">
        <v>42648</v>
      </c>
      <c r="B31" s="45" t="s">
        <v>653</v>
      </c>
      <c r="C31" s="45" t="s">
        <v>653</v>
      </c>
      <c r="D31" s="450" t="s">
        <v>653</v>
      </c>
      <c r="E31" s="574"/>
      <c r="F31" s="574"/>
      <c r="G31" s="728"/>
      <c r="H31" s="45" t="s">
        <v>653</v>
      </c>
      <c r="I31" s="45" t="s">
        <v>653</v>
      </c>
      <c r="J31" s="45" t="s">
        <v>653</v>
      </c>
      <c r="K31" s="45" t="s">
        <v>653</v>
      </c>
      <c r="L31" s="45" t="s">
        <v>653</v>
      </c>
      <c r="M31" s="45" t="s">
        <v>653</v>
      </c>
      <c r="N31" s="45" t="s">
        <v>653</v>
      </c>
      <c r="O31" s="45" t="s">
        <v>653</v>
      </c>
      <c r="P31" s="45" t="s">
        <v>653</v>
      </c>
      <c r="Q31" s="45" t="s">
        <v>653</v>
      </c>
      <c r="R31" s="45" t="s">
        <v>653</v>
      </c>
      <c r="S31" s="45" t="s">
        <v>653</v>
      </c>
      <c r="T31" s="45" t="s">
        <v>653</v>
      </c>
      <c r="U31" s="45" t="s">
        <v>653</v>
      </c>
      <c r="V31" s="729"/>
      <c r="W31" s="444" t="s">
        <v>653</v>
      </c>
      <c r="X31" s="45" t="s">
        <v>653</v>
      </c>
      <c r="Y31" s="45" t="s">
        <v>653</v>
      </c>
      <c r="Z31" s="444" t="s">
        <v>653</v>
      </c>
      <c r="AA31" s="444" t="s">
        <v>653</v>
      </c>
      <c r="AB31" s="450" t="s">
        <v>653</v>
      </c>
      <c r="AC31" s="444" t="s">
        <v>653</v>
      </c>
      <c r="AD31" s="444" t="s">
        <v>653</v>
      </c>
      <c r="AE31" s="45" t="s">
        <v>653</v>
      </c>
      <c r="AF31" s="444" t="s">
        <v>653</v>
      </c>
      <c r="AG31" s="444" t="s">
        <v>653</v>
      </c>
      <c r="AH31" s="450" t="s">
        <v>653</v>
      </c>
      <c r="AI31" s="45" t="s">
        <v>653</v>
      </c>
      <c r="AJ31" s="45" t="s">
        <v>653</v>
      </c>
      <c r="AK31" s="45" t="s">
        <v>653</v>
      </c>
      <c r="AL31" s="554"/>
      <c r="AM31" s="554"/>
      <c r="AN31" s="450" t="s">
        <v>653</v>
      </c>
      <c r="AO31" s="554"/>
      <c r="AP31" s="554"/>
      <c r="AQ31" s="450" t="s">
        <v>653</v>
      </c>
      <c r="AR31" s="444" t="s">
        <v>653</v>
      </c>
      <c r="AS31" s="444" t="s">
        <v>653</v>
      </c>
      <c r="AT31" s="45" t="s">
        <v>653</v>
      </c>
      <c r="AU31" s="554"/>
      <c r="AV31" s="554"/>
      <c r="AW31" s="450" t="s">
        <v>653</v>
      </c>
      <c r="AX31" s="554"/>
      <c r="AY31" s="554"/>
      <c r="AZ31" s="450" t="s">
        <v>653</v>
      </c>
      <c r="BA31" s="554"/>
      <c r="BB31" s="554"/>
      <c r="BC31" s="450"/>
      <c r="BD31" s="572">
        <v>42648</v>
      </c>
      <c r="BE31" s="444" t="s">
        <v>653</v>
      </c>
      <c r="BF31" s="444" t="s">
        <v>653</v>
      </c>
      <c r="BG31" s="45" t="s">
        <v>653</v>
      </c>
      <c r="BH31" s="444" t="s">
        <v>653</v>
      </c>
      <c r="BI31" s="444" t="s">
        <v>653</v>
      </c>
      <c r="BJ31" s="45" t="s">
        <v>653</v>
      </c>
      <c r="BK31" s="444" t="s">
        <v>653</v>
      </c>
      <c r="BL31" s="444" t="s">
        <v>653</v>
      </c>
      <c r="BM31" s="729"/>
      <c r="BN31" s="45" t="s">
        <v>653</v>
      </c>
      <c r="BO31" s="45" t="s">
        <v>653</v>
      </c>
      <c r="BP31" s="729"/>
      <c r="BQ31" s="728"/>
      <c r="BR31" s="728"/>
      <c r="BS31" s="729"/>
      <c r="BT31" s="45" t="s">
        <v>653</v>
      </c>
      <c r="BU31" s="45" t="s">
        <v>653</v>
      </c>
      <c r="BV31" s="45" t="s">
        <v>653</v>
      </c>
      <c r="BW31" s="554"/>
      <c r="BX31" s="554"/>
      <c r="BY31" s="450" t="s">
        <v>653</v>
      </c>
      <c r="BZ31" s="574"/>
      <c r="CA31" s="574"/>
      <c r="CB31" s="45" t="s">
        <v>653</v>
      </c>
      <c r="CC31" s="574"/>
      <c r="CD31" s="574"/>
      <c r="CE31" s="45" t="s">
        <v>653</v>
      </c>
      <c r="CF31" s="45" t="s">
        <v>653</v>
      </c>
      <c r="CG31" s="444" t="s">
        <v>653</v>
      </c>
      <c r="CH31" s="450" t="s">
        <v>653</v>
      </c>
      <c r="CI31" s="444" t="s">
        <v>653</v>
      </c>
      <c r="CJ31" s="444" t="s">
        <v>653</v>
      </c>
      <c r="CK31" s="729"/>
      <c r="CL31" s="444" t="s">
        <v>653</v>
      </c>
      <c r="CM31" s="576" t="s">
        <v>665</v>
      </c>
      <c r="CN31" s="45" t="s">
        <v>653</v>
      </c>
      <c r="CO31" s="444" t="s">
        <v>653</v>
      </c>
      <c r="CP31" s="444" t="s">
        <v>653</v>
      </c>
      <c r="CQ31" s="45" t="s">
        <v>653</v>
      </c>
      <c r="CR31" s="580" t="s">
        <v>659</v>
      </c>
      <c r="CS31" s="580" t="s">
        <v>659</v>
      </c>
      <c r="CT31" s="45" t="s">
        <v>653</v>
      </c>
    </row>
    <row r="32" spans="1:98" x14ac:dyDescent="0.15">
      <c r="A32" s="572">
        <v>42649</v>
      </c>
      <c r="B32" s="45" t="s">
        <v>653</v>
      </c>
      <c r="C32" s="45" t="s">
        <v>653</v>
      </c>
      <c r="D32" s="450" t="s">
        <v>653</v>
      </c>
      <c r="E32" s="574"/>
      <c r="F32" s="574"/>
      <c r="G32" s="728"/>
      <c r="H32" s="45" t="s">
        <v>653</v>
      </c>
      <c r="I32" s="45" t="s">
        <v>653</v>
      </c>
      <c r="J32" s="45" t="s">
        <v>653</v>
      </c>
      <c r="K32" s="45" t="s">
        <v>653</v>
      </c>
      <c r="L32" s="45" t="s">
        <v>653</v>
      </c>
      <c r="M32" s="45" t="s">
        <v>653</v>
      </c>
      <c r="N32" s="45" t="s">
        <v>653</v>
      </c>
      <c r="O32" s="45" t="s">
        <v>653</v>
      </c>
      <c r="P32" s="45" t="s">
        <v>653</v>
      </c>
      <c r="Q32" s="45" t="s">
        <v>653</v>
      </c>
      <c r="R32" s="45" t="s">
        <v>653</v>
      </c>
      <c r="S32" s="45" t="s">
        <v>653</v>
      </c>
      <c r="T32" s="45" t="s">
        <v>653</v>
      </c>
      <c r="U32" s="45" t="s">
        <v>653</v>
      </c>
      <c r="V32" s="729"/>
      <c r="W32" s="444" t="s">
        <v>653</v>
      </c>
      <c r="X32" s="45" t="s">
        <v>653</v>
      </c>
      <c r="Y32" s="45" t="s">
        <v>653</v>
      </c>
      <c r="Z32" s="444" t="s">
        <v>653</v>
      </c>
      <c r="AA32" s="444" t="s">
        <v>653</v>
      </c>
      <c r="AB32" s="450" t="s">
        <v>653</v>
      </c>
      <c r="AC32" s="444" t="s">
        <v>653</v>
      </c>
      <c r="AD32" s="444" t="s">
        <v>653</v>
      </c>
      <c r="AE32" s="45" t="s">
        <v>653</v>
      </c>
      <c r="AF32" s="444" t="s">
        <v>653</v>
      </c>
      <c r="AG32" s="444" t="s">
        <v>653</v>
      </c>
      <c r="AH32" s="450" t="s">
        <v>653</v>
      </c>
      <c r="AI32" s="45" t="s">
        <v>653</v>
      </c>
      <c r="AJ32" s="45" t="s">
        <v>653</v>
      </c>
      <c r="AK32" s="45" t="s">
        <v>653</v>
      </c>
      <c r="AL32" s="554"/>
      <c r="AM32" s="554"/>
      <c r="AN32" s="450" t="s">
        <v>653</v>
      </c>
      <c r="AO32" s="554"/>
      <c r="AP32" s="554"/>
      <c r="AQ32" s="450" t="s">
        <v>653</v>
      </c>
      <c r="AR32" s="444" t="s">
        <v>653</v>
      </c>
      <c r="AS32" s="444" t="s">
        <v>653</v>
      </c>
      <c r="AT32" s="45" t="s">
        <v>653</v>
      </c>
      <c r="AU32" s="554"/>
      <c r="AV32" s="554"/>
      <c r="AW32" s="450" t="s">
        <v>653</v>
      </c>
      <c r="AX32" s="554"/>
      <c r="AY32" s="554"/>
      <c r="AZ32" s="450" t="s">
        <v>653</v>
      </c>
      <c r="BA32" s="554"/>
      <c r="BB32" s="554"/>
      <c r="BC32" s="450"/>
      <c r="BD32" s="572">
        <v>42649</v>
      </c>
      <c r="BE32" s="444" t="s">
        <v>653</v>
      </c>
      <c r="BF32" s="444" t="s">
        <v>653</v>
      </c>
      <c r="BG32" s="45" t="s">
        <v>653</v>
      </c>
      <c r="BH32" s="444" t="s">
        <v>653</v>
      </c>
      <c r="BI32" s="444" t="s">
        <v>653</v>
      </c>
      <c r="BJ32" s="45" t="s">
        <v>653</v>
      </c>
      <c r="BK32" s="444" t="s">
        <v>653</v>
      </c>
      <c r="BL32" s="444" t="s">
        <v>653</v>
      </c>
      <c r="BM32" s="729"/>
      <c r="BN32" s="45" t="s">
        <v>653</v>
      </c>
      <c r="BO32" s="45" t="s">
        <v>653</v>
      </c>
      <c r="BP32" s="729"/>
      <c r="BQ32" s="728"/>
      <c r="BR32" s="728"/>
      <c r="BS32" s="729"/>
      <c r="BT32" s="45" t="s">
        <v>653</v>
      </c>
      <c r="BU32" s="45" t="s">
        <v>653</v>
      </c>
      <c r="BV32" s="45" t="s">
        <v>653</v>
      </c>
      <c r="BW32" s="554"/>
      <c r="BX32" s="554"/>
      <c r="BY32" s="450" t="s">
        <v>653</v>
      </c>
      <c r="BZ32" s="574"/>
      <c r="CA32" s="574"/>
      <c r="CB32" s="45" t="s">
        <v>653</v>
      </c>
      <c r="CC32" s="574"/>
      <c r="CD32" s="574"/>
      <c r="CE32" s="45" t="s">
        <v>653</v>
      </c>
      <c r="CF32" s="45" t="s">
        <v>653</v>
      </c>
      <c r="CG32" s="444" t="s">
        <v>653</v>
      </c>
      <c r="CH32" s="450" t="s">
        <v>653</v>
      </c>
      <c r="CI32" s="444" t="s">
        <v>653</v>
      </c>
      <c r="CJ32" s="444" t="s">
        <v>653</v>
      </c>
      <c r="CK32" s="729"/>
      <c r="CL32" s="444" t="s">
        <v>653</v>
      </c>
      <c r="CM32" s="444" t="s">
        <v>653</v>
      </c>
      <c r="CN32" s="45" t="s">
        <v>653</v>
      </c>
      <c r="CO32" s="444" t="s">
        <v>653</v>
      </c>
      <c r="CP32" s="444" t="s">
        <v>653</v>
      </c>
      <c r="CQ32" s="45" t="s">
        <v>653</v>
      </c>
      <c r="CR32" s="580" t="s">
        <v>659</v>
      </c>
      <c r="CS32" s="580" t="s">
        <v>659</v>
      </c>
      <c r="CT32" s="45" t="s">
        <v>653</v>
      </c>
    </row>
    <row r="33" spans="1:98" x14ac:dyDescent="0.15">
      <c r="A33" s="572">
        <v>42650</v>
      </c>
      <c r="B33" s="45" t="s">
        <v>653</v>
      </c>
      <c r="C33" s="45" t="s">
        <v>653</v>
      </c>
      <c r="D33" s="450" t="s">
        <v>653</v>
      </c>
      <c r="E33" s="574"/>
      <c r="F33" s="574"/>
      <c r="G33" s="728"/>
      <c r="H33" s="45" t="s">
        <v>653</v>
      </c>
      <c r="I33" s="45" t="s">
        <v>653</v>
      </c>
      <c r="J33" s="45" t="s">
        <v>653</v>
      </c>
      <c r="K33" s="45" t="s">
        <v>653</v>
      </c>
      <c r="L33" s="45" t="s">
        <v>653</v>
      </c>
      <c r="M33" s="45" t="s">
        <v>653</v>
      </c>
      <c r="N33" s="45" t="s">
        <v>653</v>
      </c>
      <c r="O33" s="45" t="s">
        <v>653</v>
      </c>
      <c r="P33" s="45" t="s">
        <v>653</v>
      </c>
      <c r="Q33" s="45" t="s">
        <v>653</v>
      </c>
      <c r="R33" s="45" t="s">
        <v>653</v>
      </c>
      <c r="S33" s="45" t="s">
        <v>653</v>
      </c>
      <c r="T33" s="45" t="s">
        <v>653</v>
      </c>
      <c r="U33" s="45" t="s">
        <v>653</v>
      </c>
      <c r="V33" s="729"/>
      <c r="W33" s="444" t="s">
        <v>653</v>
      </c>
      <c r="X33" s="45" t="s">
        <v>653</v>
      </c>
      <c r="Y33" s="45" t="s">
        <v>653</v>
      </c>
      <c r="Z33" s="444" t="s">
        <v>653</v>
      </c>
      <c r="AA33" s="444" t="s">
        <v>653</v>
      </c>
      <c r="AB33" s="450" t="s">
        <v>653</v>
      </c>
      <c r="AC33" s="444" t="s">
        <v>653</v>
      </c>
      <c r="AD33" s="444" t="s">
        <v>653</v>
      </c>
      <c r="AE33" s="45" t="s">
        <v>653</v>
      </c>
      <c r="AF33" s="444" t="s">
        <v>653</v>
      </c>
      <c r="AG33" s="444" t="s">
        <v>653</v>
      </c>
      <c r="AH33" s="450" t="s">
        <v>653</v>
      </c>
      <c r="AI33" s="45" t="s">
        <v>653</v>
      </c>
      <c r="AJ33" s="45" t="s">
        <v>653</v>
      </c>
      <c r="AK33" s="45" t="s">
        <v>653</v>
      </c>
      <c r="AL33" s="554"/>
      <c r="AM33" s="554"/>
      <c r="AN33" s="450" t="s">
        <v>653</v>
      </c>
      <c r="AO33" s="554"/>
      <c r="AP33" s="554"/>
      <c r="AQ33" s="450" t="s">
        <v>653</v>
      </c>
      <c r="AR33" s="444" t="s">
        <v>653</v>
      </c>
      <c r="AS33" s="444" t="s">
        <v>653</v>
      </c>
      <c r="AT33" s="45" t="s">
        <v>653</v>
      </c>
      <c r="AU33" s="554"/>
      <c r="AV33" s="554"/>
      <c r="AW33" s="450" t="s">
        <v>653</v>
      </c>
      <c r="AX33" s="554"/>
      <c r="AY33" s="554"/>
      <c r="AZ33" s="450" t="s">
        <v>653</v>
      </c>
      <c r="BA33" s="554"/>
      <c r="BB33" s="554"/>
      <c r="BC33" s="450"/>
      <c r="BD33" s="572">
        <v>42650</v>
      </c>
      <c r="BE33" s="444" t="s">
        <v>653</v>
      </c>
      <c r="BF33" s="444" t="s">
        <v>653</v>
      </c>
      <c r="BG33" s="45" t="s">
        <v>653</v>
      </c>
      <c r="BH33" s="444" t="s">
        <v>653</v>
      </c>
      <c r="BI33" s="444" t="s">
        <v>653</v>
      </c>
      <c r="BJ33" s="45" t="s">
        <v>653</v>
      </c>
      <c r="BK33" s="444" t="s">
        <v>653</v>
      </c>
      <c r="BL33" s="444" t="s">
        <v>653</v>
      </c>
      <c r="BM33" s="729"/>
      <c r="BN33" s="45" t="s">
        <v>653</v>
      </c>
      <c r="BO33" s="45" t="s">
        <v>653</v>
      </c>
      <c r="BP33" s="729"/>
      <c r="BQ33" s="728"/>
      <c r="BR33" s="728"/>
      <c r="BS33" s="729"/>
      <c r="BT33" s="45" t="s">
        <v>653</v>
      </c>
      <c r="BU33" s="45" t="s">
        <v>653</v>
      </c>
      <c r="BV33" s="45" t="s">
        <v>653</v>
      </c>
      <c r="BW33" s="554"/>
      <c r="BX33" s="554"/>
      <c r="BY33" s="450" t="s">
        <v>653</v>
      </c>
      <c r="BZ33" s="574"/>
      <c r="CA33" s="574"/>
      <c r="CB33" s="45" t="s">
        <v>653</v>
      </c>
      <c r="CC33" s="574"/>
      <c r="CD33" s="574"/>
      <c r="CE33" s="45" t="s">
        <v>653</v>
      </c>
      <c r="CF33" s="45" t="s">
        <v>653</v>
      </c>
      <c r="CG33" s="444" t="s">
        <v>653</v>
      </c>
      <c r="CH33" s="450" t="s">
        <v>653</v>
      </c>
      <c r="CI33" s="444" t="s">
        <v>653</v>
      </c>
      <c r="CJ33" s="444" t="s">
        <v>653</v>
      </c>
      <c r="CK33" s="729"/>
      <c r="CL33" s="576" t="s">
        <v>665</v>
      </c>
      <c r="CM33" s="580" t="s">
        <v>659</v>
      </c>
      <c r="CN33" s="45" t="s">
        <v>653</v>
      </c>
      <c r="CO33" s="576" t="s">
        <v>665</v>
      </c>
      <c r="CP33" s="576" t="s">
        <v>665</v>
      </c>
      <c r="CQ33" s="45" t="s">
        <v>653</v>
      </c>
      <c r="CR33" s="444" t="s">
        <v>653</v>
      </c>
      <c r="CS33" s="580" t="s">
        <v>659</v>
      </c>
      <c r="CT33" s="45" t="s">
        <v>653</v>
      </c>
    </row>
    <row r="34" spans="1:98" x14ac:dyDescent="0.15">
      <c r="A34" s="572">
        <v>42651</v>
      </c>
      <c r="B34" s="45" t="s">
        <v>653</v>
      </c>
      <c r="C34" s="45" t="s">
        <v>653</v>
      </c>
      <c r="D34" s="450" t="s">
        <v>653</v>
      </c>
      <c r="E34" s="574"/>
      <c r="F34" s="574"/>
      <c r="G34" s="728"/>
      <c r="H34" s="45" t="s">
        <v>653</v>
      </c>
      <c r="I34" s="45" t="s">
        <v>653</v>
      </c>
      <c r="J34" s="45" t="s">
        <v>653</v>
      </c>
      <c r="K34" s="45" t="s">
        <v>653</v>
      </c>
      <c r="L34" s="45" t="s">
        <v>653</v>
      </c>
      <c r="M34" s="45" t="s">
        <v>653</v>
      </c>
      <c r="N34" s="45" t="s">
        <v>653</v>
      </c>
      <c r="O34" s="45" t="s">
        <v>653</v>
      </c>
      <c r="P34" s="45" t="s">
        <v>653</v>
      </c>
      <c r="Q34" s="45" t="s">
        <v>653</v>
      </c>
      <c r="R34" s="45" t="s">
        <v>653</v>
      </c>
      <c r="S34" s="45" t="s">
        <v>653</v>
      </c>
      <c r="T34" s="45" t="s">
        <v>653</v>
      </c>
      <c r="U34" s="45" t="s">
        <v>653</v>
      </c>
      <c r="V34" s="729"/>
      <c r="W34" s="444" t="s">
        <v>653</v>
      </c>
      <c r="X34" s="45" t="s">
        <v>653</v>
      </c>
      <c r="Y34" s="45" t="s">
        <v>653</v>
      </c>
      <c r="Z34" s="444" t="s">
        <v>653</v>
      </c>
      <c r="AA34" s="444" t="s">
        <v>653</v>
      </c>
      <c r="AB34" s="450" t="s">
        <v>653</v>
      </c>
      <c r="AC34" s="444" t="s">
        <v>653</v>
      </c>
      <c r="AD34" s="444" t="s">
        <v>653</v>
      </c>
      <c r="AE34" s="45" t="s">
        <v>653</v>
      </c>
      <c r="AF34" s="444" t="s">
        <v>653</v>
      </c>
      <c r="AG34" s="444" t="s">
        <v>653</v>
      </c>
      <c r="AH34" s="450" t="s">
        <v>653</v>
      </c>
      <c r="AI34" s="45" t="s">
        <v>653</v>
      </c>
      <c r="AJ34" s="45" t="s">
        <v>653</v>
      </c>
      <c r="AK34" s="45" t="s">
        <v>653</v>
      </c>
      <c r="AL34" s="554"/>
      <c r="AM34" s="554"/>
      <c r="AN34" s="450" t="s">
        <v>653</v>
      </c>
      <c r="AO34" s="554"/>
      <c r="AP34" s="554"/>
      <c r="AQ34" s="450" t="s">
        <v>653</v>
      </c>
      <c r="AR34" s="444" t="s">
        <v>653</v>
      </c>
      <c r="AS34" s="444" t="s">
        <v>653</v>
      </c>
      <c r="AT34" s="45" t="s">
        <v>653</v>
      </c>
      <c r="AU34" s="554"/>
      <c r="AV34" s="554"/>
      <c r="AW34" s="450" t="s">
        <v>653</v>
      </c>
      <c r="AX34" s="554"/>
      <c r="AY34" s="554"/>
      <c r="AZ34" s="450" t="s">
        <v>653</v>
      </c>
      <c r="BA34" s="554"/>
      <c r="BB34" s="554"/>
      <c r="BC34" s="450"/>
      <c r="BD34" s="572">
        <v>42651</v>
      </c>
      <c r="BE34" s="444" t="s">
        <v>653</v>
      </c>
      <c r="BF34" s="444" t="s">
        <v>653</v>
      </c>
      <c r="BG34" s="45" t="s">
        <v>653</v>
      </c>
      <c r="BH34" s="444" t="s">
        <v>653</v>
      </c>
      <c r="BI34" s="444" t="s">
        <v>653</v>
      </c>
      <c r="BJ34" s="45" t="s">
        <v>653</v>
      </c>
      <c r="BK34" s="444" t="s">
        <v>653</v>
      </c>
      <c r="BL34" s="444" t="s">
        <v>653</v>
      </c>
      <c r="BM34" s="729"/>
      <c r="BN34" s="45" t="s">
        <v>653</v>
      </c>
      <c r="BO34" s="45" t="s">
        <v>653</v>
      </c>
      <c r="BP34" s="729"/>
      <c r="BQ34" s="728"/>
      <c r="BR34" s="728"/>
      <c r="BS34" s="729"/>
      <c r="BT34" s="45" t="s">
        <v>653</v>
      </c>
      <c r="BU34" s="45" t="s">
        <v>653</v>
      </c>
      <c r="BV34" s="45" t="s">
        <v>653</v>
      </c>
      <c r="BW34" s="554"/>
      <c r="BX34" s="554"/>
      <c r="BY34" s="575" t="s">
        <v>659</v>
      </c>
      <c r="BZ34" s="574"/>
      <c r="CA34" s="574"/>
      <c r="CB34" s="45" t="s">
        <v>653</v>
      </c>
      <c r="CC34" s="574"/>
      <c r="CD34" s="574"/>
      <c r="CE34" s="45" t="s">
        <v>653</v>
      </c>
      <c r="CF34" s="45" t="s">
        <v>653</v>
      </c>
      <c r="CG34" s="444" t="s">
        <v>653</v>
      </c>
      <c r="CH34" s="450" t="s">
        <v>653</v>
      </c>
      <c r="CI34" s="444" t="s">
        <v>653</v>
      </c>
      <c r="CJ34" s="444" t="s">
        <v>653</v>
      </c>
      <c r="CK34" s="729"/>
      <c r="CL34" s="576" t="s">
        <v>665</v>
      </c>
      <c r="CM34" s="580" t="s">
        <v>659</v>
      </c>
      <c r="CN34" s="45" t="s">
        <v>653</v>
      </c>
      <c r="CO34" s="444" t="s">
        <v>653</v>
      </c>
      <c r="CP34" s="444" t="s">
        <v>653</v>
      </c>
      <c r="CQ34" s="45" t="s">
        <v>653</v>
      </c>
      <c r="CR34" s="580" t="s">
        <v>659</v>
      </c>
      <c r="CS34" s="580" t="s">
        <v>659</v>
      </c>
      <c r="CT34" s="45" t="s">
        <v>653</v>
      </c>
    </row>
    <row r="35" spans="1:98" x14ac:dyDescent="0.15">
      <c r="A35" s="572">
        <v>42652</v>
      </c>
      <c r="B35" s="45" t="s">
        <v>653</v>
      </c>
      <c r="C35" s="45" t="s">
        <v>653</v>
      </c>
      <c r="D35" s="450" t="s">
        <v>653</v>
      </c>
      <c r="E35" s="574"/>
      <c r="F35" s="574"/>
      <c r="G35" s="728"/>
      <c r="H35" s="45" t="s">
        <v>653</v>
      </c>
      <c r="I35" s="45" t="s">
        <v>653</v>
      </c>
      <c r="J35" s="45" t="s">
        <v>653</v>
      </c>
      <c r="K35" s="45" t="s">
        <v>653</v>
      </c>
      <c r="L35" s="45" t="s">
        <v>653</v>
      </c>
      <c r="M35" s="45" t="s">
        <v>653</v>
      </c>
      <c r="N35" s="45" t="s">
        <v>653</v>
      </c>
      <c r="O35" s="45" t="s">
        <v>653</v>
      </c>
      <c r="P35" s="45" t="s">
        <v>653</v>
      </c>
      <c r="Q35" s="45" t="s">
        <v>653</v>
      </c>
      <c r="R35" s="45" t="s">
        <v>653</v>
      </c>
      <c r="S35" s="45" t="s">
        <v>653</v>
      </c>
      <c r="T35" s="45" t="s">
        <v>653</v>
      </c>
      <c r="U35" s="45" t="s">
        <v>653</v>
      </c>
      <c r="V35" s="729"/>
      <c r="W35" s="444" t="s">
        <v>653</v>
      </c>
      <c r="X35" s="45" t="s">
        <v>653</v>
      </c>
      <c r="Y35" s="45" t="s">
        <v>653</v>
      </c>
      <c r="Z35" s="444" t="s">
        <v>653</v>
      </c>
      <c r="AA35" s="444" t="s">
        <v>653</v>
      </c>
      <c r="AB35" s="450" t="s">
        <v>653</v>
      </c>
      <c r="AC35" s="444" t="s">
        <v>653</v>
      </c>
      <c r="AD35" s="444" t="s">
        <v>653</v>
      </c>
      <c r="AE35" s="45" t="s">
        <v>653</v>
      </c>
      <c r="AF35" s="444" t="s">
        <v>653</v>
      </c>
      <c r="AG35" s="444" t="s">
        <v>653</v>
      </c>
      <c r="AH35" s="450" t="s">
        <v>653</v>
      </c>
      <c r="AI35" s="45" t="s">
        <v>653</v>
      </c>
      <c r="AJ35" s="45" t="s">
        <v>653</v>
      </c>
      <c r="AK35" s="45" t="s">
        <v>653</v>
      </c>
      <c r="AL35" s="554"/>
      <c r="AM35" s="554"/>
      <c r="AN35" s="450" t="s">
        <v>653</v>
      </c>
      <c r="AO35" s="554"/>
      <c r="AP35" s="554"/>
      <c r="AQ35" s="450" t="s">
        <v>653</v>
      </c>
      <c r="AR35" s="444" t="s">
        <v>653</v>
      </c>
      <c r="AS35" s="444" t="s">
        <v>653</v>
      </c>
      <c r="AT35" s="45" t="s">
        <v>653</v>
      </c>
      <c r="AU35" s="554"/>
      <c r="AV35" s="554"/>
      <c r="AW35" s="450" t="s">
        <v>653</v>
      </c>
      <c r="AX35" s="554"/>
      <c r="AY35" s="554"/>
      <c r="AZ35" s="450" t="s">
        <v>653</v>
      </c>
      <c r="BA35" s="554"/>
      <c r="BB35" s="554"/>
      <c r="BC35" s="450"/>
      <c r="BD35" s="572">
        <v>42652</v>
      </c>
      <c r="BE35" s="444" t="s">
        <v>653</v>
      </c>
      <c r="BF35" s="444" t="s">
        <v>653</v>
      </c>
      <c r="BG35" s="45" t="s">
        <v>653</v>
      </c>
      <c r="BH35" s="444" t="s">
        <v>653</v>
      </c>
      <c r="BI35" s="444" t="s">
        <v>653</v>
      </c>
      <c r="BJ35" s="45" t="s">
        <v>653</v>
      </c>
      <c r="BK35" s="444" t="s">
        <v>653</v>
      </c>
      <c r="BL35" s="444" t="s">
        <v>653</v>
      </c>
      <c r="BM35" s="729"/>
      <c r="BN35" s="45" t="s">
        <v>653</v>
      </c>
      <c r="BO35" s="45" t="s">
        <v>653</v>
      </c>
      <c r="BP35" s="729"/>
      <c r="BQ35" s="728"/>
      <c r="BR35" s="728"/>
      <c r="BS35" s="729"/>
      <c r="BT35" s="45" t="s">
        <v>653</v>
      </c>
      <c r="BU35" s="45" t="s">
        <v>653</v>
      </c>
      <c r="BV35" s="45" t="s">
        <v>653</v>
      </c>
      <c r="BW35" s="554"/>
      <c r="BX35" s="554"/>
      <c r="BY35" s="575" t="s">
        <v>659</v>
      </c>
      <c r="BZ35" s="574"/>
      <c r="CA35" s="574"/>
      <c r="CB35" s="45" t="s">
        <v>653</v>
      </c>
      <c r="CC35" s="574"/>
      <c r="CD35" s="574"/>
      <c r="CE35" s="45" t="s">
        <v>653</v>
      </c>
      <c r="CF35" s="45" t="s">
        <v>653</v>
      </c>
      <c r="CG35" s="444" t="s">
        <v>653</v>
      </c>
      <c r="CH35" s="450" t="s">
        <v>653</v>
      </c>
      <c r="CI35" s="444" t="s">
        <v>653</v>
      </c>
      <c r="CJ35" s="444" t="s">
        <v>653</v>
      </c>
      <c r="CK35" s="729"/>
      <c r="CL35" s="444" t="s">
        <v>653</v>
      </c>
      <c r="CM35" s="580" t="s">
        <v>659</v>
      </c>
      <c r="CN35" s="45" t="s">
        <v>653</v>
      </c>
      <c r="CO35" s="444" t="s">
        <v>653</v>
      </c>
      <c r="CP35" s="444" t="s">
        <v>653</v>
      </c>
      <c r="CQ35" s="45" t="s">
        <v>653</v>
      </c>
      <c r="CR35" s="580" t="s">
        <v>659</v>
      </c>
      <c r="CS35" s="580" t="s">
        <v>659</v>
      </c>
      <c r="CT35" s="45" t="s">
        <v>653</v>
      </c>
    </row>
    <row r="36" spans="1:98" x14ac:dyDescent="0.15">
      <c r="A36" s="572">
        <v>42653</v>
      </c>
      <c r="B36" s="45" t="s">
        <v>653</v>
      </c>
      <c r="C36" s="45" t="s">
        <v>653</v>
      </c>
      <c r="D36" s="450" t="s">
        <v>653</v>
      </c>
      <c r="E36" s="574"/>
      <c r="F36" s="574"/>
      <c r="G36" s="728"/>
      <c r="H36" s="45" t="s">
        <v>653</v>
      </c>
      <c r="I36" s="45" t="s">
        <v>653</v>
      </c>
      <c r="J36" s="45" t="s">
        <v>653</v>
      </c>
      <c r="K36" s="45" t="s">
        <v>653</v>
      </c>
      <c r="L36" s="45" t="s">
        <v>653</v>
      </c>
      <c r="M36" s="45" t="s">
        <v>653</v>
      </c>
      <c r="N36" s="45" t="s">
        <v>653</v>
      </c>
      <c r="O36" s="45" t="s">
        <v>653</v>
      </c>
      <c r="P36" s="45" t="s">
        <v>653</v>
      </c>
      <c r="Q36" s="45" t="s">
        <v>653</v>
      </c>
      <c r="R36" s="45" t="s">
        <v>653</v>
      </c>
      <c r="S36" s="45" t="s">
        <v>653</v>
      </c>
      <c r="T36" s="45" t="s">
        <v>653</v>
      </c>
      <c r="U36" s="45" t="s">
        <v>653</v>
      </c>
      <c r="V36" s="729"/>
      <c r="W36" s="444" t="s">
        <v>653</v>
      </c>
      <c r="X36" s="45" t="s">
        <v>653</v>
      </c>
      <c r="Y36" s="45" t="s">
        <v>653</v>
      </c>
      <c r="Z36" s="444" t="s">
        <v>653</v>
      </c>
      <c r="AA36" s="444" t="s">
        <v>653</v>
      </c>
      <c r="AB36" s="450" t="s">
        <v>653</v>
      </c>
      <c r="AC36" s="444" t="s">
        <v>653</v>
      </c>
      <c r="AD36" s="444" t="s">
        <v>653</v>
      </c>
      <c r="AE36" s="45" t="s">
        <v>653</v>
      </c>
      <c r="AF36" s="444" t="s">
        <v>653</v>
      </c>
      <c r="AG36" s="444" t="s">
        <v>653</v>
      </c>
      <c r="AH36" s="450" t="s">
        <v>653</v>
      </c>
      <c r="AI36" s="45" t="s">
        <v>653</v>
      </c>
      <c r="AJ36" s="45" t="s">
        <v>653</v>
      </c>
      <c r="AK36" s="45" t="s">
        <v>653</v>
      </c>
      <c r="AL36" s="554"/>
      <c r="AM36" s="554"/>
      <c r="AN36" s="450" t="s">
        <v>653</v>
      </c>
      <c r="AO36" s="554"/>
      <c r="AP36" s="554"/>
      <c r="AQ36" s="450" t="s">
        <v>653</v>
      </c>
      <c r="AR36" s="444" t="s">
        <v>653</v>
      </c>
      <c r="AS36" s="444" t="s">
        <v>653</v>
      </c>
      <c r="AT36" s="45" t="s">
        <v>653</v>
      </c>
      <c r="AU36" s="554"/>
      <c r="AV36" s="554"/>
      <c r="AW36" s="450" t="s">
        <v>653</v>
      </c>
      <c r="AX36" s="554"/>
      <c r="AY36" s="554"/>
      <c r="AZ36" s="450" t="s">
        <v>653</v>
      </c>
      <c r="BA36" s="554"/>
      <c r="BB36" s="554"/>
      <c r="BC36" s="450"/>
      <c r="BD36" s="572">
        <v>42653</v>
      </c>
      <c r="BE36" s="444" t="s">
        <v>653</v>
      </c>
      <c r="BF36" s="444" t="s">
        <v>653</v>
      </c>
      <c r="BG36" s="45" t="s">
        <v>653</v>
      </c>
      <c r="BH36" s="444" t="s">
        <v>653</v>
      </c>
      <c r="BI36" s="444" t="s">
        <v>653</v>
      </c>
      <c r="BJ36" s="45" t="s">
        <v>653</v>
      </c>
      <c r="BK36" s="444" t="s">
        <v>653</v>
      </c>
      <c r="BL36" s="444" t="s">
        <v>653</v>
      </c>
      <c r="BM36" s="729"/>
      <c r="BN36" s="45" t="s">
        <v>653</v>
      </c>
      <c r="BO36" s="45" t="s">
        <v>653</v>
      </c>
      <c r="BP36" s="729"/>
      <c r="BQ36" s="728"/>
      <c r="BR36" s="728"/>
      <c r="BS36" s="729"/>
      <c r="BT36" s="45" t="s">
        <v>653</v>
      </c>
      <c r="BU36" s="45" t="s">
        <v>653</v>
      </c>
      <c r="BV36" s="45" t="s">
        <v>653</v>
      </c>
      <c r="BW36" s="554"/>
      <c r="BX36" s="554"/>
      <c r="BY36" s="450" t="s">
        <v>653</v>
      </c>
      <c r="BZ36" s="574"/>
      <c r="CA36" s="574"/>
      <c r="CB36" s="45" t="s">
        <v>653</v>
      </c>
      <c r="CC36" s="574"/>
      <c r="CD36" s="574"/>
      <c r="CE36" s="45" t="s">
        <v>653</v>
      </c>
      <c r="CF36" s="45" t="s">
        <v>653</v>
      </c>
      <c r="CG36" s="444" t="s">
        <v>653</v>
      </c>
      <c r="CH36" s="450" t="s">
        <v>653</v>
      </c>
      <c r="CI36" s="444" t="s">
        <v>653</v>
      </c>
      <c r="CJ36" s="444" t="s">
        <v>653</v>
      </c>
      <c r="CK36" s="729"/>
      <c r="CL36" s="580" t="s">
        <v>659</v>
      </c>
      <c r="CM36" s="580" t="s">
        <v>659</v>
      </c>
      <c r="CN36" s="45" t="s">
        <v>653</v>
      </c>
      <c r="CO36" s="444" t="s">
        <v>653</v>
      </c>
      <c r="CP36" s="444" t="s">
        <v>653</v>
      </c>
      <c r="CQ36" s="45" t="s">
        <v>653</v>
      </c>
      <c r="CR36" s="580" t="s">
        <v>659</v>
      </c>
      <c r="CS36" s="580" t="s">
        <v>659</v>
      </c>
      <c r="CT36" s="45" t="s">
        <v>653</v>
      </c>
    </row>
    <row r="37" spans="1:98" x14ac:dyDescent="0.15">
      <c r="A37" s="572">
        <v>42654</v>
      </c>
      <c r="B37" s="45" t="s">
        <v>653</v>
      </c>
      <c r="C37" s="45" t="s">
        <v>653</v>
      </c>
      <c r="D37" s="450" t="s">
        <v>653</v>
      </c>
      <c r="E37" s="574"/>
      <c r="F37" s="574"/>
      <c r="G37" s="728"/>
      <c r="H37" s="45" t="s">
        <v>653</v>
      </c>
      <c r="I37" s="45" t="s">
        <v>653</v>
      </c>
      <c r="J37" s="45" t="s">
        <v>653</v>
      </c>
      <c r="K37" s="45" t="s">
        <v>653</v>
      </c>
      <c r="L37" s="45" t="s">
        <v>653</v>
      </c>
      <c r="M37" s="45" t="s">
        <v>653</v>
      </c>
      <c r="N37" s="45" t="s">
        <v>653</v>
      </c>
      <c r="O37" s="45" t="s">
        <v>653</v>
      </c>
      <c r="P37" s="45" t="s">
        <v>653</v>
      </c>
      <c r="Q37" s="45" t="s">
        <v>653</v>
      </c>
      <c r="R37" s="45" t="s">
        <v>653</v>
      </c>
      <c r="S37" s="45" t="s">
        <v>653</v>
      </c>
      <c r="T37" s="45" t="s">
        <v>653</v>
      </c>
      <c r="U37" s="45" t="s">
        <v>653</v>
      </c>
      <c r="V37" s="729"/>
      <c r="W37" s="444" t="s">
        <v>653</v>
      </c>
      <c r="X37" s="45" t="s">
        <v>653</v>
      </c>
      <c r="Y37" s="45" t="s">
        <v>653</v>
      </c>
      <c r="Z37" s="444" t="s">
        <v>653</v>
      </c>
      <c r="AA37" s="444" t="s">
        <v>653</v>
      </c>
      <c r="AB37" s="450" t="s">
        <v>653</v>
      </c>
      <c r="AC37" s="444" t="s">
        <v>653</v>
      </c>
      <c r="AD37" s="444" t="s">
        <v>653</v>
      </c>
      <c r="AE37" s="45" t="s">
        <v>653</v>
      </c>
      <c r="AF37" s="444" t="s">
        <v>653</v>
      </c>
      <c r="AG37" s="444" t="s">
        <v>653</v>
      </c>
      <c r="AH37" s="450" t="s">
        <v>653</v>
      </c>
      <c r="AI37" s="45" t="s">
        <v>653</v>
      </c>
      <c r="AJ37" s="45" t="s">
        <v>653</v>
      </c>
      <c r="AK37" s="45" t="s">
        <v>653</v>
      </c>
      <c r="AL37" s="554"/>
      <c r="AM37" s="554"/>
      <c r="AN37" s="450" t="s">
        <v>653</v>
      </c>
      <c r="AO37" s="554"/>
      <c r="AP37" s="554"/>
      <c r="AQ37" s="450" t="s">
        <v>653</v>
      </c>
      <c r="AR37" s="444" t="s">
        <v>653</v>
      </c>
      <c r="AS37" s="444" t="s">
        <v>653</v>
      </c>
      <c r="AT37" s="45" t="s">
        <v>653</v>
      </c>
      <c r="AU37" s="554"/>
      <c r="AV37" s="554"/>
      <c r="AW37" s="450" t="s">
        <v>653</v>
      </c>
      <c r="AX37" s="554"/>
      <c r="AY37" s="554"/>
      <c r="AZ37" s="450" t="s">
        <v>653</v>
      </c>
      <c r="BA37" s="554"/>
      <c r="BB37" s="554"/>
      <c r="BC37" s="450"/>
      <c r="BD37" s="572">
        <v>42654</v>
      </c>
      <c r="BE37" s="444" t="s">
        <v>653</v>
      </c>
      <c r="BF37" s="444" t="s">
        <v>653</v>
      </c>
      <c r="BG37" s="45" t="s">
        <v>653</v>
      </c>
      <c r="BH37" s="444" t="s">
        <v>653</v>
      </c>
      <c r="BI37" s="444" t="s">
        <v>653</v>
      </c>
      <c r="BJ37" s="45" t="s">
        <v>653</v>
      </c>
      <c r="BK37" s="444" t="s">
        <v>653</v>
      </c>
      <c r="BL37" s="444" t="s">
        <v>653</v>
      </c>
      <c r="BM37" s="729"/>
      <c r="BN37" s="45" t="s">
        <v>653</v>
      </c>
      <c r="BO37" s="45" t="s">
        <v>653</v>
      </c>
      <c r="BP37" s="729"/>
      <c r="BQ37" s="728"/>
      <c r="BR37" s="728"/>
      <c r="BS37" s="729"/>
      <c r="BT37" s="45" t="s">
        <v>653</v>
      </c>
      <c r="BU37" s="45" t="s">
        <v>653</v>
      </c>
      <c r="BV37" s="45" t="s">
        <v>653</v>
      </c>
      <c r="BW37" s="554"/>
      <c r="BX37" s="554"/>
      <c r="BY37" s="450" t="s">
        <v>653</v>
      </c>
      <c r="BZ37" s="574"/>
      <c r="CA37" s="574"/>
      <c r="CB37" s="45" t="s">
        <v>653</v>
      </c>
      <c r="CC37" s="574"/>
      <c r="CD37" s="574"/>
      <c r="CE37" s="45" t="s">
        <v>653</v>
      </c>
      <c r="CF37" s="45" t="s">
        <v>653</v>
      </c>
      <c r="CG37" s="444" t="s">
        <v>653</v>
      </c>
      <c r="CH37" s="450" t="s">
        <v>653</v>
      </c>
      <c r="CI37" s="444" t="s">
        <v>653</v>
      </c>
      <c r="CJ37" s="444" t="s">
        <v>653</v>
      </c>
      <c r="CK37" s="729"/>
      <c r="CL37" s="444" t="s">
        <v>653</v>
      </c>
      <c r="CM37" s="444" t="s">
        <v>653</v>
      </c>
      <c r="CN37" s="45" t="s">
        <v>653</v>
      </c>
      <c r="CO37" s="444" t="s">
        <v>653</v>
      </c>
      <c r="CP37" s="444" t="s">
        <v>653</v>
      </c>
      <c r="CQ37" s="45" t="s">
        <v>653</v>
      </c>
      <c r="CR37" s="580" t="s">
        <v>659</v>
      </c>
      <c r="CS37" s="580" t="s">
        <v>659</v>
      </c>
      <c r="CT37" s="45" t="s">
        <v>653</v>
      </c>
    </row>
    <row r="38" spans="1:98" x14ac:dyDescent="0.15">
      <c r="A38" s="572">
        <v>42655</v>
      </c>
      <c r="B38" s="45" t="s">
        <v>653</v>
      </c>
      <c r="C38" s="45" t="s">
        <v>653</v>
      </c>
      <c r="D38" s="450" t="s">
        <v>653</v>
      </c>
      <c r="E38" s="574"/>
      <c r="F38" s="574"/>
      <c r="G38" s="728"/>
      <c r="H38" s="45" t="s">
        <v>653</v>
      </c>
      <c r="I38" s="45" t="s">
        <v>653</v>
      </c>
      <c r="J38" s="45" t="s">
        <v>653</v>
      </c>
      <c r="K38" s="45" t="s">
        <v>653</v>
      </c>
      <c r="L38" s="45" t="s">
        <v>653</v>
      </c>
      <c r="M38" s="45" t="s">
        <v>653</v>
      </c>
      <c r="N38" s="45" t="s">
        <v>653</v>
      </c>
      <c r="O38" s="45" t="s">
        <v>653</v>
      </c>
      <c r="P38" s="45" t="s">
        <v>653</v>
      </c>
      <c r="Q38" s="45" t="s">
        <v>653</v>
      </c>
      <c r="R38" s="45" t="s">
        <v>653</v>
      </c>
      <c r="S38" s="45" t="s">
        <v>653</v>
      </c>
      <c r="T38" s="45" t="s">
        <v>653</v>
      </c>
      <c r="U38" s="45" t="s">
        <v>653</v>
      </c>
      <c r="V38" s="729"/>
      <c r="W38" s="444" t="s">
        <v>653</v>
      </c>
      <c r="X38" s="45" t="s">
        <v>653</v>
      </c>
      <c r="Y38" s="45" t="s">
        <v>653</v>
      </c>
      <c r="Z38" s="444" t="s">
        <v>653</v>
      </c>
      <c r="AA38" s="444" t="s">
        <v>653</v>
      </c>
      <c r="AB38" s="450" t="s">
        <v>653</v>
      </c>
      <c r="AC38" s="444" t="s">
        <v>653</v>
      </c>
      <c r="AD38" s="444" t="s">
        <v>653</v>
      </c>
      <c r="AE38" s="45" t="s">
        <v>653</v>
      </c>
      <c r="AF38" s="444" t="s">
        <v>653</v>
      </c>
      <c r="AG38" s="444" t="s">
        <v>653</v>
      </c>
      <c r="AH38" s="450" t="s">
        <v>653</v>
      </c>
      <c r="AI38" s="45" t="s">
        <v>653</v>
      </c>
      <c r="AJ38" s="45" t="s">
        <v>653</v>
      </c>
      <c r="AK38" s="45" t="s">
        <v>653</v>
      </c>
      <c r="AL38" s="554"/>
      <c r="AM38" s="554"/>
      <c r="AN38" s="450" t="s">
        <v>653</v>
      </c>
      <c r="AO38" s="554"/>
      <c r="AP38" s="554"/>
      <c r="AQ38" s="450" t="s">
        <v>653</v>
      </c>
      <c r="AR38" s="444" t="s">
        <v>653</v>
      </c>
      <c r="AS38" s="444" t="s">
        <v>653</v>
      </c>
      <c r="AT38" s="45" t="s">
        <v>653</v>
      </c>
      <c r="AU38" s="554"/>
      <c r="AV38" s="554"/>
      <c r="AW38" s="450" t="s">
        <v>653</v>
      </c>
      <c r="AX38" s="554"/>
      <c r="AY38" s="554"/>
      <c r="AZ38" s="450" t="s">
        <v>653</v>
      </c>
      <c r="BA38" s="554"/>
      <c r="BB38" s="554"/>
      <c r="BC38" s="450"/>
      <c r="BD38" s="572">
        <v>42655</v>
      </c>
      <c r="BE38" s="444" t="s">
        <v>653</v>
      </c>
      <c r="BF38" s="444" t="s">
        <v>653</v>
      </c>
      <c r="BG38" s="45" t="s">
        <v>653</v>
      </c>
      <c r="BH38" s="444" t="s">
        <v>653</v>
      </c>
      <c r="BI38" s="444" t="s">
        <v>653</v>
      </c>
      <c r="BJ38" s="45" t="s">
        <v>653</v>
      </c>
      <c r="BK38" s="444" t="s">
        <v>653</v>
      </c>
      <c r="BL38" s="444" t="s">
        <v>653</v>
      </c>
      <c r="BM38" s="729"/>
      <c r="BN38" s="45" t="s">
        <v>653</v>
      </c>
      <c r="BO38" s="45" t="s">
        <v>653</v>
      </c>
      <c r="BP38" s="729"/>
      <c r="BQ38" s="728"/>
      <c r="BR38" s="728"/>
      <c r="BS38" s="729"/>
      <c r="BT38" s="45" t="s">
        <v>653</v>
      </c>
      <c r="BU38" s="45" t="s">
        <v>653</v>
      </c>
      <c r="BV38" s="45" t="s">
        <v>653</v>
      </c>
      <c r="BW38" s="554"/>
      <c r="BX38" s="554"/>
      <c r="BY38" s="450" t="s">
        <v>653</v>
      </c>
      <c r="BZ38" s="574"/>
      <c r="CA38" s="574"/>
      <c r="CB38" s="45" t="s">
        <v>653</v>
      </c>
      <c r="CC38" s="574"/>
      <c r="CD38" s="574"/>
      <c r="CE38" s="45" t="s">
        <v>653</v>
      </c>
      <c r="CF38" s="45" t="s">
        <v>653</v>
      </c>
      <c r="CG38" s="444" t="s">
        <v>653</v>
      </c>
      <c r="CH38" s="450" t="s">
        <v>653</v>
      </c>
      <c r="CI38" s="444" t="s">
        <v>653</v>
      </c>
      <c r="CJ38" s="444" t="s">
        <v>653</v>
      </c>
      <c r="CK38" s="729"/>
      <c r="CL38" s="444" t="s">
        <v>653</v>
      </c>
      <c r="CM38" s="580" t="s">
        <v>659</v>
      </c>
      <c r="CN38" s="45" t="s">
        <v>653</v>
      </c>
      <c r="CO38" s="444" t="s">
        <v>653</v>
      </c>
      <c r="CP38" s="444" t="s">
        <v>653</v>
      </c>
      <c r="CQ38" s="45" t="s">
        <v>653</v>
      </c>
      <c r="CR38" s="580" t="s">
        <v>659</v>
      </c>
      <c r="CS38" s="580" t="s">
        <v>659</v>
      </c>
      <c r="CT38" s="45" t="s">
        <v>653</v>
      </c>
    </row>
    <row r="39" spans="1:98" x14ac:dyDescent="0.15">
      <c r="A39" s="572">
        <v>42656</v>
      </c>
      <c r="B39" s="45" t="s">
        <v>653</v>
      </c>
      <c r="C39" s="45" t="s">
        <v>653</v>
      </c>
      <c r="D39" s="450" t="s">
        <v>653</v>
      </c>
      <c r="E39" s="574"/>
      <c r="F39" s="574"/>
      <c r="G39" s="728"/>
      <c r="H39" s="45" t="s">
        <v>653</v>
      </c>
      <c r="I39" s="45" t="s">
        <v>653</v>
      </c>
      <c r="J39" s="45" t="s">
        <v>653</v>
      </c>
      <c r="K39" s="45" t="s">
        <v>653</v>
      </c>
      <c r="L39" s="45" t="s">
        <v>653</v>
      </c>
      <c r="M39" s="45" t="s">
        <v>653</v>
      </c>
      <c r="N39" s="45" t="s">
        <v>653</v>
      </c>
      <c r="O39" s="45" t="s">
        <v>653</v>
      </c>
      <c r="P39" s="45" t="s">
        <v>653</v>
      </c>
      <c r="Q39" s="45" t="s">
        <v>653</v>
      </c>
      <c r="R39" s="45" t="s">
        <v>653</v>
      </c>
      <c r="S39" s="45" t="s">
        <v>653</v>
      </c>
      <c r="T39" s="45" t="s">
        <v>653</v>
      </c>
      <c r="U39" s="45" t="s">
        <v>653</v>
      </c>
      <c r="V39" s="729"/>
      <c r="W39" s="444" t="s">
        <v>653</v>
      </c>
      <c r="X39" s="45" t="s">
        <v>653</v>
      </c>
      <c r="Y39" s="45" t="s">
        <v>653</v>
      </c>
      <c r="Z39" s="444" t="s">
        <v>653</v>
      </c>
      <c r="AA39" s="444" t="s">
        <v>653</v>
      </c>
      <c r="AB39" s="450" t="s">
        <v>653</v>
      </c>
      <c r="AC39" s="444" t="s">
        <v>653</v>
      </c>
      <c r="AD39" s="444" t="s">
        <v>653</v>
      </c>
      <c r="AE39" s="45" t="s">
        <v>653</v>
      </c>
      <c r="AF39" s="444" t="s">
        <v>653</v>
      </c>
      <c r="AG39" s="444" t="s">
        <v>653</v>
      </c>
      <c r="AH39" s="450" t="s">
        <v>653</v>
      </c>
      <c r="AI39" s="45" t="s">
        <v>653</v>
      </c>
      <c r="AJ39" s="45" t="s">
        <v>653</v>
      </c>
      <c r="AK39" s="45" t="s">
        <v>653</v>
      </c>
      <c r="AL39" s="554"/>
      <c r="AM39" s="554"/>
      <c r="AN39" s="450" t="s">
        <v>653</v>
      </c>
      <c r="AO39" s="554"/>
      <c r="AP39" s="554"/>
      <c r="AQ39" s="450" t="s">
        <v>653</v>
      </c>
      <c r="AR39" s="444" t="s">
        <v>653</v>
      </c>
      <c r="AS39" s="444" t="s">
        <v>653</v>
      </c>
      <c r="AT39" s="45" t="s">
        <v>653</v>
      </c>
      <c r="AU39" s="554"/>
      <c r="AV39" s="554"/>
      <c r="AW39" s="450" t="s">
        <v>653</v>
      </c>
      <c r="AX39" s="554"/>
      <c r="AY39" s="554"/>
      <c r="AZ39" s="450" t="s">
        <v>653</v>
      </c>
      <c r="BA39" s="554"/>
      <c r="BB39" s="554"/>
      <c r="BC39" s="450"/>
      <c r="BD39" s="572">
        <v>42656</v>
      </c>
      <c r="BE39" s="444" t="s">
        <v>653</v>
      </c>
      <c r="BF39" s="444" t="s">
        <v>653</v>
      </c>
      <c r="BG39" s="45" t="s">
        <v>653</v>
      </c>
      <c r="BH39" s="444" t="s">
        <v>653</v>
      </c>
      <c r="BI39" s="444" t="s">
        <v>653</v>
      </c>
      <c r="BJ39" s="45" t="s">
        <v>653</v>
      </c>
      <c r="BK39" s="444" t="s">
        <v>653</v>
      </c>
      <c r="BL39" s="444" t="s">
        <v>653</v>
      </c>
      <c r="BM39" s="729"/>
      <c r="BN39" s="45" t="s">
        <v>653</v>
      </c>
      <c r="BO39" s="45" t="s">
        <v>653</v>
      </c>
      <c r="BP39" s="729"/>
      <c r="BQ39" s="728"/>
      <c r="BR39" s="728"/>
      <c r="BS39" s="729"/>
      <c r="BT39" s="45" t="s">
        <v>653</v>
      </c>
      <c r="BU39" s="45" t="s">
        <v>653</v>
      </c>
      <c r="BV39" s="45" t="s">
        <v>653</v>
      </c>
      <c r="BW39" s="554"/>
      <c r="BX39" s="554"/>
      <c r="BY39" s="450" t="s">
        <v>653</v>
      </c>
      <c r="BZ39" s="574"/>
      <c r="CA39" s="574"/>
      <c r="CB39" s="45" t="s">
        <v>653</v>
      </c>
      <c r="CC39" s="574"/>
      <c r="CD39" s="574"/>
      <c r="CE39" s="45" t="s">
        <v>653</v>
      </c>
      <c r="CF39" s="45" t="s">
        <v>653</v>
      </c>
      <c r="CG39" s="444" t="s">
        <v>653</v>
      </c>
      <c r="CH39" s="450" t="s">
        <v>653</v>
      </c>
      <c r="CI39" s="444" t="s">
        <v>653</v>
      </c>
      <c r="CJ39" s="444" t="s">
        <v>653</v>
      </c>
      <c r="CK39" s="729"/>
      <c r="CL39" s="444" t="s">
        <v>653</v>
      </c>
      <c r="CM39" s="444" t="s">
        <v>653</v>
      </c>
      <c r="CN39" s="45" t="s">
        <v>653</v>
      </c>
      <c r="CO39" s="444" t="s">
        <v>653</v>
      </c>
      <c r="CP39" s="444" t="s">
        <v>653</v>
      </c>
      <c r="CQ39" s="45" t="s">
        <v>653</v>
      </c>
      <c r="CR39" s="580" t="s">
        <v>659</v>
      </c>
      <c r="CS39" s="580" t="s">
        <v>659</v>
      </c>
      <c r="CT39" s="45" t="s">
        <v>653</v>
      </c>
    </row>
    <row r="40" spans="1:98" x14ac:dyDescent="0.15">
      <c r="A40" s="572">
        <v>42657</v>
      </c>
      <c r="B40" s="45" t="s">
        <v>653</v>
      </c>
      <c r="C40" s="45" t="s">
        <v>653</v>
      </c>
      <c r="D40" s="450" t="s">
        <v>653</v>
      </c>
      <c r="E40" s="574"/>
      <c r="F40" s="574"/>
      <c r="G40" s="728"/>
      <c r="H40" s="45" t="s">
        <v>653</v>
      </c>
      <c r="I40" s="45" t="s">
        <v>653</v>
      </c>
      <c r="J40" s="45" t="s">
        <v>653</v>
      </c>
      <c r="K40" s="45" t="s">
        <v>653</v>
      </c>
      <c r="L40" s="45" t="s">
        <v>653</v>
      </c>
      <c r="M40" s="45" t="s">
        <v>653</v>
      </c>
      <c r="N40" s="45" t="s">
        <v>653</v>
      </c>
      <c r="O40" s="45" t="s">
        <v>653</v>
      </c>
      <c r="P40" s="45" t="s">
        <v>653</v>
      </c>
      <c r="Q40" s="45" t="s">
        <v>653</v>
      </c>
      <c r="R40" s="45" t="s">
        <v>653</v>
      </c>
      <c r="S40" s="45" t="s">
        <v>653</v>
      </c>
      <c r="T40" s="45" t="s">
        <v>653</v>
      </c>
      <c r="U40" s="45" t="s">
        <v>653</v>
      </c>
      <c r="V40" s="729"/>
      <c r="W40" s="444" t="s">
        <v>653</v>
      </c>
      <c r="X40" s="45" t="s">
        <v>653</v>
      </c>
      <c r="Y40" s="45" t="s">
        <v>653</v>
      </c>
      <c r="Z40" s="444" t="s">
        <v>653</v>
      </c>
      <c r="AA40" s="444" t="s">
        <v>653</v>
      </c>
      <c r="AB40" s="450" t="s">
        <v>653</v>
      </c>
      <c r="AC40" s="444" t="s">
        <v>653</v>
      </c>
      <c r="AD40" s="444" t="s">
        <v>653</v>
      </c>
      <c r="AE40" s="45" t="s">
        <v>653</v>
      </c>
      <c r="AF40" s="444" t="s">
        <v>653</v>
      </c>
      <c r="AG40" s="444" t="s">
        <v>653</v>
      </c>
      <c r="AH40" s="450" t="s">
        <v>653</v>
      </c>
      <c r="AI40" s="45" t="s">
        <v>653</v>
      </c>
      <c r="AJ40" s="45" t="s">
        <v>653</v>
      </c>
      <c r="AK40" s="45" t="s">
        <v>653</v>
      </c>
      <c r="AL40" s="554"/>
      <c r="AM40" s="554"/>
      <c r="AN40" s="450" t="s">
        <v>653</v>
      </c>
      <c r="AO40" s="554"/>
      <c r="AP40" s="554"/>
      <c r="AQ40" s="450" t="s">
        <v>653</v>
      </c>
      <c r="AR40" s="444" t="s">
        <v>653</v>
      </c>
      <c r="AS40" s="444" t="s">
        <v>653</v>
      </c>
      <c r="AT40" s="45" t="s">
        <v>653</v>
      </c>
      <c r="AU40" s="554"/>
      <c r="AV40" s="554"/>
      <c r="AW40" s="450" t="s">
        <v>653</v>
      </c>
      <c r="AX40" s="554"/>
      <c r="AY40" s="554"/>
      <c r="AZ40" s="450" t="s">
        <v>653</v>
      </c>
      <c r="BA40" s="554"/>
      <c r="BB40" s="554"/>
      <c r="BC40" s="450"/>
      <c r="BD40" s="572">
        <v>42657</v>
      </c>
      <c r="BE40" s="444" t="s">
        <v>653</v>
      </c>
      <c r="BF40" s="444" t="s">
        <v>653</v>
      </c>
      <c r="BG40" s="45" t="s">
        <v>653</v>
      </c>
      <c r="BH40" s="444" t="s">
        <v>653</v>
      </c>
      <c r="BI40" s="444" t="s">
        <v>653</v>
      </c>
      <c r="BJ40" s="45" t="s">
        <v>653</v>
      </c>
      <c r="BK40" s="444" t="s">
        <v>653</v>
      </c>
      <c r="BL40" s="444" t="s">
        <v>653</v>
      </c>
      <c r="BM40" s="729"/>
      <c r="BN40" s="45" t="s">
        <v>653</v>
      </c>
      <c r="BO40" s="45" t="s">
        <v>653</v>
      </c>
      <c r="BP40" s="729"/>
      <c r="BQ40" s="728"/>
      <c r="BR40" s="728"/>
      <c r="BS40" s="729"/>
      <c r="BT40" s="45" t="s">
        <v>653</v>
      </c>
      <c r="BU40" s="45" t="s">
        <v>653</v>
      </c>
      <c r="BV40" s="45" t="s">
        <v>653</v>
      </c>
      <c r="BW40" s="554"/>
      <c r="BX40" s="554"/>
      <c r="BY40" s="450" t="s">
        <v>653</v>
      </c>
      <c r="BZ40" s="574"/>
      <c r="CA40" s="574"/>
      <c r="CB40" s="45" t="s">
        <v>653</v>
      </c>
      <c r="CC40" s="574"/>
      <c r="CD40" s="574"/>
      <c r="CE40" s="45" t="s">
        <v>653</v>
      </c>
      <c r="CF40" s="45" t="s">
        <v>653</v>
      </c>
      <c r="CG40" s="444" t="s">
        <v>653</v>
      </c>
      <c r="CH40" s="450" t="s">
        <v>653</v>
      </c>
      <c r="CI40" s="444" t="s">
        <v>653</v>
      </c>
      <c r="CJ40" s="444" t="s">
        <v>653</v>
      </c>
      <c r="CK40" s="729"/>
      <c r="CL40" s="576" t="s">
        <v>665</v>
      </c>
      <c r="CM40" s="580" t="s">
        <v>659</v>
      </c>
      <c r="CN40" s="45" t="s">
        <v>653</v>
      </c>
      <c r="CO40" s="444" t="s">
        <v>653</v>
      </c>
      <c r="CP40" s="444" t="s">
        <v>653</v>
      </c>
      <c r="CQ40" s="45" t="s">
        <v>653</v>
      </c>
      <c r="CR40" s="580" t="s">
        <v>659</v>
      </c>
      <c r="CS40" s="580" t="s">
        <v>659</v>
      </c>
      <c r="CT40" s="45" t="s">
        <v>653</v>
      </c>
    </row>
    <row r="41" spans="1:98" x14ac:dyDescent="0.15">
      <c r="A41" s="572">
        <v>42658</v>
      </c>
      <c r="B41" s="45" t="s">
        <v>653</v>
      </c>
      <c r="C41" s="45" t="s">
        <v>653</v>
      </c>
      <c r="D41" s="450" t="s">
        <v>653</v>
      </c>
      <c r="E41" s="574"/>
      <c r="F41" s="574"/>
      <c r="G41" s="728"/>
      <c r="H41" s="45" t="s">
        <v>653</v>
      </c>
      <c r="I41" s="45" t="s">
        <v>653</v>
      </c>
      <c r="J41" s="45" t="s">
        <v>653</v>
      </c>
      <c r="K41" s="45" t="s">
        <v>653</v>
      </c>
      <c r="L41" s="45" t="s">
        <v>653</v>
      </c>
      <c r="M41" s="45" t="s">
        <v>653</v>
      </c>
      <c r="N41" s="45" t="s">
        <v>653</v>
      </c>
      <c r="O41" s="45" t="s">
        <v>653</v>
      </c>
      <c r="P41" s="45" t="s">
        <v>653</v>
      </c>
      <c r="Q41" s="45" t="s">
        <v>653</v>
      </c>
      <c r="R41" s="45" t="s">
        <v>653</v>
      </c>
      <c r="S41" s="45" t="s">
        <v>653</v>
      </c>
      <c r="T41" s="45" t="s">
        <v>653</v>
      </c>
      <c r="U41" s="45" t="s">
        <v>653</v>
      </c>
      <c r="V41" s="729"/>
      <c r="W41" s="444" t="s">
        <v>653</v>
      </c>
      <c r="X41" s="45" t="s">
        <v>653</v>
      </c>
      <c r="Y41" s="45" t="s">
        <v>653</v>
      </c>
      <c r="Z41" s="444" t="s">
        <v>653</v>
      </c>
      <c r="AA41" s="444" t="s">
        <v>653</v>
      </c>
      <c r="AB41" s="450" t="s">
        <v>653</v>
      </c>
      <c r="AC41" s="444" t="s">
        <v>653</v>
      </c>
      <c r="AD41" s="444" t="s">
        <v>653</v>
      </c>
      <c r="AE41" s="45" t="s">
        <v>653</v>
      </c>
      <c r="AF41" s="444" t="s">
        <v>653</v>
      </c>
      <c r="AG41" s="444" t="s">
        <v>653</v>
      </c>
      <c r="AH41" s="450" t="s">
        <v>653</v>
      </c>
      <c r="AI41" s="45" t="s">
        <v>653</v>
      </c>
      <c r="AJ41" s="45" t="s">
        <v>653</v>
      </c>
      <c r="AK41" s="45" t="s">
        <v>653</v>
      </c>
      <c r="AL41" s="554"/>
      <c r="AM41" s="554"/>
      <c r="AN41" s="450" t="s">
        <v>653</v>
      </c>
      <c r="AO41" s="554"/>
      <c r="AP41" s="554"/>
      <c r="AQ41" s="450" t="s">
        <v>653</v>
      </c>
      <c r="AR41" s="444" t="s">
        <v>653</v>
      </c>
      <c r="AS41" s="444" t="s">
        <v>653</v>
      </c>
      <c r="AT41" s="45" t="s">
        <v>653</v>
      </c>
      <c r="AU41" s="554"/>
      <c r="AV41" s="554"/>
      <c r="AW41" s="450" t="s">
        <v>653</v>
      </c>
      <c r="AX41" s="554"/>
      <c r="AY41" s="554"/>
      <c r="AZ41" s="450" t="s">
        <v>653</v>
      </c>
      <c r="BA41" s="554"/>
      <c r="BB41" s="554"/>
      <c r="BC41" s="575" t="s">
        <v>659</v>
      </c>
      <c r="BD41" s="572">
        <v>42658</v>
      </c>
      <c r="BE41" s="444" t="s">
        <v>653</v>
      </c>
      <c r="BF41" s="444" t="s">
        <v>653</v>
      </c>
      <c r="BG41" s="45" t="s">
        <v>653</v>
      </c>
      <c r="BH41" s="444" t="s">
        <v>653</v>
      </c>
      <c r="BI41" s="444" t="s">
        <v>653</v>
      </c>
      <c r="BJ41" s="45" t="s">
        <v>653</v>
      </c>
      <c r="BK41" s="444" t="s">
        <v>653</v>
      </c>
      <c r="BL41" s="444" t="s">
        <v>653</v>
      </c>
      <c r="BM41" s="729"/>
      <c r="BN41" s="45" t="s">
        <v>653</v>
      </c>
      <c r="BO41" s="45" t="s">
        <v>653</v>
      </c>
      <c r="BP41" s="729"/>
      <c r="BQ41" s="728"/>
      <c r="BR41" s="728"/>
      <c r="BS41" s="729"/>
      <c r="BT41" s="45" t="s">
        <v>653</v>
      </c>
      <c r="BU41" s="45" t="s">
        <v>653</v>
      </c>
      <c r="BV41" s="45" t="s">
        <v>653</v>
      </c>
      <c r="BW41" s="554"/>
      <c r="BX41" s="554"/>
      <c r="BY41" s="450" t="s">
        <v>653</v>
      </c>
      <c r="BZ41" s="574"/>
      <c r="CA41" s="574"/>
      <c r="CB41" s="45" t="s">
        <v>653</v>
      </c>
      <c r="CC41" s="574"/>
      <c r="CD41" s="574"/>
      <c r="CE41" s="45" t="s">
        <v>653</v>
      </c>
      <c r="CF41" s="45" t="s">
        <v>653</v>
      </c>
      <c r="CG41" s="444" t="s">
        <v>653</v>
      </c>
      <c r="CH41" s="450" t="s">
        <v>653</v>
      </c>
      <c r="CI41" s="444" t="s">
        <v>653</v>
      </c>
      <c r="CJ41" s="444" t="s">
        <v>653</v>
      </c>
      <c r="CK41" s="729"/>
      <c r="CL41" s="576" t="s">
        <v>665</v>
      </c>
      <c r="CM41" s="580" t="s">
        <v>659</v>
      </c>
      <c r="CN41" s="45" t="s">
        <v>653</v>
      </c>
      <c r="CO41" s="444" t="s">
        <v>653</v>
      </c>
      <c r="CP41" s="444" t="s">
        <v>653</v>
      </c>
      <c r="CQ41" s="45" t="s">
        <v>653</v>
      </c>
      <c r="CR41" s="580" t="s">
        <v>659</v>
      </c>
      <c r="CS41" s="580" t="s">
        <v>659</v>
      </c>
      <c r="CT41" s="45" t="s">
        <v>653</v>
      </c>
    </row>
    <row r="42" spans="1:98" x14ac:dyDescent="0.15">
      <c r="A42" s="572">
        <v>42659</v>
      </c>
      <c r="B42" s="45" t="s">
        <v>653</v>
      </c>
      <c r="C42" s="45" t="s">
        <v>653</v>
      </c>
      <c r="D42" s="450" t="s">
        <v>653</v>
      </c>
      <c r="E42" s="574"/>
      <c r="F42" s="574"/>
      <c r="G42" s="728"/>
      <c r="H42" s="45" t="s">
        <v>653</v>
      </c>
      <c r="I42" s="45" t="s">
        <v>653</v>
      </c>
      <c r="J42" s="45" t="s">
        <v>653</v>
      </c>
      <c r="K42" s="45" t="s">
        <v>653</v>
      </c>
      <c r="L42" s="45" t="s">
        <v>653</v>
      </c>
      <c r="M42" s="45" t="s">
        <v>653</v>
      </c>
      <c r="N42" s="45" t="s">
        <v>653</v>
      </c>
      <c r="O42" s="45" t="s">
        <v>653</v>
      </c>
      <c r="P42" s="45" t="s">
        <v>653</v>
      </c>
      <c r="Q42" s="45" t="s">
        <v>653</v>
      </c>
      <c r="R42" s="45" t="s">
        <v>653</v>
      </c>
      <c r="S42" s="45" t="s">
        <v>653</v>
      </c>
      <c r="T42" s="45" t="s">
        <v>653</v>
      </c>
      <c r="U42" s="45" t="s">
        <v>653</v>
      </c>
      <c r="V42" s="729"/>
      <c r="W42" s="444" t="s">
        <v>653</v>
      </c>
      <c r="X42" s="45" t="s">
        <v>653</v>
      </c>
      <c r="Y42" s="45" t="s">
        <v>653</v>
      </c>
      <c r="Z42" s="444" t="s">
        <v>653</v>
      </c>
      <c r="AA42" s="444" t="s">
        <v>653</v>
      </c>
      <c r="AB42" s="450" t="s">
        <v>653</v>
      </c>
      <c r="AC42" s="444" t="s">
        <v>653</v>
      </c>
      <c r="AD42" s="444" t="s">
        <v>653</v>
      </c>
      <c r="AE42" s="45" t="s">
        <v>653</v>
      </c>
      <c r="AF42" s="444" t="s">
        <v>653</v>
      </c>
      <c r="AG42" s="444" t="s">
        <v>653</v>
      </c>
      <c r="AH42" s="450" t="s">
        <v>653</v>
      </c>
      <c r="AI42" s="45" t="s">
        <v>653</v>
      </c>
      <c r="AJ42" s="45" t="s">
        <v>653</v>
      </c>
      <c r="AK42" s="45" t="s">
        <v>653</v>
      </c>
      <c r="AL42" s="554"/>
      <c r="AM42" s="554"/>
      <c r="AN42" s="450" t="s">
        <v>653</v>
      </c>
      <c r="AO42" s="554"/>
      <c r="AP42" s="554"/>
      <c r="AQ42" s="450" t="s">
        <v>653</v>
      </c>
      <c r="AR42" s="444" t="s">
        <v>653</v>
      </c>
      <c r="AS42" s="444" t="s">
        <v>653</v>
      </c>
      <c r="AT42" s="45" t="s">
        <v>653</v>
      </c>
      <c r="AU42" s="554"/>
      <c r="AV42" s="554"/>
      <c r="AW42" s="450" t="s">
        <v>653</v>
      </c>
      <c r="AX42" s="554"/>
      <c r="AY42" s="554"/>
      <c r="AZ42" s="450" t="s">
        <v>653</v>
      </c>
      <c r="BA42" s="554"/>
      <c r="BB42" s="554"/>
      <c r="BC42" s="450"/>
      <c r="BD42" s="572">
        <v>42659</v>
      </c>
      <c r="BE42" s="444" t="s">
        <v>653</v>
      </c>
      <c r="BF42" s="444" t="s">
        <v>653</v>
      </c>
      <c r="BG42" s="45" t="s">
        <v>653</v>
      </c>
      <c r="BH42" s="444" t="s">
        <v>653</v>
      </c>
      <c r="BI42" s="444" t="s">
        <v>653</v>
      </c>
      <c r="BJ42" s="45" t="s">
        <v>653</v>
      </c>
      <c r="BK42" s="444" t="s">
        <v>653</v>
      </c>
      <c r="BL42" s="444" t="s">
        <v>653</v>
      </c>
      <c r="BM42" s="729"/>
      <c r="BN42" s="45" t="s">
        <v>653</v>
      </c>
      <c r="BO42" s="45" t="s">
        <v>653</v>
      </c>
      <c r="BP42" s="729"/>
      <c r="BQ42" s="728"/>
      <c r="BR42" s="728"/>
      <c r="BS42" s="729"/>
      <c r="BT42" s="45" t="s">
        <v>653</v>
      </c>
      <c r="BU42" s="45" t="s">
        <v>653</v>
      </c>
      <c r="BV42" s="45" t="s">
        <v>653</v>
      </c>
      <c r="BW42" s="554"/>
      <c r="BX42" s="554"/>
      <c r="BY42" s="450" t="s">
        <v>653</v>
      </c>
      <c r="BZ42" s="574"/>
      <c r="CA42" s="574"/>
      <c r="CB42" s="45" t="s">
        <v>653</v>
      </c>
      <c r="CC42" s="574"/>
      <c r="CD42" s="574"/>
      <c r="CE42" s="45" t="s">
        <v>653</v>
      </c>
      <c r="CF42" s="45" t="s">
        <v>653</v>
      </c>
      <c r="CG42" s="444" t="s">
        <v>653</v>
      </c>
      <c r="CH42" s="450" t="s">
        <v>653</v>
      </c>
      <c r="CI42" s="444" t="s">
        <v>653</v>
      </c>
      <c r="CJ42" s="444" t="s">
        <v>653</v>
      </c>
      <c r="CK42" s="729"/>
      <c r="CL42" s="444" t="s">
        <v>653</v>
      </c>
      <c r="CM42" s="580" t="s">
        <v>659</v>
      </c>
      <c r="CN42" s="45" t="s">
        <v>653</v>
      </c>
      <c r="CO42" s="444" t="s">
        <v>653</v>
      </c>
      <c r="CP42" s="444" t="s">
        <v>653</v>
      </c>
      <c r="CQ42" s="45" t="s">
        <v>653</v>
      </c>
      <c r="CR42" s="580" t="s">
        <v>659</v>
      </c>
      <c r="CS42" s="580" t="s">
        <v>659</v>
      </c>
      <c r="CT42" s="45" t="s">
        <v>653</v>
      </c>
    </row>
    <row r="43" spans="1:98" x14ac:dyDescent="0.15">
      <c r="A43" s="572">
        <v>42660</v>
      </c>
      <c r="B43" s="45" t="s">
        <v>653</v>
      </c>
      <c r="C43" s="45" t="s">
        <v>653</v>
      </c>
      <c r="D43" s="450" t="s">
        <v>653</v>
      </c>
      <c r="E43" s="574"/>
      <c r="F43" s="574"/>
      <c r="G43" s="728"/>
      <c r="H43" s="45" t="s">
        <v>653</v>
      </c>
      <c r="I43" s="45" t="s">
        <v>653</v>
      </c>
      <c r="J43" s="45" t="s">
        <v>653</v>
      </c>
      <c r="K43" s="45" t="s">
        <v>653</v>
      </c>
      <c r="L43" s="45" t="s">
        <v>653</v>
      </c>
      <c r="M43" s="45" t="s">
        <v>653</v>
      </c>
      <c r="N43" s="45" t="s">
        <v>653</v>
      </c>
      <c r="O43" s="45" t="s">
        <v>653</v>
      </c>
      <c r="P43" s="45" t="s">
        <v>653</v>
      </c>
      <c r="Q43" s="45" t="s">
        <v>653</v>
      </c>
      <c r="R43" s="45" t="s">
        <v>653</v>
      </c>
      <c r="S43" s="45" t="s">
        <v>653</v>
      </c>
      <c r="T43" s="45" t="s">
        <v>653</v>
      </c>
      <c r="U43" s="45" t="s">
        <v>653</v>
      </c>
      <c r="V43" s="729"/>
      <c r="W43" s="444" t="s">
        <v>653</v>
      </c>
      <c r="X43" s="45" t="s">
        <v>653</v>
      </c>
      <c r="Y43" s="45" t="s">
        <v>653</v>
      </c>
      <c r="Z43" s="444" t="s">
        <v>653</v>
      </c>
      <c r="AA43" s="444" t="s">
        <v>653</v>
      </c>
      <c r="AB43" s="450" t="s">
        <v>653</v>
      </c>
      <c r="AC43" s="444" t="s">
        <v>653</v>
      </c>
      <c r="AD43" s="444" t="s">
        <v>653</v>
      </c>
      <c r="AE43" s="45" t="s">
        <v>653</v>
      </c>
      <c r="AF43" s="444" t="s">
        <v>653</v>
      </c>
      <c r="AG43" s="444" t="s">
        <v>653</v>
      </c>
      <c r="AH43" s="450" t="s">
        <v>653</v>
      </c>
      <c r="AI43" s="45" t="s">
        <v>653</v>
      </c>
      <c r="AJ43" s="45" t="s">
        <v>653</v>
      </c>
      <c r="AK43" s="45" t="s">
        <v>653</v>
      </c>
      <c r="AL43" s="554"/>
      <c r="AM43" s="554"/>
      <c r="AN43" s="450" t="s">
        <v>653</v>
      </c>
      <c r="AO43" s="554"/>
      <c r="AP43" s="554"/>
      <c r="AQ43" s="450" t="s">
        <v>653</v>
      </c>
      <c r="AR43" s="444" t="s">
        <v>653</v>
      </c>
      <c r="AS43" s="444" t="s">
        <v>653</v>
      </c>
      <c r="AT43" s="45" t="s">
        <v>653</v>
      </c>
      <c r="AU43" s="554"/>
      <c r="AV43" s="554"/>
      <c r="AW43" s="450" t="s">
        <v>653</v>
      </c>
      <c r="AX43" s="554"/>
      <c r="AY43" s="554"/>
      <c r="AZ43" s="450" t="s">
        <v>653</v>
      </c>
      <c r="BA43" s="554"/>
      <c r="BB43" s="554"/>
      <c r="BC43" s="450"/>
      <c r="BD43" s="572">
        <v>42660</v>
      </c>
      <c r="BE43" s="444" t="s">
        <v>653</v>
      </c>
      <c r="BF43" s="444" t="s">
        <v>653</v>
      </c>
      <c r="BG43" s="45" t="s">
        <v>653</v>
      </c>
      <c r="BH43" s="444" t="s">
        <v>653</v>
      </c>
      <c r="BI43" s="444" t="s">
        <v>653</v>
      </c>
      <c r="BJ43" s="45" t="s">
        <v>653</v>
      </c>
      <c r="BK43" s="444" t="s">
        <v>653</v>
      </c>
      <c r="BL43" s="444" t="s">
        <v>653</v>
      </c>
      <c r="BM43" s="729"/>
      <c r="BN43" s="45" t="s">
        <v>653</v>
      </c>
      <c r="BO43" s="45" t="s">
        <v>653</v>
      </c>
      <c r="BP43" s="729"/>
      <c r="BQ43" s="728"/>
      <c r="BR43" s="728"/>
      <c r="BS43" s="729"/>
      <c r="BT43" s="45" t="s">
        <v>653</v>
      </c>
      <c r="BU43" s="45" t="s">
        <v>653</v>
      </c>
      <c r="BV43" s="45" t="s">
        <v>653</v>
      </c>
      <c r="BW43" s="554"/>
      <c r="BX43" s="554"/>
      <c r="BY43" s="450" t="s">
        <v>653</v>
      </c>
      <c r="BZ43" s="574"/>
      <c r="CA43" s="574"/>
      <c r="CB43" s="45" t="s">
        <v>653</v>
      </c>
      <c r="CC43" s="574"/>
      <c r="CD43" s="574"/>
      <c r="CE43" s="45" t="s">
        <v>653</v>
      </c>
      <c r="CF43" s="45" t="s">
        <v>653</v>
      </c>
      <c r="CG43" s="444" t="s">
        <v>653</v>
      </c>
      <c r="CH43" s="450" t="s">
        <v>653</v>
      </c>
      <c r="CI43" s="444" t="s">
        <v>653</v>
      </c>
      <c r="CJ43" s="444" t="s">
        <v>653</v>
      </c>
      <c r="CK43" s="729"/>
      <c r="CL43" s="580" t="s">
        <v>659</v>
      </c>
      <c r="CM43" s="444" t="s">
        <v>653</v>
      </c>
      <c r="CN43" s="45" t="s">
        <v>653</v>
      </c>
      <c r="CO43" s="444" t="s">
        <v>653</v>
      </c>
      <c r="CP43" s="444" t="s">
        <v>653</v>
      </c>
      <c r="CQ43" s="45" t="s">
        <v>653</v>
      </c>
      <c r="CR43" s="580" t="s">
        <v>659</v>
      </c>
      <c r="CS43" s="580" t="s">
        <v>659</v>
      </c>
      <c r="CT43" s="45" t="s">
        <v>653</v>
      </c>
    </row>
    <row r="44" spans="1:98" x14ac:dyDescent="0.15">
      <c r="A44" s="572">
        <v>42661</v>
      </c>
      <c r="B44" s="45" t="s">
        <v>653</v>
      </c>
      <c r="C44" s="45" t="s">
        <v>653</v>
      </c>
      <c r="D44" s="450" t="s">
        <v>653</v>
      </c>
      <c r="E44" s="574"/>
      <c r="F44" s="574"/>
      <c r="G44" s="728"/>
      <c r="H44" s="45" t="s">
        <v>653</v>
      </c>
      <c r="I44" s="45" t="s">
        <v>653</v>
      </c>
      <c r="J44" s="45" t="s">
        <v>653</v>
      </c>
      <c r="K44" s="45" t="s">
        <v>653</v>
      </c>
      <c r="L44" s="45" t="s">
        <v>653</v>
      </c>
      <c r="M44" s="45" t="s">
        <v>653</v>
      </c>
      <c r="N44" s="45" t="s">
        <v>653</v>
      </c>
      <c r="O44" s="45" t="s">
        <v>653</v>
      </c>
      <c r="P44" s="45" t="s">
        <v>653</v>
      </c>
      <c r="Q44" s="45" t="s">
        <v>653</v>
      </c>
      <c r="R44" s="45" t="s">
        <v>653</v>
      </c>
      <c r="S44" s="45" t="s">
        <v>653</v>
      </c>
      <c r="T44" s="45" t="s">
        <v>653</v>
      </c>
      <c r="U44" s="45" t="s">
        <v>653</v>
      </c>
      <c r="V44" s="729"/>
      <c r="W44" s="444" t="s">
        <v>653</v>
      </c>
      <c r="X44" s="45" t="s">
        <v>653</v>
      </c>
      <c r="Y44" s="45" t="s">
        <v>653</v>
      </c>
      <c r="Z44" s="444" t="s">
        <v>653</v>
      </c>
      <c r="AA44" s="444" t="s">
        <v>653</v>
      </c>
      <c r="AB44" s="450" t="s">
        <v>653</v>
      </c>
      <c r="AC44" s="444" t="s">
        <v>653</v>
      </c>
      <c r="AD44" s="444" t="s">
        <v>653</v>
      </c>
      <c r="AE44" s="45" t="s">
        <v>653</v>
      </c>
      <c r="AF44" s="444" t="s">
        <v>653</v>
      </c>
      <c r="AG44" s="444" t="s">
        <v>653</v>
      </c>
      <c r="AH44" s="450" t="s">
        <v>653</v>
      </c>
      <c r="AI44" s="45" t="s">
        <v>653</v>
      </c>
      <c r="AJ44" s="45" t="s">
        <v>653</v>
      </c>
      <c r="AK44" s="45" t="s">
        <v>653</v>
      </c>
      <c r="AL44" s="554"/>
      <c r="AM44" s="554"/>
      <c r="AN44" s="450" t="s">
        <v>653</v>
      </c>
      <c r="AO44" s="554"/>
      <c r="AP44" s="554"/>
      <c r="AQ44" s="450" t="s">
        <v>653</v>
      </c>
      <c r="AR44" s="444" t="s">
        <v>653</v>
      </c>
      <c r="AS44" s="444" t="s">
        <v>653</v>
      </c>
      <c r="AT44" s="45" t="s">
        <v>653</v>
      </c>
      <c r="AU44" s="554"/>
      <c r="AV44" s="554"/>
      <c r="AW44" s="450" t="s">
        <v>653</v>
      </c>
      <c r="AX44" s="554"/>
      <c r="AY44" s="554"/>
      <c r="AZ44" s="450" t="s">
        <v>653</v>
      </c>
      <c r="BA44" s="554"/>
      <c r="BB44" s="554"/>
      <c r="BC44" s="450"/>
      <c r="BD44" s="572">
        <v>42661</v>
      </c>
      <c r="BE44" s="444" t="s">
        <v>653</v>
      </c>
      <c r="BF44" s="444" t="s">
        <v>653</v>
      </c>
      <c r="BG44" s="45" t="s">
        <v>653</v>
      </c>
      <c r="BH44" s="444" t="s">
        <v>653</v>
      </c>
      <c r="BI44" s="444" t="s">
        <v>653</v>
      </c>
      <c r="BJ44" s="45" t="s">
        <v>653</v>
      </c>
      <c r="BK44" s="444" t="s">
        <v>653</v>
      </c>
      <c r="BL44" s="444" t="s">
        <v>653</v>
      </c>
      <c r="BM44" s="729"/>
      <c r="BN44" s="45" t="s">
        <v>653</v>
      </c>
      <c r="BO44" s="45" t="s">
        <v>653</v>
      </c>
      <c r="BP44" s="729"/>
      <c r="BQ44" s="728"/>
      <c r="BR44" s="728"/>
      <c r="BS44" s="729"/>
      <c r="BT44" s="45" t="s">
        <v>653</v>
      </c>
      <c r="BU44" s="45" t="s">
        <v>653</v>
      </c>
      <c r="BV44" s="45" t="s">
        <v>653</v>
      </c>
      <c r="BW44" s="554"/>
      <c r="BX44" s="554"/>
      <c r="BY44" s="450" t="s">
        <v>653</v>
      </c>
      <c r="BZ44" s="574"/>
      <c r="CA44" s="574"/>
      <c r="CB44" s="45" t="s">
        <v>653</v>
      </c>
      <c r="CC44" s="574"/>
      <c r="CD44" s="574"/>
      <c r="CE44" s="45" t="s">
        <v>653</v>
      </c>
      <c r="CF44" s="45" t="s">
        <v>653</v>
      </c>
      <c r="CG44" s="444" t="s">
        <v>653</v>
      </c>
      <c r="CH44" s="450" t="s">
        <v>653</v>
      </c>
      <c r="CI44" s="444" t="s">
        <v>653</v>
      </c>
      <c r="CJ44" s="444" t="s">
        <v>653</v>
      </c>
      <c r="CK44" s="729"/>
      <c r="CL44" s="444" t="s">
        <v>653</v>
      </c>
      <c r="CM44" s="580" t="s">
        <v>659</v>
      </c>
      <c r="CN44" s="45" t="s">
        <v>653</v>
      </c>
      <c r="CO44" s="444" t="s">
        <v>653</v>
      </c>
      <c r="CP44" s="444" t="s">
        <v>653</v>
      </c>
      <c r="CQ44" s="45" t="s">
        <v>653</v>
      </c>
      <c r="CR44" s="580" t="s">
        <v>659</v>
      </c>
      <c r="CS44" s="580" t="s">
        <v>659</v>
      </c>
      <c r="CT44" s="45" t="s">
        <v>653</v>
      </c>
    </row>
    <row r="45" spans="1:98" x14ac:dyDescent="0.15">
      <c r="A45" s="572">
        <v>42662</v>
      </c>
      <c r="B45" s="45" t="s">
        <v>653</v>
      </c>
      <c r="C45" s="45" t="s">
        <v>653</v>
      </c>
      <c r="D45" s="450" t="s">
        <v>653</v>
      </c>
      <c r="E45" s="574"/>
      <c r="F45" s="574"/>
      <c r="G45" s="728"/>
      <c r="H45" s="45" t="s">
        <v>653</v>
      </c>
      <c r="I45" s="45" t="s">
        <v>653</v>
      </c>
      <c r="J45" s="45" t="s">
        <v>653</v>
      </c>
      <c r="K45" s="45" t="s">
        <v>653</v>
      </c>
      <c r="L45" s="45" t="s">
        <v>653</v>
      </c>
      <c r="M45" s="45" t="s">
        <v>653</v>
      </c>
      <c r="N45" s="45" t="s">
        <v>653</v>
      </c>
      <c r="O45" s="45" t="s">
        <v>653</v>
      </c>
      <c r="P45" s="45" t="s">
        <v>653</v>
      </c>
      <c r="Q45" s="45" t="s">
        <v>653</v>
      </c>
      <c r="R45" s="45" t="s">
        <v>653</v>
      </c>
      <c r="S45" s="45" t="s">
        <v>653</v>
      </c>
      <c r="T45" s="45" t="s">
        <v>653</v>
      </c>
      <c r="U45" s="45" t="s">
        <v>653</v>
      </c>
      <c r="V45" s="729"/>
      <c r="W45" s="444" t="s">
        <v>653</v>
      </c>
      <c r="X45" s="45" t="s">
        <v>653</v>
      </c>
      <c r="Y45" s="45" t="s">
        <v>653</v>
      </c>
      <c r="Z45" s="444" t="s">
        <v>653</v>
      </c>
      <c r="AA45" s="444" t="s">
        <v>653</v>
      </c>
      <c r="AB45" s="450" t="s">
        <v>653</v>
      </c>
      <c r="AC45" s="444" t="s">
        <v>653</v>
      </c>
      <c r="AD45" s="444" t="s">
        <v>653</v>
      </c>
      <c r="AE45" s="45" t="s">
        <v>653</v>
      </c>
      <c r="AF45" s="444" t="s">
        <v>653</v>
      </c>
      <c r="AG45" s="444" t="s">
        <v>653</v>
      </c>
      <c r="AH45" s="450" t="s">
        <v>653</v>
      </c>
      <c r="AI45" s="45" t="s">
        <v>653</v>
      </c>
      <c r="AJ45" s="45" t="s">
        <v>653</v>
      </c>
      <c r="AK45" s="45" t="s">
        <v>653</v>
      </c>
      <c r="AL45" s="554"/>
      <c r="AM45" s="554"/>
      <c r="AN45" s="450" t="s">
        <v>653</v>
      </c>
      <c r="AO45" s="554"/>
      <c r="AP45" s="554"/>
      <c r="AQ45" s="450" t="s">
        <v>653</v>
      </c>
      <c r="AR45" s="444" t="s">
        <v>653</v>
      </c>
      <c r="AS45" s="444" t="s">
        <v>653</v>
      </c>
      <c r="AT45" s="45" t="s">
        <v>653</v>
      </c>
      <c r="AU45" s="554"/>
      <c r="AV45" s="554"/>
      <c r="AW45" s="450" t="s">
        <v>653</v>
      </c>
      <c r="AX45" s="554"/>
      <c r="AY45" s="554"/>
      <c r="AZ45" s="450" t="s">
        <v>653</v>
      </c>
      <c r="BA45" s="554"/>
      <c r="BB45" s="554"/>
      <c r="BC45" s="450"/>
      <c r="BD45" s="572">
        <v>42662</v>
      </c>
      <c r="BE45" s="444" t="s">
        <v>653</v>
      </c>
      <c r="BF45" s="444" t="s">
        <v>653</v>
      </c>
      <c r="BG45" s="45" t="s">
        <v>653</v>
      </c>
      <c r="BH45" s="444" t="s">
        <v>653</v>
      </c>
      <c r="BI45" s="444" t="s">
        <v>653</v>
      </c>
      <c r="BJ45" s="45" t="s">
        <v>653</v>
      </c>
      <c r="BK45" s="444" t="s">
        <v>653</v>
      </c>
      <c r="BL45" s="444" t="s">
        <v>653</v>
      </c>
      <c r="BM45" s="729"/>
      <c r="BN45" s="45" t="s">
        <v>653</v>
      </c>
      <c r="BO45" s="45" t="s">
        <v>653</v>
      </c>
      <c r="BP45" s="729"/>
      <c r="BQ45" s="728"/>
      <c r="BR45" s="728"/>
      <c r="BS45" s="729"/>
      <c r="BT45" s="45" t="s">
        <v>653</v>
      </c>
      <c r="BU45" s="45" t="s">
        <v>653</v>
      </c>
      <c r="BV45" s="45" t="s">
        <v>653</v>
      </c>
      <c r="BW45" s="554"/>
      <c r="BX45" s="554"/>
      <c r="BY45" s="450" t="s">
        <v>653</v>
      </c>
      <c r="BZ45" s="574"/>
      <c r="CA45" s="574"/>
      <c r="CB45" s="45" t="s">
        <v>653</v>
      </c>
      <c r="CC45" s="574"/>
      <c r="CD45" s="574"/>
      <c r="CE45" s="45" t="s">
        <v>653</v>
      </c>
      <c r="CF45" s="45" t="s">
        <v>653</v>
      </c>
      <c r="CG45" s="444" t="s">
        <v>653</v>
      </c>
      <c r="CH45" s="450" t="s">
        <v>653</v>
      </c>
      <c r="CI45" s="444" t="s">
        <v>653</v>
      </c>
      <c r="CJ45" s="444" t="s">
        <v>653</v>
      </c>
      <c r="CK45" s="729"/>
      <c r="CL45" s="444" t="s">
        <v>653</v>
      </c>
      <c r="CM45" s="580" t="s">
        <v>659</v>
      </c>
      <c r="CN45" s="45" t="s">
        <v>653</v>
      </c>
      <c r="CO45" s="444" t="s">
        <v>653</v>
      </c>
      <c r="CP45" s="444" t="s">
        <v>653</v>
      </c>
      <c r="CQ45" s="45" t="s">
        <v>653</v>
      </c>
      <c r="CR45" s="580" t="s">
        <v>659</v>
      </c>
      <c r="CS45" s="580" t="s">
        <v>659</v>
      </c>
      <c r="CT45" s="45" t="s">
        <v>653</v>
      </c>
    </row>
    <row r="46" spans="1:98" x14ac:dyDescent="0.15">
      <c r="A46" s="572">
        <v>42663</v>
      </c>
      <c r="B46" s="45" t="s">
        <v>653</v>
      </c>
      <c r="C46" s="45" t="s">
        <v>653</v>
      </c>
      <c r="D46" s="450" t="s">
        <v>653</v>
      </c>
      <c r="E46" s="574"/>
      <c r="F46" s="574"/>
      <c r="G46" s="728"/>
      <c r="H46" s="45" t="s">
        <v>653</v>
      </c>
      <c r="I46" s="45" t="s">
        <v>653</v>
      </c>
      <c r="J46" s="45" t="s">
        <v>653</v>
      </c>
      <c r="K46" s="45" t="s">
        <v>653</v>
      </c>
      <c r="L46" s="45" t="s">
        <v>653</v>
      </c>
      <c r="M46" s="45" t="s">
        <v>653</v>
      </c>
      <c r="N46" s="45" t="s">
        <v>653</v>
      </c>
      <c r="O46" s="45" t="s">
        <v>653</v>
      </c>
      <c r="P46" s="45" t="s">
        <v>653</v>
      </c>
      <c r="Q46" s="45" t="s">
        <v>653</v>
      </c>
      <c r="R46" s="45" t="s">
        <v>653</v>
      </c>
      <c r="S46" s="45" t="s">
        <v>653</v>
      </c>
      <c r="T46" s="45" t="s">
        <v>653</v>
      </c>
      <c r="U46" s="45" t="s">
        <v>653</v>
      </c>
      <c r="V46" s="729"/>
      <c r="W46" s="444" t="s">
        <v>653</v>
      </c>
      <c r="X46" s="45" t="s">
        <v>653</v>
      </c>
      <c r="Y46" s="45" t="s">
        <v>653</v>
      </c>
      <c r="Z46" s="444" t="s">
        <v>653</v>
      </c>
      <c r="AA46" s="444" t="s">
        <v>653</v>
      </c>
      <c r="AB46" s="450" t="s">
        <v>653</v>
      </c>
      <c r="AC46" s="444" t="s">
        <v>653</v>
      </c>
      <c r="AD46" s="444" t="s">
        <v>653</v>
      </c>
      <c r="AE46" s="45" t="s">
        <v>653</v>
      </c>
      <c r="AF46" s="444" t="s">
        <v>653</v>
      </c>
      <c r="AG46" s="444" t="s">
        <v>653</v>
      </c>
      <c r="AH46" s="450" t="s">
        <v>653</v>
      </c>
      <c r="AI46" s="45" t="s">
        <v>653</v>
      </c>
      <c r="AJ46" s="45" t="s">
        <v>653</v>
      </c>
      <c r="AK46" s="45" t="s">
        <v>653</v>
      </c>
      <c r="AL46" s="554"/>
      <c r="AM46" s="554"/>
      <c r="AN46" s="450" t="s">
        <v>653</v>
      </c>
      <c r="AO46" s="554"/>
      <c r="AP46" s="554"/>
      <c r="AQ46" s="450" t="s">
        <v>653</v>
      </c>
      <c r="AR46" s="444" t="s">
        <v>653</v>
      </c>
      <c r="AS46" s="444" t="s">
        <v>653</v>
      </c>
      <c r="AT46" s="45" t="s">
        <v>653</v>
      </c>
      <c r="AU46" s="554"/>
      <c r="AV46" s="554"/>
      <c r="AW46" s="450" t="s">
        <v>653</v>
      </c>
      <c r="AX46" s="554"/>
      <c r="AY46" s="554"/>
      <c r="AZ46" s="450" t="s">
        <v>653</v>
      </c>
      <c r="BA46" s="554"/>
      <c r="BB46" s="554"/>
      <c r="BC46" s="450"/>
      <c r="BD46" s="572">
        <v>42663</v>
      </c>
      <c r="BE46" s="444" t="s">
        <v>653</v>
      </c>
      <c r="BF46" s="444" t="s">
        <v>653</v>
      </c>
      <c r="BG46" s="45" t="s">
        <v>653</v>
      </c>
      <c r="BH46" s="444" t="s">
        <v>653</v>
      </c>
      <c r="BI46" s="444" t="s">
        <v>653</v>
      </c>
      <c r="BJ46" s="45" t="s">
        <v>653</v>
      </c>
      <c r="BK46" s="444" t="s">
        <v>653</v>
      </c>
      <c r="BL46" s="444" t="s">
        <v>653</v>
      </c>
      <c r="BM46" s="729"/>
      <c r="BN46" s="45" t="s">
        <v>653</v>
      </c>
      <c r="BO46" s="45" t="s">
        <v>653</v>
      </c>
      <c r="BP46" s="729"/>
      <c r="BQ46" s="728"/>
      <c r="BR46" s="728"/>
      <c r="BS46" s="729"/>
      <c r="BT46" s="45" t="s">
        <v>653</v>
      </c>
      <c r="BU46" s="45" t="s">
        <v>653</v>
      </c>
      <c r="BV46" s="45" t="s">
        <v>653</v>
      </c>
      <c r="BW46" s="554"/>
      <c r="BX46" s="554"/>
      <c r="BY46" s="450" t="s">
        <v>653</v>
      </c>
      <c r="BZ46" s="574"/>
      <c r="CA46" s="574"/>
      <c r="CB46" s="45" t="s">
        <v>653</v>
      </c>
      <c r="CC46" s="574"/>
      <c r="CD46" s="574"/>
      <c r="CE46" s="45" t="s">
        <v>653</v>
      </c>
      <c r="CF46" s="45" t="s">
        <v>653</v>
      </c>
      <c r="CG46" s="444" t="s">
        <v>653</v>
      </c>
      <c r="CH46" s="450" t="s">
        <v>653</v>
      </c>
      <c r="CI46" s="444" t="s">
        <v>653</v>
      </c>
      <c r="CJ46" s="444" t="s">
        <v>653</v>
      </c>
      <c r="CK46" s="729"/>
      <c r="CL46" s="444" t="s">
        <v>653</v>
      </c>
      <c r="CM46" s="580" t="s">
        <v>659</v>
      </c>
      <c r="CN46" s="45" t="s">
        <v>653</v>
      </c>
      <c r="CO46" s="444" t="s">
        <v>653</v>
      </c>
      <c r="CP46" s="444" t="s">
        <v>653</v>
      </c>
      <c r="CQ46" s="45" t="s">
        <v>653</v>
      </c>
      <c r="CR46" s="580" t="s">
        <v>659</v>
      </c>
      <c r="CS46" s="580" t="s">
        <v>659</v>
      </c>
      <c r="CT46" s="45" t="s">
        <v>653</v>
      </c>
    </row>
    <row r="47" spans="1:98" x14ac:dyDescent="0.15">
      <c r="A47" s="572">
        <v>42664</v>
      </c>
      <c r="B47" s="45" t="s">
        <v>653</v>
      </c>
      <c r="C47" s="45" t="s">
        <v>653</v>
      </c>
      <c r="D47" s="450" t="s">
        <v>653</v>
      </c>
      <c r="E47" s="574"/>
      <c r="F47" s="574"/>
      <c r="G47" s="728"/>
      <c r="H47" s="45" t="s">
        <v>653</v>
      </c>
      <c r="I47" s="45" t="s">
        <v>653</v>
      </c>
      <c r="J47" s="45" t="s">
        <v>653</v>
      </c>
      <c r="K47" s="45" t="s">
        <v>653</v>
      </c>
      <c r="L47" s="45" t="s">
        <v>653</v>
      </c>
      <c r="M47" s="45" t="s">
        <v>653</v>
      </c>
      <c r="N47" s="45" t="s">
        <v>653</v>
      </c>
      <c r="O47" s="45" t="s">
        <v>653</v>
      </c>
      <c r="P47" s="45" t="s">
        <v>653</v>
      </c>
      <c r="Q47" s="45" t="s">
        <v>653</v>
      </c>
      <c r="R47" s="45" t="s">
        <v>653</v>
      </c>
      <c r="S47" s="45" t="s">
        <v>653</v>
      </c>
      <c r="T47" s="45" t="s">
        <v>653</v>
      </c>
      <c r="U47" s="45" t="s">
        <v>653</v>
      </c>
      <c r="V47" s="729"/>
      <c r="W47" s="444" t="s">
        <v>653</v>
      </c>
      <c r="X47" s="45" t="s">
        <v>653</v>
      </c>
      <c r="Y47" s="45" t="s">
        <v>653</v>
      </c>
      <c r="Z47" s="444" t="s">
        <v>653</v>
      </c>
      <c r="AA47" s="444" t="s">
        <v>653</v>
      </c>
      <c r="AB47" s="450" t="s">
        <v>653</v>
      </c>
      <c r="AC47" s="444" t="s">
        <v>653</v>
      </c>
      <c r="AD47" s="444" t="s">
        <v>653</v>
      </c>
      <c r="AE47" s="45" t="s">
        <v>653</v>
      </c>
      <c r="AF47" s="444" t="s">
        <v>653</v>
      </c>
      <c r="AG47" s="444" t="s">
        <v>653</v>
      </c>
      <c r="AH47" s="450" t="s">
        <v>653</v>
      </c>
      <c r="AI47" s="45" t="s">
        <v>653</v>
      </c>
      <c r="AJ47" s="45" t="s">
        <v>653</v>
      </c>
      <c r="AK47" s="45" t="s">
        <v>653</v>
      </c>
      <c r="AL47" s="554"/>
      <c r="AM47" s="554"/>
      <c r="AN47" s="450" t="s">
        <v>653</v>
      </c>
      <c r="AO47" s="554"/>
      <c r="AP47" s="554"/>
      <c r="AQ47" s="450" t="s">
        <v>653</v>
      </c>
      <c r="AR47" s="444" t="s">
        <v>653</v>
      </c>
      <c r="AS47" s="444" t="s">
        <v>653</v>
      </c>
      <c r="AT47" s="45" t="s">
        <v>653</v>
      </c>
      <c r="AU47" s="554"/>
      <c r="AV47" s="554"/>
      <c r="AW47" s="450" t="s">
        <v>653</v>
      </c>
      <c r="AX47" s="554"/>
      <c r="AY47" s="554"/>
      <c r="AZ47" s="450" t="s">
        <v>653</v>
      </c>
      <c r="BA47" s="554"/>
      <c r="BB47" s="554"/>
      <c r="BC47" s="450"/>
      <c r="BD47" s="572">
        <v>42664</v>
      </c>
      <c r="BE47" s="444" t="s">
        <v>653</v>
      </c>
      <c r="BF47" s="444" t="s">
        <v>653</v>
      </c>
      <c r="BG47" s="45" t="s">
        <v>653</v>
      </c>
      <c r="BH47" s="444" t="s">
        <v>653</v>
      </c>
      <c r="BI47" s="444" t="s">
        <v>653</v>
      </c>
      <c r="BJ47" s="45" t="s">
        <v>653</v>
      </c>
      <c r="BK47" s="444" t="s">
        <v>653</v>
      </c>
      <c r="BL47" s="444" t="s">
        <v>653</v>
      </c>
      <c r="BM47" s="729"/>
      <c r="BN47" s="45" t="s">
        <v>653</v>
      </c>
      <c r="BO47" s="45" t="s">
        <v>653</v>
      </c>
      <c r="BP47" s="729"/>
      <c r="BQ47" s="728"/>
      <c r="BR47" s="728"/>
      <c r="BS47" s="729"/>
      <c r="BT47" s="45" t="s">
        <v>653</v>
      </c>
      <c r="BU47" s="45" t="s">
        <v>653</v>
      </c>
      <c r="BV47" s="45" t="s">
        <v>653</v>
      </c>
      <c r="BW47" s="554"/>
      <c r="BX47" s="554"/>
      <c r="BY47" s="450" t="s">
        <v>653</v>
      </c>
      <c r="BZ47" s="574"/>
      <c r="CA47" s="574"/>
      <c r="CB47" s="45" t="s">
        <v>653</v>
      </c>
      <c r="CC47" s="574"/>
      <c r="CD47" s="574"/>
      <c r="CE47" s="45" t="s">
        <v>653</v>
      </c>
      <c r="CF47" s="45" t="s">
        <v>653</v>
      </c>
      <c r="CG47" s="444" t="s">
        <v>653</v>
      </c>
      <c r="CH47" s="450" t="s">
        <v>653</v>
      </c>
      <c r="CI47" s="444" t="s">
        <v>653</v>
      </c>
      <c r="CJ47" s="444" t="s">
        <v>653</v>
      </c>
      <c r="CK47" s="729"/>
      <c r="CL47" s="576" t="s">
        <v>665</v>
      </c>
      <c r="CM47" s="580" t="s">
        <v>659</v>
      </c>
      <c r="CN47" s="45" t="s">
        <v>653</v>
      </c>
      <c r="CO47" s="444" t="s">
        <v>653</v>
      </c>
      <c r="CP47" s="444" t="s">
        <v>653</v>
      </c>
      <c r="CQ47" s="45" t="s">
        <v>653</v>
      </c>
      <c r="CR47" s="580" t="s">
        <v>659</v>
      </c>
      <c r="CS47" s="580" t="s">
        <v>659</v>
      </c>
      <c r="CT47" s="45" t="s">
        <v>653</v>
      </c>
    </row>
    <row r="48" spans="1:98" x14ac:dyDescent="0.15">
      <c r="A48" s="572">
        <v>42665</v>
      </c>
      <c r="B48" s="45" t="s">
        <v>653</v>
      </c>
      <c r="C48" s="45" t="s">
        <v>653</v>
      </c>
      <c r="D48" s="450" t="s">
        <v>653</v>
      </c>
      <c r="E48" s="574"/>
      <c r="F48" s="574"/>
      <c r="G48" s="728"/>
      <c r="H48" s="45" t="s">
        <v>653</v>
      </c>
      <c r="I48" s="45" t="s">
        <v>653</v>
      </c>
      <c r="J48" s="45" t="s">
        <v>653</v>
      </c>
      <c r="K48" s="45" t="s">
        <v>653</v>
      </c>
      <c r="L48" s="45" t="s">
        <v>653</v>
      </c>
      <c r="M48" s="45" t="s">
        <v>653</v>
      </c>
      <c r="N48" s="45" t="s">
        <v>653</v>
      </c>
      <c r="O48" s="45" t="s">
        <v>653</v>
      </c>
      <c r="P48" s="45" t="s">
        <v>653</v>
      </c>
      <c r="Q48" s="45" t="s">
        <v>653</v>
      </c>
      <c r="R48" s="45" t="s">
        <v>653</v>
      </c>
      <c r="S48" s="45" t="s">
        <v>653</v>
      </c>
      <c r="T48" s="45" t="s">
        <v>653</v>
      </c>
      <c r="U48" s="45" t="s">
        <v>653</v>
      </c>
      <c r="V48" s="729"/>
      <c r="W48" s="444" t="s">
        <v>653</v>
      </c>
      <c r="X48" s="45" t="s">
        <v>653</v>
      </c>
      <c r="Y48" s="45" t="s">
        <v>653</v>
      </c>
      <c r="Z48" s="444" t="s">
        <v>653</v>
      </c>
      <c r="AA48" s="444" t="s">
        <v>653</v>
      </c>
      <c r="AB48" s="450" t="s">
        <v>653</v>
      </c>
      <c r="AC48" s="444" t="s">
        <v>653</v>
      </c>
      <c r="AD48" s="444" t="s">
        <v>653</v>
      </c>
      <c r="AE48" s="45" t="s">
        <v>653</v>
      </c>
      <c r="AF48" s="444" t="s">
        <v>653</v>
      </c>
      <c r="AG48" s="444" t="s">
        <v>653</v>
      </c>
      <c r="AH48" s="450" t="s">
        <v>653</v>
      </c>
      <c r="AI48" s="45" t="s">
        <v>653</v>
      </c>
      <c r="AJ48" s="45" t="s">
        <v>653</v>
      </c>
      <c r="AK48" s="45" t="s">
        <v>653</v>
      </c>
      <c r="AL48" s="554"/>
      <c r="AM48" s="554"/>
      <c r="AN48" s="450" t="s">
        <v>653</v>
      </c>
      <c r="AO48" s="554"/>
      <c r="AP48" s="554"/>
      <c r="AQ48" s="450" t="s">
        <v>653</v>
      </c>
      <c r="AR48" s="444" t="s">
        <v>653</v>
      </c>
      <c r="AS48" s="444" t="s">
        <v>653</v>
      </c>
      <c r="AT48" s="45" t="s">
        <v>653</v>
      </c>
      <c r="AU48" s="554"/>
      <c r="AV48" s="554"/>
      <c r="AW48" s="450" t="s">
        <v>653</v>
      </c>
      <c r="AX48" s="554"/>
      <c r="AY48" s="554"/>
      <c r="AZ48" s="450" t="s">
        <v>653</v>
      </c>
      <c r="BA48" s="554"/>
      <c r="BB48" s="554"/>
      <c r="BC48" s="450"/>
      <c r="BD48" s="572">
        <v>42665</v>
      </c>
      <c r="BE48" s="444" t="s">
        <v>653</v>
      </c>
      <c r="BF48" s="444" t="s">
        <v>653</v>
      </c>
      <c r="BG48" s="45" t="s">
        <v>653</v>
      </c>
      <c r="BH48" s="444" t="s">
        <v>653</v>
      </c>
      <c r="BI48" s="444" t="s">
        <v>653</v>
      </c>
      <c r="BJ48" s="45" t="s">
        <v>653</v>
      </c>
      <c r="BK48" s="444" t="s">
        <v>653</v>
      </c>
      <c r="BL48" s="444" t="s">
        <v>653</v>
      </c>
      <c r="BM48" s="729"/>
      <c r="BN48" s="45" t="s">
        <v>653</v>
      </c>
      <c r="BO48" s="45" t="s">
        <v>653</v>
      </c>
      <c r="BP48" s="729"/>
      <c r="BQ48" s="728"/>
      <c r="BR48" s="728"/>
      <c r="BS48" s="729"/>
      <c r="BT48" s="45" t="s">
        <v>653</v>
      </c>
      <c r="BU48" s="45" t="s">
        <v>653</v>
      </c>
      <c r="BV48" s="45" t="s">
        <v>653</v>
      </c>
      <c r="BW48" s="554"/>
      <c r="BX48" s="554"/>
      <c r="BY48" s="575" t="s">
        <v>659</v>
      </c>
      <c r="BZ48" s="574"/>
      <c r="CA48" s="574"/>
      <c r="CB48" s="45" t="s">
        <v>653</v>
      </c>
      <c r="CC48" s="574"/>
      <c r="CD48" s="574"/>
      <c r="CE48" s="45" t="s">
        <v>653</v>
      </c>
      <c r="CF48" s="45" t="s">
        <v>653</v>
      </c>
      <c r="CG48" s="444" t="s">
        <v>653</v>
      </c>
      <c r="CH48" s="450" t="s">
        <v>653</v>
      </c>
      <c r="CI48" s="444" t="s">
        <v>653</v>
      </c>
      <c r="CJ48" s="444" t="s">
        <v>653</v>
      </c>
      <c r="CK48" s="729"/>
      <c r="CL48" s="576" t="s">
        <v>665</v>
      </c>
      <c r="CM48" s="580" t="s">
        <v>659</v>
      </c>
      <c r="CN48" s="45" t="s">
        <v>653</v>
      </c>
      <c r="CO48" s="444" t="s">
        <v>653</v>
      </c>
      <c r="CP48" s="444" t="s">
        <v>653</v>
      </c>
      <c r="CQ48" s="45" t="s">
        <v>653</v>
      </c>
      <c r="CR48" s="580" t="s">
        <v>659</v>
      </c>
      <c r="CS48" s="580" t="s">
        <v>659</v>
      </c>
      <c r="CT48" s="45" t="s">
        <v>653</v>
      </c>
    </row>
    <row r="49" spans="1:98" x14ac:dyDescent="0.15">
      <c r="A49" s="572">
        <v>42666</v>
      </c>
      <c r="B49" s="45" t="s">
        <v>653</v>
      </c>
      <c r="C49" s="45" t="s">
        <v>653</v>
      </c>
      <c r="D49" s="450" t="s">
        <v>653</v>
      </c>
      <c r="E49" s="574"/>
      <c r="F49" s="574"/>
      <c r="G49" s="728"/>
      <c r="H49" s="45" t="s">
        <v>653</v>
      </c>
      <c r="I49" s="45" t="s">
        <v>653</v>
      </c>
      <c r="J49" s="45" t="s">
        <v>653</v>
      </c>
      <c r="K49" s="45" t="s">
        <v>653</v>
      </c>
      <c r="L49" s="45" t="s">
        <v>653</v>
      </c>
      <c r="M49" s="45" t="s">
        <v>653</v>
      </c>
      <c r="N49" s="45" t="s">
        <v>653</v>
      </c>
      <c r="O49" s="45" t="s">
        <v>653</v>
      </c>
      <c r="P49" s="45" t="s">
        <v>653</v>
      </c>
      <c r="Q49" s="45" t="s">
        <v>653</v>
      </c>
      <c r="R49" s="45" t="s">
        <v>653</v>
      </c>
      <c r="S49" s="45" t="s">
        <v>653</v>
      </c>
      <c r="T49" s="45" t="s">
        <v>653</v>
      </c>
      <c r="U49" s="45" t="s">
        <v>653</v>
      </c>
      <c r="V49" s="729"/>
      <c r="W49" s="444" t="s">
        <v>653</v>
      </c>
      <c r="X49" s="45" t="s">
        <v>653</v>
      </c>
      <c r="Y49" s="45" t="s">
        <v>653</v>
      </c>
      <c r="Z49" s="444" t="s">
        <v>653</v>
      </c>
      <c r="AA49" s="444" t="s">
        <v>653</v>
      </c>
      <c r="AB49" s="450" t="s">
        <v>653</v>
      </c>
      <c r="AC49" s="444" t="s">
        <v>653</v>
      </c>
      <c r="AD49" s="444" t="s">
        <v>653</v>
      </c>
      <c r="AE49" s="45" t="s">
        <v>653</v>
      </c>
      <c r="AF49" s="444" t="s">
        <v>653</v>
      </c>
      <c r="AG49" s="444" t="s">
        <v>653</v>
      </c>
      <c r="AH49" s="450" t="s">
        <v>653</v>
      </c>
      <c r="AI49" s="45" t="s">
        <v>653</v>
      </c>
      <c r="AJ49" s="45" t="s">
        <v>653</v>
      </c>
      <c r="AK49" s="45" t="s">
        <v>653</v>
      </c>
      <c r="AL49" s="554"/>
      <c r="AM49" s="554"/>
      <c r="AN49" s="450" t="s">
        <v>653</v>
      </c>
      <c r="AO49" s="554"/>
      <c r="AP49" s="554"/>
      <c r="AQ49" s="450" t="s">
        <v>653</v>
      </c>
      <c r="AR49" s="444" t="s">
        <v>653</v>
      </c>
      <c r="AS49" s="444" t="s">
        <v>653</v>
      </c>
      <c r="AT49" s="45" t="s">
        <v>653</v>
      </c>
      <c r="AU49" s="554"/>
      <c r="AV49" s="554"/>
      <c r="AW49" s="450" t="s">
        <v>653</v>
      </c>
      <c r="AX49" s="554"/>
      <c r="AY49" s="554"/>
      <c r="AZ49" s="450" t="s">
        <v>653</v>
      </c>
      <c r="BA49" s="554"/>
      <c r="BB49" s="554"/>
      <c r="BC49" s="450"/>
      <c r="BD49" s="572">
        <v>42666</v>
      </c>
      <c r="BE49" s="444" t="s">
        <v>653</v>
      </c>
      <c r="BF49" s="444" t="s">
        <v>653</v>
      </c>
      <c r="BG49" s="45" t="s">
        <v>653</v>
      </c>
      <c r="BH49" s="444" t="s">
        <v>653</v>
      </c>
      <c r="BI49" s="444" t="s">
        <v>653</v>
      </c>
      <c r="BJ49" s="45" t="s">
        <v>653</v>
      </c>
      <c r="BK49" s="444" t="s">
        <v>653</v>
      </c>
      <c r="BL49" s="444" t="s">
        <v>653</v>
      </c>
      <c r="BM49" s="729"/>
      <c r="BN49" s="45" t="s">
        <v>653</v>
      </c>
      <c r="BO49" s="45" t="s">
        <v>653</v>
      </c>
      <c r="BP49" s="729"/>
      <c r="BQ49" s="728"/>
      <c r="BR49" s="728"/>
      <c r="BS49" s="729"/>
      <c r="BT49" s="45" t="s">
        <v>653</v>
      </c>
      <c r="BU49" s="45" t="s">
        <v>653</v>
      </c>
      <c r="BV49" s="45" t="s">
        <v>653</v>
      </c>
      <c r="BW49" s="554"/>
      <c r="BX49" s="554"/>
      <c r="BY49" s="575" t="s">
        <v>659</v>
      </c>
      <c r="BZ49" s="574"/>
      <c r="CA49" s="574"/>
      <c r="CB49" s="45" t="s">
        <v>653</v>
      </c>
      <c r="CC49" s="574"/>
      <c r="CD49" s="574"/>
      <c r="CE49" s="45" t="s">
        <v>653</v>
      </c>
      <c r="CF49" s="45" t="s">
        <v>653</v>
      </c>
      <c r="CG49" s="444" t="s">
        <v>653</v>
      </c>
      <c r="CH49" s="450" t="s">
        <v>653</v>
      </c>
      <c r="CI49" s="444" t="s">
        <v>653</v>
      </c>
      <c r="CJ49" s="444" t="s">
        <v>653</v>
      </c>
      <c r="CK49" s="729"/>
      <c r="CL49" s="580" t="s">
        <v>659</v>
      </c>
      <c r="CM49" s="580" t="s">
        <v>659</v>
      </c>
      <c r="CN49" s="45" t="s">
        <v>653</v>
      </c>
      <c r="CO49" s="444" t="s">
        <v>653</v>
      </c>
      <c r="CP49" s="444" t="s">
        <v>653</v>
      </c>
      <c r="CQ49" s="45" t="s">
        <v>653</v>
      </c>
      <c r="CR49" s="580" t="s">
        <v>659</v>
      </c>
      <c r="CS49" s="580" t="s">
        <v>659</v>
      </c>
      <c r="CT49" s="45" t="s">
        <v>653</v>
      </c>
    </row>
    <row r="50" spans="1:98" x14ac:dyDescent="0.15">
      <c r="A50" s="572">
        <v>42667</v>
      </c>
      <c r="B50" s="45" t="s">
        <v>653</v>
      </c>
      <c r="C50" s="45" t="s">
        <v>653</v>
      </c>
      <c r="D50" s="450" t="s">
        <v>653</v>
      </c>
      <c r="E50" s="574"/>
      <c r="F50" s="574"/>
      <c r="G50" s="728"/>
      <c r="H50" s="45" t="s">
        <v>653</v>
      </c>
      <c r="I50" s="45" t="s">
        <v>653</v>
      </c>
      <c r="J50" s="45" t="s">
        <v>653</v>
      </c>
      <c r="K50" s="45" t="s">
        <v>653</v>
      </c>
      <c r="L50" s="45" t="s">
        <v>653</v>
      </c>
      <c r="M50" s="45" t="s">
        <v>653</v>
      </c>
      <c r="N50" s="45" t="s">
        <v>653</v>
      </c>
      <c r="O50" s="45" t="s">
        <v>653</v>
      </c>
      <c r="P50" s="45" t="s">
        <v>653</v>
      </c>
      <c r="Q50" s="45" t="s">
        <v>653</v>
      </c>
      <c r="R50" s="45" t="s">
        <v>653</v>
      </c>
      <c r="S50" s="45" t="s">
        <v>653</v>
      </c>
      <c r="T50" s="45" t="s">
        <v>653</v>
      </c>
      <c r="U50" s="45" t="s">
        <v>653</v>
      </c>
      <c r="V50" s="729"/>
      <c r="W50" s="444" t="s">
        <v>653</v>
      </c>
      <c r="X50" s="45" t="s">
        <v>653</v>
      </c>
      <c r="Y50" s="45" t="s">
        <v>653</v>
      </c>
      <c r="Z50" s="444" t="s">
        <v>653</v>
      </c>
      <c r="AA50" s="444" t="s">
        <v>653</v>
      </c>
      <c r="AB50" s="450" t="s">
        <v>653</v>
      </c>
      <c r="AC50" s="444" t="s">
        <v>653</v>
      </c>
      <c r="AD50" s="444" t="s">
        <v>653</v>
      </c>
      <c r="AE50" s="45" t="s">
        <v>653</v>
      </c>
      <c r="AF50" s="444" t="s">
        <v>653</v>
      </c>
      <c r="AG50" s="444" t="s">
        <v>653</v>
      </c>
      <c r="AH50" s="450" t="s">
        <v>653</v>
      </c>
      <c r="AI50" s="45" t="s">
        <v>653</v>
      </c>
      <c r="AJ50" s="45" t="s">
        <v>653</v>
      </c>
      <c r="AK50" s="45" t="s">
        <v>653</v>
      </c>
      <c r="AL50" s="554"/>
      <c r="AM50" s="554"/>
      <c r="AN50" s="450" t="s">
        <v>653</v>
      </c>
      <c r="AO50" s="554"/>
      <c r="AP50" s="554"/>
      <c r="AQ50" s="450" t="s">
        <v>653</v>
      </c>
      <c r="AR50" s="444" t="s">
        <v>653</v>
      </c>
      <c r="AS50" s="444" t="s">
        <v>653</v>
      </c>
      <c r="AT50" s="45" t="s">
        <v>653</v>
      </c>
      <c r="AU50" s="554"/>
      <c r="AV50" s="554"/>
      <c r="AW50" s="450" t="s">
        <v>653</v>
      </c>
      <c r="AX50" s="554"/>
      <c r="AY50" s="554"/>
      <c r="AZ50" s="450" t="s">
        <v>653</v>
      </c>
      <c r="BA50" s="554"/>
      <c r="BB50" s="554"/>
      <c r="BC50" s="450"/>
      <c r="BD50" s="572">
        <v>42667</v>
      </c>
      <c r="BE50" s="444" t="s">
        <v>653</v>
      </c>
      <c r="BF50" s="444" t="s">
        <v>653</v>
      </c>
      <c r="BG50" s="45" t="s">
        <v>653</v>
      </c>
      <c r="BH50" s="444" t="s">
        <v>653</v>
      </c>
      <c r="BI50" s="444" t="s">
        <v>653</v>
      </c>
      <c r="BJ50" s="45" t="s">
        <v>653</v>
      </c>
      <c r="BK50" s="444" t="s">
        <v>653</v>
      </c>
      <c r="BL50" s="444" t="s">
        <v>653</v>
      </c>
      <c r="BM50" s="729"/>
      <c r="BN50" s="45" t="s">
        <v>653</v>
      </c>
      <c r="BO50" s="45" t="s">
        <v>653</v>
      </c>
      <c r="BP50" s="729"/>
      <c r="BQ50" s="728"/>
      <c r="BR50" s="728"/>
      <c r="BS50" s="729"/>
      <c r="BT50" s="45" t="s">
        <v>653</v>
      </c>
      <c r="BU50" s="45" t="s">
        <v>653</v>
      </c>
      <c r="BV50" s="45" t="s">
        <v>653</v>
      </c>
      <c r="BW50" s="554"/>
      <c r="BX50" s="554"/>
      <c r="BY50" s="450" t="s">
        <v>653</v>
      </c>
      <c r="BZ50" s="574"/>
      <c r="CA50" s="574"/>
      <c r="CB50" s="45" t="s">
        <v>653</v>
      </c>
      <c r="CC50" s="574"/>
      <c r="CD50" s="574"/>
      <c r="CE50" s="45" t="s">
        <v>653</v>
      </c>
      <c r="CF50" s="45" t="s">
        <v>653</v>
      </c>
      <c r="CG50" s="444" t="s">
        <v>653</v>
      </c>
      <c r="CH50" s="450" t="s">
        <v>653</v>
      </c>
      <c r="CI50" s="444" t="s">
        <v>653</v>
      </c>
      <c r="CJ50" s="444" t="s">
        <v>653</v>
      </c>
      <c r="CK50" s="729"/>
      <c r="CL50" s="580" t="s">
        <v>659</v>
      </c>
      <c r="CM50" s="580" t="s">
        <v>659</v>
      </c>
      <c r="CN50" s="45" t="s">
        <v>653</v>
      </c>
      <c r="CO50" s="444" t="s">
        <v>653</v>
      </c>
      <c r="CP50" s="444" t="s">
        <v>653</v>
      </c>
      <c r="CQ50" s="45" t="s">
        <v>653</v>
      </c>
      <c r="CR50" s="580" t="s">
        <v>659</v>
      </c>
      <c r="CS50" s="580" t="s">
        <v>659</v>
      </c>
      <c r="CT50" s="45" t="s">
        <v>653</v>
      </c>
    </row>
    <row r="51" spans="1:98" x14ac:dyDescent="0.15">
      <c r="A51" s="572">
        <v>42668</v>
      </c>
      <c r="B51" s="45" t="s">
        <v>653</v>
      </c>
      <c r="C51" s="45" t="s">
        <v>653</v>
      </c>
      <c r="D51" s="450" t="s">
        <v>653</v>
      </c>
      <c r="E51" s="574"/>
      <c r="F51" s="574"/>
      <c r="G51" s="728"/>
      <c r="H51" s="45" t="s">
        <v>653</v>
      </c>
      <c r="I51" s="45" t="s">
        <v>653</v>
      </c>
      <c r="J51" s="45" t="s">
        <v>653</v>
      </c>
      <c r="K51" s="45" t="s">
        <v>653</v>
      </c>
      <c r="L51" s="45" t="s">
        <v>653</v>
      </c>
      <c r="M51" s="45" t="s">
        <v>653</v>
      </c>
      <c r="N51" s="45" t="s">
        <v>653</v>
      </c>
      <c r="O51" s="45" t="s">
        <v>653</v>
      </c>
      <c r="P51" s="45" t="s">
        <v>653</v>
      </c>
      <c r="Q51" s="45" t="s">
        <v>653</v>
      </c>
      <c r="R51" s="45" t="s">
        <v>653</v>
      </c>
      <c r="S51" s="45" t="s">
        <v>653</v>
      </c>
      <c r="T51" s="45" t="s">
        <v>653</v>
      </c>
      <c r="U51" s="45" t="s">
        <v>653</v>
      </c>
      <c r="V51" s="729"/>
      <c r="W51" s="444" t="s">
        <v>653</v>
      </c>
      <c r="X51" s="45" t="s">
        <v>653</v>
      </c>
      <c r="Y51" s="45" t="s">
        <v>653</v>
      </c>
      <c r="Z51" s="444" t="s">
        <v>653</v>
      </c>
      <c r="AA51" s="444" t="s">
        <v>653</v>
      </c>
      <c r="AB51" s="450" t="s">
        <v>653</v>
      </c>
      <c r="AC51" s="444" t="s">
        <v>653</v>
      </c>
      <c r="AD51" s="444" t="s">
        <v>653</v>
      </c>
      <c r="AE51" s="45" t="s">
        <v>653</v>
      </c>
      <c r="AF51" s="444" t="s">
        <v>653</v>
      </c>
      <c r="AG51" s="444" t="s">
        <v>653</v>
      </c>
      <c r="AH51" s="450" t="s">
        <v>653</v>
      </c>
      <c r="AI51" s="45" t="s">
        <v>653</v>
      </c>
      <c r="AJ51" s="45" t="s">
        <v>653</v>
      </c>
      <c r="AK51" s="45" t="s">
        <v>653</v>
      </c>
      <c r="AL51" s="554"/>
      <c r="AM51" s="554"/>
      <c r="AN51" s="450" t="s">
        <v>653</v>
      </c>
      <c r="AO51" s="554"/>
      <c r="AP51" s="554"/>
      <c r="AQ51" s="450" t="s">
        <v>653</v>
      </c>
      <c r="AR51" s="444" t="s">
        <v>653</v>
      </c>
      <c r="AS51" s="444" t="s">
        <v>653</v>
      </c>
      <c r="AT51" s="45" t="s">
        <v>653</v>
      </c>
      <c r="AU51" s="554"/>
      <c r="AV51" s="554"/>
      <c r="AW51" s="450" t="s">
        <v>653</v>
      </c>
      <c r="AX51" s="554"/>
      <c r="AY51" s="554"/>
      <c r="AZ51" s="450" t="s">
        <v>653</v>
      </c>
      <c r="BA51" s="554"/>
      <c r="BB51" s="554"/>
      <c r="BC51" s="450"/>
      <c r="BD51" s="572">
        <v>42668</v>
      </c>
      <c r="BE51" s="444" t="s">
        <v>653</v>
      </c>
      <c r="BF51" s="444" t="s">
        <v>653</v>
      </c>
      <c r="BG51" s="45" t="s">
        <v>653</v>
      </c>
      <c r="BH51" s="444" t="s">
        <v>653</v>
      </c>
      <c r="BI51" s="444" t="s">
        <v>653</v>
      </c>
      <c r="BJ51" s="45" t="s">
        <v>653</v>
      </c>
      <c r="BK51" s="444" t="s">
        <v>653</v>
      </c>
      <c r="BL51" s="444" t="s">
        <v>653</v>
      </c>
      <c r="BM51" s="729"/>
      <c r="BN51" s="45" t="s">
        <v>653</v>
      </c>
      <c r="BO51" s="45" t="s">
        <v>653</v>
      </c>
      <c r="BP51" s="729"/>
      <c r="BQ51" s="728"/>
      <c r="BR51" s="728"/>
      <c r="BS51" s="729"/>
      <c r="BT51" s="45" t="s">
        <v>653</v>
      </c>
      <c r="BU51" s="45" t="s">
        <v>653</v>
      </c>
      <c r="BV51" s="45" t="s">
        <v>653</v>
      </c>
      <c r="BW51" s="554"/>
      <c r="BX51" s="554"/>
      <c r="BY51" s="450" t="s">
        <v>653</v>
      </c>
      <c r="BZ51" s="574"/>
      <c r="CA51" s="574"/>
      <c r="CB51" s="45" t="s">
        <v>653</v>
      </c>
      <c r="CC51" s="574"/>
      <c r="CD51" s="574"/>
      <c r="CE51" s="45" t="s">
        <v>653</v>
      </c>
      <c r="CF51" s="45" t="s">
        <v>653</v>
      </c>
      <c r="CG51" s="444" t="s">
        <v>653</v>
      </c>
      <c r="CH51" s="450" t="s">
        <v>653</v>
      </c>
      <c r="CI51" s="444" t="s">
        <v>653</v>
      </c>
      <c r="CJ51" s="444" t="s">
        <v>653</v>
      </c>
      <c r="CK51" s="729"/>
      <c r="CL51" s="580" t="s">
        <v>659</v>
      </c>
      <c r="CM51" s="444" t="s">
        <v>653</v>
      </c>
      <c r="CN51" s="45" t="s">
        <v>653</v>
      </c>
      <c r="CO51" s="444" t="s">
        <v>653</v>
      </c>
      <c r="CP51" s="444" t="s">
        <v>653</v>
      </c>
      <c r="CQ51" s="45" t="s">
        <v>653</v>
      </c>
      <c r="CR51" s="580" t="s">
        <v>659</v>
      </c>
      <c r="CS51" s="580" t="s">
        <v>659</v>
      </c>
      <c r="CT51" s="45" t="s">
        <v>653</v>
      </c>
    </row>
    <row r="52" spans="1:98" x14ac:dyDescent="0.15">
      <c r="A52" s="572">
        <v>42669</v>
      </c>
      <c r="B52" s="45" t="s">
        <v>653</v>
      </c>
      <c r="C52" s="45" t="s">
        <v>653</v>
      </c>
      <c r="D52" s="450" t="s">
        <v>653</v>
      </c>
      <c r="E52" s="574"/>
      <c r="F52" s="574"/>
      <c r="G52" s="728"/>
      <c r="H52" s="45" t="s">
        <v>653</v>
      </c>
      <c r="I52" s="45" t="s">
        <v>653</v>
      </c>
      <c r="J52" s="45" t="s">
        <v>653</v>
      </c>
      <c r="K52" s="45" t="s">
        <v>653</v>
      </c>
      <c r="L52" s="45" t="s">
        <v>653</v>
      </c>
      <c r="M52" s="45" t="s">
        <v>653</v>
      </c>
      <c r="N52" s="45" t="s">
        <v>653</v>
      </c>
      <c r="O52" s="45" t="s">
        <v>653</v>
      </c>
      <c r="P52" s="45" t="s">
        <v>653</v>
      </c>
      <c r="Q52" s="45" t="s">
        <v>653</v>
      </c>
      <c r="R52" s="45" t="s">
        <v>653</v>
      </c>
      <c r="S52" s="45" t="s">
        <v>653</v>
      </c>
      <c r="T52" s="45" t="s">
        <v>653</v>
      </c>
      <c r="U52" s="45" t="s">
        <v>653</v>
      </c>
      <c r="V52" s="729"/>
      <c r="W52" s="444" t="s">
        <v>653</v>
      </c>
      <c r="X52" s="45" t="s">
        <v>653</v>
      </c>
      <c r="Y52" s="45" t="s">
        <v>653</v>
      </c>
      <c r="Z52" s="444" t="s">
        <v>653</v>
      </c>
      <c r="AA52" s="444" t="s">
        <v>653</v>
      </c>
      <c r="AB52" s="450" t="s">
        <v>653</v>
      </c>
      <c r="AC52" s="444" t="s">
        <v>653</v>
      </c>
      <c r="AD52" s="444" t="s">
        <v>653</v>
      </c>
      <c r="AE52" s="45" t="s">
        <v>653</v>
      </c>
      <c r="AF52" s="444" t="s">
        <v>653</v>
      </c>
      <c r="AG52" s="444" t="s">
        <v>653</v>
      </c>
      <c r="AH52" s="450" t="s">
        <v>653</v>
      </c>
      <c r="AI52" s="45" t="s">
        <v>653</v>
      </c>
      <c r="AJ52" s="45" t="s">
        <v>653</v>
      </c>
      <c r="AK52" s="45" t="s">
        <v>653</v>
      </c>
      <c r="AL52" s="554"/>
      <c r="AM52" s="554"/>
      <c r="AN52" s="450" t="s">
        <v>653</v>
      </c>
      <c r="AO52" s="554"/>
      <c r="AP52" s="554"/>
      <c r="AQ52" s="450" t="s">
        <v>653</v>
      </c>
      <c r="AR52" s="444" t="s">
        <v>653</v>
      </c>
      <c r="AS52" s="444" t="s">
        <v>653</v>
      </c>
      <c r="AT52" s="45" t="s">
        <v>653</v>
      </c>
      <c r="AU52" s="554"/>
      <c r="AV52" s="554"/>
      <c r="AW52" s="450" t="s">
        <v>653</v>
      </c>
      <c r="AX52" s="554"/>
      <c r="AY52" s="554"/>
      <c r="AZ52" s="450" t="s">
        <v>653</v>
      </c>
      <c r="BA52" s="554"/>
      <c r="BB52" s="554"/>
      <c r="BC52" s="450"/>
      <c r="BD52" s="572">
        <v>42669</v>
      </c>
      <c r="BE52" s="444" t="s">
        <v>653</v>
      </c>
      <c r="BF52" s="444" t="s">
        <v>653</v>
      </c>
      <c r="BG52" s="45" t="s">
        <v>653</v>
      </c>
      <c r="BH52" s="444" t="s">
        <v>653</v>
      </c>
      <c r="BI52" s="444" t="s">
        <v>653</v>
      </c>
      <c r="BJ52" s="45" t="s">
        <v>653</v>
      </c>
      <c r="BK52" s="444" t="s">
        <v>653</v>
      </c>
      <c r="BL52" s="444" t="s">
        <v>653</v>
      </c>
      <c r="BM52" s="729"/>
      <c r="BN52" s="45" t="s">
        <v>653</v>
      </c>
      <c r="BO52" s="45" t="s">
        <v>653</v>
      </c>
      <c r="BP52" s="729"/>
      <c r="BQ52" s="728"/>
      <c r="BR52" s="728"/>
      <c r="BS52" s="729"/>
      <c r="BT52" s="45" t="s">
        <v>653</v>
      </c>
      <c r="BU52" s="45" t="s">
        <v>653</v>
      </c>
      <c r="BV52" s="45" t="s">
        <v>653</v>
      </c>
      <c r="BW52" s="554"/>
      <c r="BX52" s="554"/>
      <c r="BY52" s="450" t="s">
        <v>653</v>
      </c>
      <c r="BZ52" s="574"/>
      <c r="CA52" s="574"/>
      <c r="CB52" s="45" t="s">
        <v>653</v>
      </c>
      <c r="CC52" s="574"/>
      <c r="CD52" s="574"/>
      <c r="CE52" s="45" t="s">
        <v>653</v>
      </c>
      <c r="CF52" s="45" t="s">
        <v>653</v>
      </c>
      <c r="CG52" s="444" t="s">
        <v>653</v>
      </c>
      <c r="CH52" s="450" t="s">
        <v>653</v>
      </c>
      <c r="CI52" s="444" t="s">
        <v>653</v>
      </c>
      <c r="CJ52" s="444" t="s">
        <v>653</v>
      </c>
      <c r="CK52" s="729"/>
      <c r="CL52" s="444" t="s">
        <v>653</v>
      </c>
      <c r="CM52" s="580" t="s">
        <v>659</v>
      </c>
      <c r="CN52" s="45" t="s">
        <v>653</v>
      </c>
      <c r="CO52" s="444" t="s">
        <v>653</v>
      </c>
      <c r="CP52" s="444" t="s">
        <v>653</v>
      </c>
      <c r="CQ52" s="45" t="s">
        <v>653</v>
      </c>
      <c r="CR52" s="580" t="s">
        <v>659</v>
      </c>
      <c r="CS52" s="580" t="s">
        <v>659</v>
      </c>
      <c r="CT52" s="45" t="s">
        <v>653</v>
      </c>
    </row>
    <row r="53" spans="1:98" x14ac:dyDescent="0.15">
      <c r="A53" s="572">
        <v>42670</v>
      </c>
      <c r="B53" s="45" t="s">
        <v>653</v>
      </c>
      <c r="C53" s="45" t="s">
        <v>653</v>
      </c>
      <c r="D53" s="450" t="s">
        <v>653</v>
      </c>
      <c r="E53" s="574"/>
      <c r="F53" s="574"/>
      <c r="G53" s="728"/>
      <c r="H53" s="45" t="s">
        <v>653</v>
      </c>
      <c r="I53" s="45" t="s">
        <v>653</v>
      </c>
      <c r="J53" s="45" t="s">
        <v>653</v>
      </c>
      <c r="K53" s="45" t="s">
        <v>653</v>
      </c>
      <c r="L53" s="45" t="s">
        <v>653</v>
      </c>
      <c r="M53" s="45" t="s">
        <v>653</v>
      </c>
      <c r="N53" s="45" t="s">
        <v>653</v>
      </c>
      <c r="O53" s="45" t="s">
        <v>653</v>
      </c>
      <c r="P53" s="45" t="s">
        <v>653</v>
      </c>
      <c r="Q53" s="45" t="s">
        <v>653</v>
      </c>
      <c r="R53" s="45" t="s">
        <v>653</v>
      </c>
      <c r="S53" s="45" t="s">
        <v>653</v>
      </c>
      <c r="T53" s="45" t="s">
        <v>653</v>
      </c>
      <c r="U53" s="45" t="s">
        <v>653</v>
      </c>
      <c r="V53" s="729"/>
      <c r="W53" s="444" t="s">
        <v>653</v>
      </c>
      <c r="X53" s="45" t="s">
        <v>653</v>
      </c>
      <c r="Y53" s="45" t="s">
        <v>653</v>
      </c>
      <c r="Z53" s="444" t="s">
        <v>653</v>
      </c>
      <c r="AA53" s="444" t="s">
        <v>653</v>
      </c>
      <c r="AB53" s="450" t="s">
        <v>653</v>
      </c>
      <c r="AC53" s="444" t="s">
        <v>653</v>
      </c>
      <c r="AD53" s="444" t="s">
        <v>653</v>
      </c>
      <c r="AE53" s="45" t="s">
        <v>653</v>
      </c>
      <c r="AF53" s="444" t="s">
        <v>653</v>
      </c>
      <c r="AG53" s="444" t="s">
        <v>653</v>
      </c>
      <c r="AH53" s="450" t="s">
        <v>653</v>
      </c>
      <c r="AI53" s="45" t="s">
        <v>653</v>
      </c>
      <c r="AJ53" s="45" t="s">
        <v>653</v>
      </c>
      <c r="AK53" s="45" t="s">
        <v>653</v>
      </c>
      <c r="AL53" s="554"/>
      <c r="AM53" s="554"/>
      <c r="AN53" s="450" t="s">
        <v>653</v>
      </c>
      <c r="AO53" s="554"/>
      <c r="AP53" s="554"/>
      <c r="AQ53" s="450" t="s">
        <v>653</v>
      </c>
      <c r="AR53" s="444" t="s">
        <v>653</v>
      </c>
      <c r="AS53" s="444" t="s">
        <v>653</v>
      </c>
      <c r="AT53" s="45" t="s">
        <v>653</v>
      </c>
      <c r="AU53" s="554"/>
      <c r="AV53" s="554"/>
      <c r="AW53" s="450" t="s">
        <v>653</v>
      </c>
      <c r="AX53" s="554"/>
      <c r="AY53" s="554"/>
      <c r="AZ53" s="450" t="s">
        <v>653</v>
      </c>
      <c r="BA53" s="554"/>
      <c r="BB53" s="554"/>
      <c r="BC53" s="450"/>
      <c r="BD53" s="572">
        <v>42670</v>
      </c>
      <c r="BE53" s="444" t="s">
        <v>653</v>
      </c>
      <c r="BF53" s="444" t="s">
        <v>653</v>
      </c>
      <c r="BG53" s="45" t="s">
        <v>653</v>
      </c>
      <c r="BH53" s="444" t="s">
        <v>653</v>
      </c>
      <c r="BI53" s="444" t="s">
        <v>653</v>
      </c>
      <c r="BJ53" s="45" t="s">
        <v>653</v>
      </c>
      <c r="BK53" s="444" t="s">
        <v>653</v>
      </c>
      <c r="BL53" s="444" t="s">
        <v>653</v>
      </c>
      <c r="BM53" s="729"/>
      <c r="BN53" s="45" t="s">
        <v>653</v>
      </c>
      <c r="BO53" s="45" t="s">
        <v>653</v>
      </c>
      <c r="BP53" s="729"/>
      <c r="BQ53" s="728"/>
      <c r="BR53" s="728"/>
      <c r="BS53" s="729"/>
      <c r="BT53" s="45" t="s">
        <v>653</v>
      </c>
      <c r="BU53" s="45" t="s">
        <v>653</v>
      </c>
      <c r="BV53" s="45" t="s">
        <v>653</v>
      </c>
      <c r="BW53" s="554"/>
      <c r="BX53" s="554"/>
      <c r="BY53" s="450" t="s">
        <v>653</v>
      </c>
      <c r="BZ53" s="574"/>
      <c r="CA53" s="574"/>
      <c r="CB53" s="45" t="s">
        <v>653</v>
      </c>
      <c r="CC53" s="574"/>
      <c r="CD53" s="574"/>
      <c r="CE53" s="45" t="s">
        <v>653</v>
      </c>
      <c r="CF53" s="45" t="s">
        <v>653</v>
      </c>
      <c r="CG53" s="444" t="s">
        <v>653</v>
      </c>
      <c r="CH53" s="450" t="s">
        <v>653</v>
      </c>
      <c r="CI53" s="444" t="s">
        <v>653</v>
      </c>
      <c r="CJ53" s="444" t="s">
        <v>653</v>
      </c>
      <c r="CK53" s="729"/>
      <c r="CL53" s="580" t="s">
        <v>659</v>
      </c>
      <c r="CM53" s="580" t="s">
        <v>659</v>
      </c>
      <c r="CN53" s="45" t="s">
        <v>653</v>
      </c>
      <c r="CO53" s="444" t="s">
        <v>653</v>
      </c>
      <c r="CP53" s="444" t="s">
        <v>653</v>
      </c>
      <c r="CQ53" s="45" t="s">
        <v>653</v>
      </c>
      <c r="CR53" s="580" t="s">
        <v>659</v>
      </c>
      <c r="CS53" s="580" t="s">
        <v>659</v>
      </c>
      <c r="CT53" s="45" t="s">
        <v>653</v>
      </c>
    </row>
    <row r="54" spans="1:98" x14ac:dyDescent="0.15">
      <c r="A54" s="572">
        <v>42671</v>
      </c>
      <c r="B54" s="45" t="s">
        <v>653</v>
      </c>
      <c r="C54" s="45" t="s">
        <v>653</v>
      </c>
      <c r="D54" s="450" t="s">
        <v>653</v>
      </c>
      <c r="E54" s="574"/>
      <c r="F54" s="574"/>
      <c r="G54" s="728"/>
      <c r="H54" s="45" t="s">
        <v>653</v>
      </c>
      <c r="I54" s="45" t="s">
        <v>653</v>
      </c>
      <c r="J54" s="45" t="s">
        <v>653</v>
      </c>
      <c r="K54" s="45" t="s">
        <v>653</v>
      </c>
      <c r="L54" s="45" t="s">
        <v>653</v>
      </c>
      <c r="M54" s="45" t="s">
        <v>653</v>
      </c>
      <c r="N54" s="45" t="s">
        <v>653</v>
      </c>
      <c r="O54" s="45" t="s">
        <v>653</v>
      </c>
      <c r="P54" s="45" t="s">
        <v>653</v>
      </c>
      <c r="Q54" s="45" t="s">
        <v>653</v>
      </c>
      <c r="R54" s="45" t="s">
        <v>653</v>
      </c>
      <c r="S54" s="45" t="s">
        <v>653</v>
      </c>
      <c r="T54" s="45" t="s">
        <v>653</v>
      </c>
      <c r="U54" s="45" t="s">
        <v>653</v>
      </c>
      <c r="V54" s="729"/>
      <c r="W54" s="444" t="s">
        <v>653</v>
      </c>
      <c r="X54" s="45" t="s">
        <v>653</v>
      </c>
      <c r="Y54" s="45" t="s">
        <v>653</v>
      </c>
      <c r="Z54" s="444" t="s">
        <v>653</v>
      </c>
      <c r="AA54" s="444" t="s">
        <v>653</v>
      </c>
      <c r="AB54" s="450" t="s">
        <v>653</v>
      </c>
      <c r="AC54" s="444" t="s">
        <v>653</v>
      </c>
      <c r="AD54" s="444" t="s">
        <v>653</v>
      </c>
      <c r="AE54" s="45" t="s">
        <v>653</v>
      </c>
      <c r="AF54" s="444" t="s">
        <v>653</v>
      </c>
      <c r="AG54" s="444" t="s">
        <v>653</v>
      </c>
      <c r="AH54" s="450" t="s">
        <v>653</v>
      </c>
      <c r="AI54" s="45" t="s">
        <v>653</v>
      </c>
      <c r="AJ54" s="45" t="s">
        <v>653</v>
      </c>
      <c r="AK54" s="45" t="s">
        <v>653</v>
      </c>
      <c r="AL54" s="554"/>
      <c r="AM54" s="554"/>
      <c r="AN54" s="450" t="s">
        <v>653</v>
      </c>
      <c r="AO54" s="554"/>
      <c r="AP54" s="554"/>
      <c r="AQ54" s="450" t="s">
        <v>653</v>
      </c>
      <c r="AR54" s="444" t="s">
        <v>653</v>
      </c>
      <c r="AS54" s="444" t="s">
        <v>653</v>
      </c>
      <c r="AT54" s="45" t="s">
        <v>653</v>
      </c>
      <c r="AU54" s="554"/>
      <c r="AV54" s="554"/>
      <c r="AW54" s="450" t="s">
        <v>653</v>
      </c>
      <c r="AX54" s="554"/>
      <c r="AY54" s="554"/>
      <c r="AZ54" s="450" t="s">
        <v>653</v>
      </c>
      <c r="BA54" s="554"/>
      <c r="BB54" s="554"/>
      <c r="BC54" s="450"/>
      <c r="BD54" s="572">
        <v>42671</v>
      </c>
      <c r="BE54" s="444" t="s">
        <v>653</v>
      </c>
      <c r="BF54" s="444" t="s">
        <v>653</v>
      </c>
      <c r="BG54" s="45" t="s">
        <v>653</v>
      </c>
      <c r="BH54" s="444" t="s">
        <v>653</v>
      </c>
      <c r="BI54" s="444" t="s">
        <v>653</v>
      </c>
      <c r="BJ54" s="45" t="s">
        <v>653</v>
      </c>
      <c r="BK54" s="444" t="s">
        <v>653</v>
      </c>
      <c r="BL54" s="444" t="s">
        <v>653</v>
      </c>
      <c r="BM54" s="729"/>
      <c r="BN54" s="45" t="s">
        <v>653</v>
      </c>
      <c r="BO54" s="45" t="s">
        <v>653</v>
      </c>
      <c r="BP54" s="729"/>
      <c r="BQ54" s="728"/>
      <c r="BR54" s="728"/>
      <c r="BS54" s="729"/>
      <c r="BT54" s="45" t="s">
        <v>653</v>
      </c>
      <c r="BU54" s="45" t="s">
        <v>653</v>
      </c>
      <c r="BV54" s="45" t="s">
        <v>653</v>
      </c>
      <c r="BW54" s="554"/>
      <c r="BX54" s="554"/>
      <c r="BY54" s="450" t="s">
        <v>653</v>
      </c>
      <c r="BZ54" s="574"/>
      <c r="CA54" s="574"/>
      <c r="CB54" s="45" t="s">
        <v>653</v>
      </c>
      <c r="CC54" s="574"/>
      <c r="CD54" s="574"/>
      <c r="CE54" s="45" t="s">
        <v>653</v>
      </c>
      <c r="CF54" s="45" t="s">
        <v>653</v>
      </c>
      <c r="CG54" s="444" t="s">
        <v>653</v>
      </c>
      <c r="CH54" s="450" t="s">
        <v>653</v>
      </c>
      <c r="CI54" s="444" t="s">
        <v>653</v>
      </c>
      <c r="CJ54" s="444" t="s">
        <v>653</v>
      </c>
      <c r="CK54" s="729"/>
      <c r="CL54" s="576" t="s">
        <v>665</v>
      </c>
      <c r="CM54" s="580" t="s">
        <v>659</v>
      </c>
      <c r="CN54" s="45" t="s">
        <v>653</v>
      </c>
      <c r="CO54" s="444" t="s">
        <v>653</v>
      </c>
      <c r="CP54" s="444" t="s">
        <v>653</v>
      </c>
      <c r="CQ54" s="45" t="s">
        <v>653</v>
      </c>
      <c r="CR54" s="580" t="s">
        <v>659</v>
      </c>
      <c r="CS54" s="580" t="s">
        <v>659</v>
      </c>
      <c r="CT54" s="45" t="s">
        <v>653</v>
      </c>
    </row>
    <row r="55" spans="1:98" x14ac:dyDescent="0.15">
      <c r="A55" s="572">
        <v>42672</v>
      </c>
      <c r="B55" s="45" t="s">
        <v>653</v>
      </c>
      <c r="C55" s="45" t="s">
        <v>653</v>
      </c>
      <c r="D55" s="450" t="s">
        <v>653</v>
      </c>
      <c r="E55" s="574"/>
      <c r="F55" s="574"/>
      <c r="G55" s="728"/>
      <c r="H55" s="45" t="s">
        <v>653</v>
      </c>
      <c r="I55" s="45" t="s">
        <v>653</v>
      </c>
      <c r="J55" s="45" t="s">
        <v>653</v>
      </c>
      <c r="K55" s="45" t="s">
        <v>653</v>
      </c>
      <c r="L55" s="45" t="s">
        <v>653</v>
      </c>
      <c r="M55" s="45" t="s">
        <v>653</v>
      </c>
      <c r="N55" s="45" t="s">
        <v>653</v>
      </c>
      <c r="O55" s="45" t="s">
        <v>653</v>
      </c>
      <c r="P55" s="45" t="s">
        <v>653</v>
      </c>
      <c r="Q55" s="45" t="s">
        <v>653</v>
      </c>
      <c r="R55" s="45" t="s">
        <v>653</v>
      </c>
      <c r="S55" s="45" t="s">
        <v>653</v>
      </c>
      <c r="T55" s="45" t="s">
        <v>653</v>
      </c>
      <c r="U55" s="45" t="s">
        <v>653</v>
      </c>
      <c r="V55" s="729"/>
      <c r="W55" s="444" t="s">
        <v>653</v>
      </c>
      <c r="X55" s="45" t="s">
        <v>653</v>
      </c>
      <c r="Y55" s="45" t="s">
        <v>653</v>
      </c>
      <c r="Z55" s="444" t="s">
        <v>653</v>
      </c>
      <c r="AA55" s="444" t="s">
        <v>653</v>
      </c>
      <c r="AB55" s="450" t="s">
        <v>653</v>
      </c>
      <c r="AC55" s="444" t="s">
        <v>653</v>
      </c>
      <c r="AD55" s="444" t="s">
        <v>653</v>
      </c>
      <c r="AE55" s="45" t="s">
        <v>653</v>
      </c>
      <c r="AF55" s="444" t="s">
        <v>653</v>
      </c>
      <c r="AG55" s="444" t="s">
        <v>653</v>
      </c>
      <c r="AH55" s="450" t="s">
        <v>653</v>
      </c>
      <c r="AI55" s="45" t="s">
        <v>653</v>
      </c>
      <c r="AJ55" s="45" t="s">
        <v>653</v>
      </c>
      <c r="AK55" s="45" t="s">
        <v>653</v>
      </c>
      <c r="AL55" s="554"/>
      <c r="AM55" s="554"/>
      <c r="AN55" s="730" t="s">
        <v>653</v>
      </c>
      <c r="AO55" s="554"/>
      <c r="AP55" s="554"/>
      <c r="AQ55" s="450" t="s">
        <v>653</v>
      </c>
      <c r="AR55" s="444" t="s">
        <v>653</v>
      </c>
      <c r="AS55" s="444" t="s">
        <v>653</v>
      </c>
      <c r="AT55" s="45" t="s">
        <v>653</v>
      </c>
      <c r="AU55" s="554"/>
      <c r="AV55" s="554"/>
      <c r="AW55" s="450" t="s">
        <v>653</v>
      </c>
      <c r="AX55" s="554"/>
      <c r="AY55" s="554"/>
      <c r="AZ55" s="450" t="s">
        <v>653</v>
      </c>
      <c r="BA55" s="554"/>
      <c r="BB55" s="554"/>
      <c r="BC55" s="575" t="s">
        <v>659</v>
      </c>
      <c r="BD55" s="572">
        <v>42672</v>
      </c>
      <c r="BE55" s="444" t="s">
        <v>653</v>
      </c>
      <c r="BF55" s="444" t="s">
        <v>653</v>
      </c>
      <c r="BG55" s="45" t="s">
        <v>653</v>
      </c>
      <c r="BH55" s="444" t="s">
        <v>653</v>
      </c>
      <c r="BI55" s="444" t="s">
        <v>653</v>
      </c>
      <c r="BJ55" s="45" t="s">
        <v>653</v>
      </c>
      <c r="BK55" s="444" t="s">
        <v>653</v>
      </c>
      <c r="BL55" s="444" t="s">
        <v>653</v>
      </c>
      <c r="BM55" s="729"/>
      <c r="BN55" s="45" t="s">
        <v>653</v>
      </c>
      <c r="BO55" s="45" t="s">
        <v>653</v>
      </c>
      <c r="BP55" s="729"/>
      <c r="BQ55" s="728"/>
      <c r="BR55" s="728"/>
      <c r="BS55" s="729"/>
      <c r="BT55" s="45" t="s">
        <v>653</v>
      </c>
      <c r="BU55" s="45" t="s">
        <v>653</v>
      </c>
      <c r="BV55" s="45" t="s">
        <v>653</v>
      </c>
      <c r="BW55" s="554"/>
      <c r="BX55" s="554"/>
      <c r="BY55" s="450" t="s">
        <v>653</v>
      </c>
      <c r="BZ55" s="574"/>
      <c r="CA55" s="574"/>
      <c r="CB55" s="45" t="s">
        <v>653</v>
      </c>
      <c r="CC55" s="574"/>
      <c r="CD55" s="574"/>
      <c r="CE55" s="45" t="s">
        <v>653</v>
      </c>
      <c r="CF55" s="45" t="s">
        <v>653</v>
      </c>
      <c r="CG55" s="444" t="s">
        <v>653</v>
      </c>
      <c r="CH55" s="450" t="s">
        <v>653</v>
      </c>
      <c r="CI55" s="444" t="s">
        <v>653</v>
      </c>
      <c r="CJ55" s="444" t="s">
        <v>653</v>
      </c>
      <c r="CK55" s="729"/>
      <c r="CL55" s="576" t="s">
        <v>665</v>
      </c>
      <c r="CM55" s="580" t="s">
        <v>659</v>
      </c>
      <c r="CN55" s="45" t="s">
        <v>653</v>
      </c>
      <c r="CO55" s="444" t="s">
        <v>653</v>
      </c>
      <c r="CP55" s="444" t="s">
        <v>653</v>
      </c>
      <c r="CQ55" s="45" t="s">
        <v>653</v>
      </c>
      <c r="CR55" s="580" t="s">
        <v>659</v>
      </c>
      <c r="CS55" s="580" t="s">
        <v>659</v>
      </c>
      <c r="CT55" s="45" t="s">
        <v>653</v>
      </c>
    </row>
    <row r="56" spans="1:98" x14ac:dyDescent="0.15">
      <c r="A56" s="572">
        <v>42673</v>
      </c>
      <c r="B56" s="45" t="s">
        <v>653</v>
      </c>
      <c r="C56" s="45" t="s">
        <v>653</v>
      </c>
      <c r="D56" s="450" t="s">
        <v>653</v>
      </c>
      <c r="E56" s="574"/>
      <c r="F56" s="574"/>
      <c r="G56" s="728"/>
      <c r="H56" s="45" t="s">
        <v>653</v>
      </c>
      <c r="I56" s="45" t="s">
        <v>653</v>
      </c>
      <c r="J56" s="45" t="s">
        <v>653</v>
      </c>
      <c r="K56" s="45" t="s">
        <v>653</v>
      </c>
      <c r="L56" s="45" t="s">
        <v>653</v>
      </c>
      <c r="M56" s="45" t="s">
        <v>653</v>
      </c>
      <c r="N56" s="45" t="s">
        <v>653</v>
      </c>
      <c r="O56" s="45" t="s">
        <v>653</v>
      </c>
      <c r="P56" s="45" t="s">
        <v>653</v>
      </c>
      <c r="Q56" s="45" t="s">
        <v>653</v>
      </c>
      <c r="R56" s="45" t="s">
        <v>653</v>
      </c>
      <c r="S56" s="45" t="s">
        <v>653</v>
      </c>
      <c r="T56" s="45" t="s">
        <v>653</v>
      </c>
      <c r="U56" s="45" t="s">
        <v>653</v>
      </c>
      <c r="V56" s="729"/>
      <c r="W56" s="444" t="s">
        <v>653</v>
      </c>
      <c r="X56" s="45" t="s">
        <v>653</v>
      </c>
      <c r="Y56" s="45" t="s">
        <v>653</v>
      </c>
      <c r="Z56" s="444" t="s">
        <v>653</v>
      </c>
      <c r="AA56" s="444" t="s">
        <v>653</v>
      </c>
      <c r="AB56" s="450" t="s">
        <v>653</v>
      </c>
      <c r="AC56" s="444" t="s">
        <v>653</v>
      </c>
      <c r="AD56" s="444" t="s">
        <v>653</v>
      </c>
      <c r="AE56" s="45" t="s">
        <v>653</v>
      </c>
      <c r="AF56" s="444" t="s">
        <v>653</v>
      </c>
      <c r="AG56" s="444" t="s">
        <v>653</v>
      </c>
      <c r="AH56" s="450" t="s">
        <v>653</v>
      </c>
      <c r="AI56" s="45" t="s">
        <v>653</v>
      </c>
      <c r="AJ56" s="45" t="s">
        <v>653</v>
      </c>
      <c r="AK56" s="45" t="s">
        <v>653</v>
      </c>
      <c r="AL56" s="554"/>
      <c r="AM56" s="554"/>
      <c r="AN56" s="575" t="s">
        <v>659</v>
      </c>
      <c r="AO56" s="554"/>
      <c r="AP56" s="554"/>
      <c r="AQ56" s="575" t="s">
        <v>659</v>
      </c>
      <c r="AR56" s="444" t="s">
        <v>653</v>
      </c>
      <c r="AS56" s="444" t="s">
        <v>653</v>
      </c>
      <c r="AT56" s="45" t="s">
        <v>653</v>
      </c>
      <c r="AU56" s="554"/>
      <c r="AV56" s="554"/>
      <c r="AW56" s="450" t="s">
        <v>653</v>
      </c>
      <c r="AX56" s="554"/>
      <c r="AY56" s="554"/>
      <c r="AZ56" s="450" t="s">
        <v>653</v>
      </c>
      <c r="BA56" s="554"/>
      <c r="BB56" s="554"/>
      <c r="BC56" s="450"/>
      <c r="BD56" s="572">
        <v>42673</v>
      </c>
      <c r="BE56" s="444" t="s">
        <v>653</v>
      </c>
      <c r="BF56" s="444" t="s">
        <v>653</v>
      </c>
      <c r="BG56" s="45" t="s">
        <v>653</v>
      </c>
      <c r="BH56" s="444" t="s">
        <v>653</v>
      </c>
      <c r="BI56" s="444" t="s">
        <v>653</v>
      </c>
      <c r="BJ56" s="45" t="s">
        <v>653</v>
      </c>
      <c r="BK56" s="444" t="s">
        <v>653</v>
      </c>
      <c r="BL56" s="444" t="s">
        <v>653</v>
      </c>
      <c r="BM56" s="729"/>
      <c r="BN56" s="45" t="s">
        <v>653</v>
      </c>
      <c r="BO56" s="45" t="s">
        <v>653</v>
      </c>
      <c r="BP56" s="729"/>
      <c r="BQ56" s="728"/>
      <c r="BR56" s="728"/>
      <c r="BS56" s="729"/>
      <c r="BT56" s="45" t="s">
        <v>653</v>
      </c>
      <c r="BU56" s="45" t="s">
        <v>653</v>
      </c>
      <c r="BV56" s="45" t="s">
        <v>653</v>
      </c>
      <c r="BW56" s="554"/>
      <c r="BX56" s="554"/>
      <c r="BY56" s="450" t="s">
        <v>653</v>
      </c>
      <c r="BZ56" s="574"/>
      <c r="CA56" s="574"/>
      <c r="CB56" s="45" t="s">
        <v>653</v>
      </c>
      <c r="CC56" s="574"/>
      <c r="CD56" s="574"/>
      <c r="CE56" s="45" t="s">
        <v>653</v>
      </c>
      <c r="CF56" s="45" t="s">
        <v>653</v>
      </c>
      <c r="CG56" s="444" t="s">
        <v>653</v>
      </c>
      <c r="CH56" s="450" t="s">
        <v>653</v>
      </c>
      <c r="CI56" s="444" t="s">
        <v>653</v>
      </c>
      <c r="CJ56" s="444" t="s">
        <v>653</v>
      </c>
      <c r="CK56" s="729"/>
      <c r="CL56" s="580" t="s">
        <v>659</v>
      </c>
      <c r="CM56" s="580" t="s">
        <v>659</v>
      </c>
      <c r="CN56" s="45" t="s">
        <v>653</v>
      </c>
      <c r="CO56" s="444" t="s">
        <v>653</v>
      </c>
      <c r="CP56" s="444" t="s">
        <v>653</v>
      </c>
      <c r="CQ56" s="45" t="s">
        <v>653</v>
      </c>
      <c r="CR56" s="580" t="s">
        <v>659</v>
      </c>
      <c r="CS56" s="580" t="s">
        <v>659</v>
      </c>
      <c r="CT56" s="45" t="s">
        <v>653</v>
      </c>
    </row>
    <row r="57" spans="1:98" x14ac:dyDescent="0.15">
      <c r="A57" s="572">
        <v>42674</v>
      </c>
      <c r="B57" s="45" t="s">
        <v>653</v>
      </c>
      <c r="C57" s="45" t="s">
        <v>653</v>
      </c>
      <c r="D57" s="450" t="s">
        <v>653</v>
      </c>
      <c r="E57" s="574"/>
      <c r="F57" s="574"/>
      <c r="G57" s="728"/>
      <c r="H57" s="45" t="s">
        <v>653</v>
      </c>
      <c r="I57" s="45" t="s">
        <v>653</v>
      </c>
      <c r="J57" s="45" t="s">
        <v>653</v>
      </c>
      <c r="K57" s="45" t="s">
        <v>653</v>
      </c>
      <c r="L57" s="45" t="s">
        <v>653</v>
      </c>
      <c r="M57" s="45" t="s">
        <v>653</v>
      </c>
      <c r="N57" s="45" t="s">
        <v>653</v>
      </c>
      <c r="O57" s="45" t="s">
        <v>653</v>
      </c>
      <c r="P57" s="45" t="s">
        <v>653</v>
      </c>
      <c r="Q57" s="45" t="s">
        <v>653</v>
      </c>
      <c r="R57" s="45" t="s">
        <v>653</v>
      </c>
      <c r="S57" s="45" t="s">
        <v>653</v>
      </c>
      <c r="T57" s="45" t="s">
        <v>653</v>
      </c>
      <c r="U57" s="45" t="s">
        <v>653</v>
      </c>
      <c r="V57" s="729"/>
      <c r="W57" s="444" t="s">
        <v>653</v>
      </c>
      <c r="X57" s="45" t="s">
        <v>653</v>
      </c>
      <c r="Y57" s="45" t="s">
        <v>653</v>
      </c>
      <c r="Z57" s="444" t="s">
        <v>653</v>
      </c>
      <c r="AA57" s="444" t="s">
        <v>653</v>
      </c>
      <c r="AB57" s="450" t="s">
        <v>653</v>
      </c>
      <c r="AC57" s="444" t="s">
        <v>653</v>
      </c>
      <c r="AD57" s="444" t="s">
        <v>653</v>
      </c>
      <c r="AE57" s="45" t="s">
        <v>653</v>
      </c>
      <c r="AF57" s="444" t="s">
        <v>653</v>
      </c>
      <c r="AG57" s="444" t="s">
        <v>653</v>
      </c>
      <c r="AH57" s="450" t="s">
        <v>653</v>
      </c>
      <c r="AI57" s="45" t="s">
        <v>653</v>
      </c>
      <c r="AJ57" s="45" t="s">
        <v>653</v>
      </c>
      <c r="AK57" s="45" t="s">
        <v>653</v>
      </c>
      <c r="AL57" s="554"/>
      <c r="AM57" s="554"/>
      <c r="AN57" s="575" t="s">
        <v>659</v>
      </c>
      <c r="AO57" s="554"/>
      <c r="AP57" s="554"/>
      <c r="AQ57" s="450" t="s">
        <v>653</v>
      </c>
      <c r="AR57" s="444" t="s">
        <v>653</v>
      </c>
      <c r="AS57" s="444" t="s">
        <v>653</v>
      </c>
      <c r="AT57" s="45" t="s">
        <v>653</v>
      </c>
      <c r="AU57" s="554"/>
      <c r="AV57" s="554"/>
      <c r="AW57" s="450" t="s">
        <v>653</v>
      </c>
      <c r="AX57" s="554"/>
      <c r="AY57" s="554"/>
      <c r="AZ57" s="450" t="s">
        <v>653</v>
      </c>
      <c r="BA57" s="554"/>
      <c r="BB57" s="554"/>
      <c r="BC57" s="450"/>
      <c r="BD57" s="572">
        <v>42674</v>
      </c>
      <c r="BE57" s="444" t="s">
        <v>653</v>
      </c>
      <c r="BF57" s="444" t="s">
        <v>653</v>
      </c>
      <c r="BG57" s="45" t="s">
        <v>653</v>
      </c>
      <c r="BH57" s="444" t="s">
        <v>653</v>
      </c>
      <c r="BI57" s="444" t="s">
        <v>653</v>
      </c>
      <c r="BJ57" s="45" t="s">
        <v>653</v>
      </c>
      <c r="BK57" s="444" t="s">
        <v>653</v>
      </c>
      <c r="BL57" s="444" t="s">
        <v>653</v>
      </c>
      <c r="BM57" s="729"/>
      <c r="BN57" s="45" t="s">
        <v>653</v>
      </c>
      <c r="BO57" s="45" t="s">
        <v>653</v>
      </c>
      <c r="BP57" s="729"/>
      <c r="BQ57" s="728"/>
      <c r="BR57" s="728"/>
      <c r="BS57" s="729"/>
      <c r="BT57" s="45" t="s">
        <v>653</v>
      </c>
      <c r="BU57" s="45" t="s">
        <v>653</v>
      </c>
      <c r="BV57" s="45" t="s">
        <v>653</v>
      </c>
      <c r="BW57" s="554"/>
      <c r="BX57" s="554"/>
      <c r="BY57" s="450" t="s">
        <v>653</v>
      </c>
      <c r="BZ57" s="574"/>
      <c r="CA57" s="574"/>
      <c r="CB57" s="45" t="s">
        <v>653</v>
      </c>
      <c r="CC57" s="574"/>
      <c r="CD57" s="574"/>
      <c r="CE57" s="45" t="s">
        <v>653</v>
      </c>
      <c r="CF57" s="45" t="s">
        <v>653</v>
      </c>
      <c r="CG57" s="444" t="s">
        <v>653</v>
      </c>
      <c r="CH57" s="450" t="s">
        <v>653</v>
      </c>
      <c r="CI57" s="444" t="s">
        <v>653</v>
      </c>
      <c r="CJ57" s="444" t="s">
        <v>653</v>
      </c>
      <c r="CK57" s="729"/>
      <c r="CL57" s="580" t="s">
        <v>659</v>
      </c>
      <c r="CM57" s="580" t="s">
        <v>659</v>
      </c>
      <c r="CN57" s="45" t="s">
        <v>653</v>
      </c>
      <c r="CO57" s="444" t="s">
        <v>653</v>
      </c>
      <c r="CP57" s="444" t="s">
        <v>653</v>
      </c>
      <c r="CQ57" s="45" t="s">
        <v>653</v>
      </c>
      <c r="CR57" s="580" t="s">
        <v>659</v>
      </c>
      <c r="CS57" s="580" t="s">
        <v>659</v>
      </c>
      <c r="CT57" s="45" t="s">
        <v>653</v>
      </c>
    </row>
    <row r="58" spans="1:98" x14ac:dyDescent="0.15">
      <c r="A58" s="572">
        <v>42675</v>
      </c>
      <c r="B58" s="45" t="s">
        <v>653</v>
      </c>
      <c r="C58" s="45" t="s">
        <v>653</v>
      </c>
      <c r="D58" s="450" t="s">
        <v>653</v>
      </c>
      <c r="E58" s="574"/>
      <c r="F58" s="574"/>
      <c r="G58" s="728"/>
      <c r="H58" s="45" t="s">
        <v>653</v>
      </c>
      <c r="I58" s="45" t="s">
        <v>653</v>
      </c>
      <c r="J58" s="45" t="s">
        <v>653</v>
      </c>
      <c r="K58" s="45" t="s">
        <v>653</v>
      </c>
      <c r="L58" s="45" t="s">
        <v>653</v>
      </c>
      <c r="M58" s="45" t="s">
        <v>653</v>
      </c>
      <c r="N58" s="45" t="s">
        <v>653</v>
      </c>
      <c r="O58" s="45" t="s">
        <v>653</v>
      </c>
      <c r="P58" s="45" t="s">
        <v>653</v>
      </c>
      <c r="Q58" s="45" t="s">
        <v>653</v>
      </c>
      <c r="R58" s="45" t="s">
        <v>653</v>
      </c>
      <c r="S58" s="45" t="s">
        <v>653</v>
      </c>
      <c r="T58" s="45" t="s">
        <v>653</v>
      </c>
      <c r="U58" s="45" t="s">
        <v>653</v>
      </c>
      <c r="V58" s="729"/>
      <c r="W58" s="444" t="s">
        <v>653</v>
      </c>
      <c r="X58" s="45" t="s">
        <v>653</v>
      </c>
      <c r="Y58" s="45" t="s">
        <v>653</v>
      </c>
      <c r="Z58" s="444" t="s">
        <v>653</v>
      </c>
      <c r="AA58" s="444" t="s">
        <v>653</v>
      </c>
      <c r="AB58" s="450" t="s">
        <v>653</v>
      </c>
      <c r="AC58" s="444" t="s">
        <v>653</v>
      </c>
      <c r="AD58" s="444" t="s">
        <v>653</v>
      </c>
      <c r="AE58" s="45" t="s">
        <v>653</v>
      </c>
      <c r="AF58" s="444" t="s">
        <v>653</v>
      </c>
      <c r="AG58" s="444" t="s">
        <v>653</v>
      </c>
      <c r="AH58" s="450" t="s">
        <v>653</v>
      </c>
      <c r="AI58" s="45" t="s">
        <v>653</v>
      </c>
      <c r="AJ58" s="45" t="s">
        <v>653</v>
      </c>
      <c r="AK58" s="45" t="s">
        <v>653</v>
      </c>
      <c r="AL58" s="554"/>
      <c r="AM58" s="554"/>
      <c r="AN58" s="575" t="s">
        <v>659</v>
      </c>
      <c r="AO58" s="554"/>
      <c r="AP58" s="554"/>
      <c r="AQ58" s="450" t="s">
        <v>653</v>
      </c>
      <c r="AR58" s="444" t="s">
        <v>653</v>
      </c>
      <c r="AS58" s="444" t="s">
        <v>653</v>
      </c>
      <c r="AT58" s="45" t="s">
        <v>653</v>
      </c>
      <c r="AU58" s="554"/>
      <c r="AV58" s="554"/>
      <c r="AW58" s="450" t="s">
        <v>653</v>
      </c>
      <c r="AX58" s="554"/>
      <c r="AY58" s="554"/>
      <c r="AZ58" s="450" t="s">
        <v>653</v>
      </c>
      <c r="BA58" s="554"/>
      <c r="BB58" s="554"/>
      <c r="BC58" s="450"/>
      <c r="BD58" s="572">
        <v>42675</v>
      </c>
      <c r="BE58" s="444" t="s">
        <v>653</v>
      </c>
      <c r="BF58" s="444" t="s">
        <v>653</v>
      </c>
      <c r="BG58" s="45" t="s">
        <v>653</v>
      </c>
      <c r="BH58" s="444" t="s">
        <v>653</v>
      </c>
      <c r="BI58" s="444" t="s">
        <v>653</v>
      </c>
      <c r="BJ58" s="45" t="s">
        <v>653</v>
      </c>
      <c r="BK58" s="444" t="s">
        <v>653</v>
      </c>
      <c r="BL58" s="444" t="s">
        <v>653</v>
      </c>
      <c r="BM58" s="729"/>
      <c r="BN58" s="45" t="s">
        <v>653</v>
      </c>
      <c r="BO58" s="45" t="s">
        <v>653</v>
      </c>
      <c r="BP58" s="729"/>
      <c r="BQ58" s="728"/>
      <c r="BR58" s="728"/>
      <c r="BS58" s="729"/>
      <c r="BT58" s="45" t="s">
        <v>653</v>
      </c>
      <c r="BU58" s="45" t="s">
        <v>653</v>
      </c>
      <c r="BV58" s="45" t="s">
        <v>653</v>
      </c>
      <c r="BW58" s="554"/>
      <c r="BX58" s="554"/>
      <c r="BY58" s="450" t="s">
        <v>653</v>
      </c>
      <c r="BZ58" s="574"/>
      <c r="CA58" s="574"/>
      <c r="CB58" s="45" t="s">
        <v>653</v>
      </c>
      <c r="CC58" s="574"/>
      <c r="CD58" s="574"/>
      <c r="CE58" s="45" t="s">
        <v>653</v>
      </c>
      <c r="CF58" s="45" t="s">
        <v>653</v>
      </c>
      <c r="CG58" s="444" t="s">
        <v>653</v>
      </c>
      <c r="CH58" s="450" t="s">
        <v>653</v>
      </c>
      <c r="CI58" s="444" t="s">
        <v>653</v>
      </c>
      <c r="CJ58" s="444" t="s">
        <v>653</v>
      </c>
      <c r="CK58" s="729"/>
      <c r="CL58" s="580" t="s">
        <v>659</v>
      </c>
      <c r="CM58" s="580" t="s">
        <v>659</v>
      </c>
      <c r="CN58" s="45" t="s">
        <v>653</v>
      </c>
      <c r="CO58" s="444" t="s">
        <v>653</v>
      </c>
      <c r="CP58" s="444" t="s">
        <v>653</v>
      </c>
      <c r="CQ58" s="45" t="s">
        <v>653</v>
      </c>
      <c r="CR58" s="444" t="s">
        <v>653</v>
      </c>
      <c r="CS58" s="580" t="s">
        <v>659</v>
      </c>
      <c r="CT58" s="45" t="s">
        <v>653</v>
      </c>
    </row>
    <row r="59" spans="1:98" x14ac:dyDescent="0.15">
      <c r="A59" s="572">
        <v>42676</v>
      </c>
      <c r="B59" s="45" t="s">
        <v>653</v>
      </c>
      <c r="C59" s="45" t="s">
        <v>653</v>
      </c>
      <c r="D59" s="450" t="s">
        <v>653</v>
      </c>
      <c r="E59" s="574"/>
      <c r="F59" s="574"/>
      <c r="G59" s="728"/>
      <c r="H59" s="45" t="s">
        <v>653</v>
      </c>
      <c r="I59" s="45" t="s">
        <v>653</v>
      </c>
      <c r="J59" s="45" t="s">
        <v>653</v>
      </c>
      <c r="K59" s="45" t="s">
        <v>653</v>
      </c>
      <c r="L59" s="45" t="s">
        <v>653</v>
      </c>
      <c r="M59" s="45" t="s">
        <v>653</v>
      </c>
      <c r="N59" s="45" t="s">
        <v>653</v>
      </c>
      <c r="O59" s="45" t="s">
        <v>653</v>
      </c>
      <c r="P59" s="45" t="s">
        <v>653</v>
      </c>
      <c r="Q59" s="45" t="s">
        <v>653</v>
      </c>
      <c r="R59" s="45" t="s">
        <v>653</v>
      </c>
      <c r="S59" s="45" t="s">
        <v>653</v>
      </c>
      <c r="T59" s="45" t="s">
        <v>653</v>
      </c>
      <c r="U59" s="45" t="s">
        <v>653</v>
      </c>
      <c r="V59" s="729"/>
      <c r="W59" s="444" t="s">
        <v>653</v>
      </c>
      <c r="X59" s="45" t="s">
        <v>653</v>
      </c>
      <c r="Y59" s="45" t="s">
        <v>653</v>
      </c>
      <c r="Z59" s="444" t="s">
        <v>653</v>
      </c>
      <c r="AA59" s="444" t="s">
        <v>653</v>
      </c>
      <c r="AB59" s="450" t="s">
        <v>653</v>
      </c>
      <c r="AC59" s="444" t="s">
        <v>653</v>
      </c>
      <c r="AD59" s="444" t="s">
        <v>653</v>
      </c>
      <c r="AE59" s="45" t="s">
        <v>653</v>
      </c>
      <c r="AF59" s="444" t="s">
        <v>653</v>
      </c>
      <c r="AG59" s="444" t="s">
        <v>653</v>
      </c>
      <c r="AH59" s="450" t="s">
        <v>653</v>
      </c>
      <c r="AI59" s="45" t="s">
        <v>653</v>
      </c>
      <c r="AJ59" s="45" t="s">
        <v>653</v>
      </c>
      <c r="AK59" s="45" t="s">
        <v>653</v>
      </c>
      <c r="AL59" s="554"/>
      <c r="AM59" s="554"/>
      <c r="AN59" s="575" t="s">
        <v>659</v>
      </c>
      <c r="AO59" s="554"/>
      <c r="AP59" s="554"/>
      <c r="AQ59" s="450" t="s">
        <v>653</v>
      </c>
      <c r="AR59" s="444" t="s">
        <v>653</v>
      </c>
      <c r="AS59" s="444" t="s">
        <v>653</v>
      </c>
      <c r="AT59" s="45" t="s">
        <v>653</v>
      </c>
      <c r="AU59" s="554"/>
      <c r="AV59" s="554"/>
      <c r="AW59" s="450" t="s">
        <v>653</v>
      </c>
      <c r="AX59" s="554"/>
      <c r="AY59" s="554"/>
      <c r="AZ59" s="450" t="s">
        <v>653</v>
      </c>
      <c r="BA59" s="554"/>
      <c r="BB59" s="554"/>
      <c r="BC59" s="450"/>
      <c r="BD59" s="572">
        <v>42676</v>
      </c>
      <c r="BE59" s="444" t="s">
        <v>653</v>
      </c>
      <c r="BF59" s="444" t="s">
        <v>653</v>
      </c>
      <c r="BG59" s="45" t="s">
        <v>653</v>
      </c>
      <c r="BH59" s="444" t="s">
        <v>653</v>
      </c>
      <c r="BI59" s="444" t="s">
        <v>653</v>
      </c>
      <c r="BJ59" s="45" t="s">
        <v>653</v>
      </c>
      <c r="BK59" s="444" t="s">
        <v>653</v>
      </c>
      <c r="BL59" s="444" t="s">
        <v>653</v>
      </c>
      <c r="BM59" s="729"/>
      <c r="BN59" s="45" t="s">
        <v>653</v>
      </c>
      <c r="BO59" s="45" t="s">
        <v>653</v>
      </c>
      <c r="BP59" s="729"/>
      <c r="BQ59" s="728"/>
      <c r="BR59" s="728"/>
      <c r="BS59" s="729"/>
      <c r="BT59" s="45" t="s">
        <v>653</v>
      </c>
      <c r="BU59" s="45" t="s">
        <v>653</v>
      </c>
      <c r="BV59" s="45" t="s">
        <v>653</v>
      </c>
      <c r="BW59" s="554"/>
      <c r="BX59" s="554"/>
      <c r="BY59" s="450" t="s">
        <v>653</v>
      </c>
      <c r="BZ59" s="574"/>
      <c r="CA59" s="574"/>
      <c r="CB59" s="45" t="s">
        <v>653</v>
      </c>
      <c r="CC59" s="574"/>
      <c r="CD59" s="574"/>
      <c r="CE59" s="45" t="s">
        <v>653</v>
      </c>
      <c r="CF59" s="45" t="s">
        <v>653</v>
      </c>
      <c r="CG59" s="444" t="s">
        <v>653</v>
      </c>
      <c r="CH59" s="450" t="s">
        <v>653</v>
      </c>
      <c r="CI59" s="444" t="s">
        <v>653</v>
      </c>
      <c r="CJ59" s="444" t="s">
        <v>653</v>
      </c>
      <c r="CK59" s="729"/>
      <c r="CL59" s="580" t="s">
        <v>659</v>
      </c>
      <c r="CM59" s="580" t="s">
        <v>659</v>
      </c>
      <c r="CN59" s="45" t="s">
        <v>653</v>
      </c>
      <c r="CO59" s="444" t="s">
        <v>653</v>
      </c>
      <c r="CP59" s="444" t="s">
        <v>653</v>
      </c>
      <c r="CQ59" s="45" t="s">
        <v>653</v>
      </c>
      <c r="CR59" s="580" t="s">
        <v>659</v>
      </c>
      <c r="CS59" s="580" t="s">
        <v>659</v>
      </c>
      <c r="CT59" s="45" t="s">
        <v>653</v>
      </c>
    </row>
    <row r="60" spans="1:98" x14ac:dyDescent="0.15">
      <c r="A60" s="572">
        <v>42677</v>
      </c>
      <c r="B60" s="45" t="s">
        <v>653</v>
      </c>
      <c r="C60" s="45" t="s">
        <v>653</v>
      </c>
      <c r="D60" s="450" t="s">
        <v>653</v>
      </c>
      <c r="E60" s="574"/>
      <c r="F60" s="574"/>
      <c r="G60" s="728"/>
      <c r="H60" s="45" t="s">
        <v>653</v>
      </c>
      <c r="I60" s="45" t="s">
        <v>653</v>
      </c>
      <c r="J60" s="45" t="s">
        <v>653</v>
      </c>
      <c r="K60" s="45" t="s">
        <v>653</v>
      </c>
      <c r="L60" s="45" t="s">
        <v>653</v>
      </c>
      <c r="M60" s="45" t="s">
        <v>653</v>
      </c>
      <c r="N60" s="45" t="s">
        <v>653</v>
      </c>
      <c r="O60" s="45" t="s">
        <v>653</v>
      </c>
      <c r="P60" s="45" t="s">
        <v>653</v>
      </c>
      <c r="Q60" s="45" t="s">
        <v>653</v>
      </c>
      <c r="R60" s="45" t="s">
        <v>653</v>
      </c>
      <c r="S60" s="45" t="s">
        <v>653</v>
      </c>
      <c r="T60" s="45" t="s">
        <v>653</v>
      </c>
      <c r="U60" s="45" t="s">
        <v>653</v>
      </c>
      <c r="V60" s="729"/>
      <c r="W60" s="444" t="s">
        <v>653</v>
      </c>
      <c r="X60" s="45" t="s">
        <v>653</v>
      </c>
      <c r="Y60" s="45" t="s">
        <v>653</v>
      </c>
      <c r="Z60" s="444" t="s">
        <v>653</v>
      </c>
      <c r="AA60" s="444" t="s">
        <v>653</v>
      </c>
      <c r="AB60" s="450" t="s">
        <v>653</v>
      </c>
      <c r="AC60" s="444" t="s">
        <v>653</v>
      </c>
      <c r="AD60" s="444" t="s">
        <v>653</v>
      </c>
      <c r="AE60" s="45" t="s">
        <v>653</v>
      </c>
      <c r="AF60" s="444" t="s">
        <v>653</v>
      </c>
      <c r="AG60" s="444" t="s">
        <v>653</v>
      </c>
      <c r="AH60" s="450" t="s">
        <v>653</v>
      </c>
      <c r="AI60" s="45" t="s">
        <v>653</v>
      </c>
      <c r="AJ60" s="45" t="s">
        <v>653</v>
      </c>
      <c r="AK60" s="45" t="s">
        <v>653</v>
      </c>
      <c r="AL60" s="554"/>
      <c r="AM60" s="554"/>
      <c r="AN60" s="450" t="s">
        <v>653</v>
      </c>
      <c r="AO60" s="554"/>
      <c r="AP60" s="554"/>
      <c r="AQ60" s="450" t="s">
        <v>653</v>
      </c>
      <c r="AR60" s="444" t="s">
        <v>653</v>
      </c>
      <c r="AS60" s="444" t="s">
        <v>653</v>
      </c>
      <c r="AT60" s="45" t="s">
        <v>653</v>
      </c>
      <c r="AU60" s="554"/>
      <c r="AV60" s="554"/>
      <c r="AW60" s="450" t="s">
        <v>653</v>
      </c>
      <c r="AX60" s="554"/>
      <c r="AY60" s="554"/>
      <c r="AZ60" s="450" t="s">
        <v>653</v>
      </c>
      <c r="BA60" s="554"/>
      <c r="BB60" s="554"/>
      <c r="BC60" s="450"/>
      <c r="BD60" s="572">
        <v>42677</v>
      </c>
      <c r="BE60" s="444" t="s">
        <v>653</v>
      </c>
      <c r="BF60" s="444" t="s">
        <v>653</v>
      </c>
      <c r="BG60" s="45" t="s">
        <v>653</v>
      </c>
      <c r="BH60" s="444" t="s">
        <v>653</v>
      </c>
      <c r="BI60" s="444" t="s">
        <v>653</v>
      </c>
      <c r="BJ60" s="45" t="s">
        <v>653</v>
      </c>
      <c r="BK60" s="444" t="s">
        <v>653</v>
      </c>
      <c r="BL60" s="444" t="s">
        <v>653</v>
      </c>
      <c r="BM60" s="729"/>
      <c r="BN60" s="45" t="s">
        <v>653</v>
      </c>
      <c r="BO60" s="45" t="s">
        <v>653</v>
      </c>
      <c r="BP60" s="729"/>
      <c r="BQ60" s="728"/>
      <c r="BR60" s="728"/>
      <c r="BS60" s="729"/>
      <c r="BT60" s="45" t="s">
        <v>653</v>
      </c>
      <c r="BU60" s="45" t="s">
        <v>653</v>
      </c>
      <c r="BV60" s="45" t="s">
        <v>653</v>
      </c>
      <c r="BW60" s="554"/>
      <c r="BX60" s="554"/>
      <c r="BY60" s="450" t="s">
        <v>653</v>
      </c>
      <c r="BZ60" s="574"/>
      <c r="CA60" s="574"/>
      <c r="CB60" s="45" t="s">
        <v>653</v>
      </c>
      <c r="CC60" s="574"/>
      <c r="CD60" s="574"/>
      <c r="CE60" s="45" t="s">
        <v>653</v>
      </c>
      <c r="CF60" s="45" t="s">
        <v>653</v>
      </c>
      <c r="CG60" s="444" t="s">
        <v>653</v>
      </c>
      <c r="CH60" s="450" t="s">
        <v>653</v>
      </c>
      <c r="CI60" s="444" t="s">
        <v>653</v>
      </c>
      <c r="CJ60" s="444" t="s">
        <v>653</v>
      </c>
      <c r="CK60" s="729"/>
      <c r="CL60" s="580" t="s">
        <v>659</v>
      </c>
      <c r="CM60" s="580" t="s">
        <v>659</v>
      </c>
      <c r="CN60" s="45" t="s">
        <v>653</v>
      </c>
      <c r="CO60" s="444" t="s">
        <v>653</v>
      </c>
      <c r="CP60" s="444" t="s">
        <v>653</v>
      </c>
      <c r="CQ60" s="45" t="s">
        <v>653</v>
      </c>
      <c r="CR60" s="444" t="s">
        <v>653</v>
      </c>
      <c r="CS60" s="580" t="s">
        <v>659</v>
      </c>
      <c r="CT60" s="45" t="s">
        <v>653</v>
      </c>
    </row>
    <row r="61" spans="1:98" x14ac:dyDescent="0.15">
      <c r="A61" s="572">
        <v>42678</v>
      </c>
      <c r="B61" s="45" t="s">
        <v>653</v>
      </c>
      <c r="C61" s="45" t="s">
        <v>653</v>
      </c>
      <c r="D61" s="450" t="s">
        <v>653</v>
      </c>
      <c r="E61" s="574"/>
      <c r="F61" s="574"/>
      <c r="G61" s="728"/>
      <c r="H61" s="45" t="s">
        <v>653</v>
      </c>
      <c r="I61" s="45" t="s">
        <v>653</v>
      </c>
      <c r="J61" s="45" t="s">
        <v>653</v>
      </c>
      <c r="K61" s="45" t="s">
        <v>653</v>
      </c>
      <c r="L61" s="45" t="s">
        <v>653</v>
      </c>
      <c r="M61" s="45" t="s">
        <v>653</v>
      </c>
      <c r="N61" s="45" t="s">
        <v>653</v>
      </c>
      <c r="O61" s="45" t="s">
        <v>653</v>
      </c>
      <c r="P61" s="45" t="s">
        <v>653</v>
      </c>
      <c r="Q61" s="45" t="s">
        <v>653</v>
      </c>
      <c r="R61" s="45" t="s">
        <v>653</v>
      </c>
      <c r="S61" s="45" t="s">
        <v>653</v>
      </c>
      <c r="T61" s="45" t="s">
        <v>653</v>
      </c>
      <c r="U61" s="45" t="s">
        <v>653</v>
      </c>
      <c r="V61" s="729"/>
      <c r="W61" s="444" t="s">
        <v>653</v>
      </c>
      <c r="X61" s="45" t="s">
        <v>653</v>
      </c>
      <c r="Y61" s="45" t="s">
        <v>653</v>
      </c>
      <c r="Z61" s="444" t="s">
        <v>653</v>
      </c>
      <c r="AA61" s="444" t="s">
        <v>653</v>
      </c>
      <c r="AB61" s="450" t="s">
        <v>653</v>
      </c>
      <c r="AC61" s="444" t="s">
        <v>653</v>
      </c>
      <c r="AD61" s="444" t="s">
        <v>653</v>
      </c>
      <c r="AE61" s="45" t="s">
        <v>653</v>
      </c>
      <c r="AF61" s="444" t="s">
        <v>653</v>
      </c>
      <c r="AG61" s="444" t="s">
        <v>653</v>
      </c>
      <c r="AH61" s="450" t="s">
        <v>653</v>
      </c>
      <c r="AI61" s="45" t="s">
        <v>653</v>
      </c>
      <c r="AJ61" s="45" t="s">
        <v>653</v>
      </c>
      <c r="AK61" s="45" t="s">
        <v>653</v>
      </c>
      <c r="AL61" s="554"/>
      <c r="AM61" s="554"/>
      <c r="AN61" s="450" t="s">
        <v>653</v>
      </c>
      <c r="AO61" s="554"/>
      <c r="AP61" s="554"/>
      <c r="AQ61" s="450" t="s">
        <v>653</v>
      </c>
      <c r="AR61" s="444" t="s">
        <v>653</v>
      </c>
      <c r="AS61" s="444" t="s">
        <v>653</v>
      </c>
      <c r="AT61" s="45" t="s">
        <v>653</v>
      </c>
      <c r="AU61" s="554"/>
      <c r="AV61" s="554"/>
      <c r="AW61" s="450" t="s">
        <v>653</v>
      </c>
      <c r="AX61" s="554"/>
      <c r="AY61" s="554"/>
      <c r="AZ61" s="450" t="s">
        <v>653</v>
      </c>
      <c r="BA61" s="554"/>
      <c r="BB61" s="554"/>
      <c r="BC61" s="450"/>
      <c r="BD61" s="572">
        <v>42678</v>
      </c>
      <c r="BE61" s="444" t="s">
        <v>653</v>
      </c>
      <c r="BF61" s="444" t="s">
        <v>653</v>
      </c>
      <c r="BG61" s="45" t="s">
        <v>653</v>
      </c>
      <c r="BH61" s="444" t="s">
        <v>653</v>
      </c>
      <c r="BI61" s="444" t="s">
        <v>653</v>
      </c>
      <c r="BJ61" s="45" t="s">
        <v>653</v>
      </c>
      <c r="BK61" s="444" t="s">
        <v>653</v>
      </c>
      <c r="BL61" s="444" t="s">
        <v>653</v>
      </c>
      <c r="BM61" s="729"/>
      <c r="BN61" s="45" t="s">
        <v>653</v>
      </c>
      <c r="BO61" s="45" t="s">
        <v>653</v>
      </c>
      <c r="BP61" s="729"/>
      <c r="BQ61" s="728"/>
      <c r="BR61" s="728"/>
      <c r="BS61" s="729"/>
      <c r="BT61" s="45" t="s">
        <v>653</v>
      </c>
      <c r="BU61" s="45" t="s">
        <v>653</v>
      </c>
      <c r="BV61" s="45" t="s">
        <v>653</v>
      </c>
      <c r="BW61" s="554"/>
      <c r="BX61" s="554"/>
      <c r="BY61" s="450" t="s">
        <v>653</v>
      </c>
      <c r="BZ61" s="574"/>
      <c r="CA61" s="574"/>
      <c r="CB61" s="45" t="s">
        <v>653</v>
      </c>
      <c r="CC61" s="574"/>
      <c r="CD61" s="574"/>
      <c r="CE61" s="45" t="s">
        <v>653</v>
      </c>
      <c r="CF61" s="45" t="s">
        <v>653</v>
      </c>
      <c r="CG61" s="444" t="s">
        <v>653</v>
      </c>
      <c r="CH61" s="450" t="s">
        <v>653</v>
      </c>
      <c r="CI61" s="444" t="s">
        <v>653</v>
      </c>
      <c r="CJ61" s="444" t="s">
        <v>653</v>
      </c>
      <c r="CK61" s="729"/>
      <c r="CL61" s="580" t="s">
        <v>659</v>
      </c>
      <c r="CM61" s="580" t="s">
        <v>659</v>
      </c>
      <c r="CN61" s="45" t="s">
        <v>653</v>
      </c>
      <c r="CO61" s="444" t="s">
        <v>653</v>
      </c>
      <c r="CP61" s="444" t="s">
        <v>653</v>
      </c>
      <c r="CQ61" s="45" t="s">
        <v>653</v>
      </c>
      <c r="CR61" s="580" t="s">
        <v>659</v>
      </c>
      <c r="CS61" s="580" t="s">
        <v>659</v>
      </c>
      <c r="CT61" s="45" t="s">
        <v>653</v>
      </c>
    </row>
    <row r="62" spans="1:98" x14ac:dyDescent="0.15">
      <c r="A62" s="572">
        <v>42679</v>
      </c>
      <c r="B62" s="45" t="s">
        <v>653</v>
      </c>
      <c r="C62" s="45" t="s">
        <v>653</v>
      </c>
      <c r="D62" s="450" t="s">
        <v>653</v>
      </c>
      <c r="E62" s="574"/>
      <c r="F62" s="574"/>
      <c r="G62" s="728"/>
      <c r="H62" s="45" t="s">
        <v>653</v>
      </c>
      <c r="I62" s="45" t="s">
        <v>653</v>
      </c>
      <c r="J62" s="45" t="s">
        <v>653</v>
      </c>
      <c r="K62" s="45" t="s">
        <v>653</v>
      </c>
      <c r="L62" s="45" t="s">
        <v>653</v>
      </c>
      <c r="M62" s="45" t="s">
        <v>653</v>
      </c>
      <c r="N62" s="45" t="s">
        <v>653</v>
      </c>
      <c r="O62" s="45" t="s">
        <v>653</v>
      </c>
      <c r="P62" s="45" t="s">
        <v>653</v>
      </c>
      <c r="Q62" s="45" t="s">
        <v>653</v>
      </c>
      <c r="R62" s="45" t="s">
        <v>653</v>
      </c>
      <c r="S62" s="45" t="s">
        <v>653</v>
      </c>
      <c r="T62" s="45" t="s">
        <v>653</v>
      </c>
      <c r="U62" s="45" t="s">
        <v>653</v>
      </c>
      <c r="V62" s="729"/>
      <c r="W62" s="444" t="s">
        <v>653</v>
      </c>
      <c r="X62" s="45" t="s">
        <v>653</v>
      </c>
      <c r="Y62" s="45" t="s">
        <v>653</v>
      </c>
      <c r="Z62" s="444" t="s">
        <v>653</v>
      </c>
      <c r="AA62" s="444" t="s">
        <v>653</v>
      </c>
      <c r="AB62" s="450" t="s">
        <v>653</v>
      </c>
      <c r="AC62" s="444" t="s">
        <v>653</v>
      </c>
      <c r="AD62" s="444" t="s">
        <v>653</v>
      </c>
      <c r="AE62" s="45" t="s">
        <v>653</v>
      </c>
      <c r="AF62" s="444" t="s">
        <v>653</v>
      </c>
      <c r="AG62" s="444" t="s">
        <v>653</v>
      </c>
      <c r="AH62" s="450" t="s">
        <v>653</v>
      </c>
      <c r="AI62" s="45" t="s">
        <v>653</v>
      </c>
      <c r="AJ62" s="45" t="s">
        <v>653</v>
      </c>
      <c r="AK62" s="45" t="s">
        <v>653</v>
      </c>
      <c r="AL62" s="554"/>
      <c r="AM62" s="554"/>
      <c r="AN62" s="450" t="s">
        <v>653</v>
      </c>
      <c r="AO62" s="554"/>
      <c r="AP62" s="554"/>
      <c r="AQ62" s="450" t="s">
        <v>653</v>
      </c>
      <c r="AR62" s="444" t="s">
        <v>653</v>
      </c>
      <c r="AS62" s="444" t="s">
        <v>653</v>
      </c>
      <c r="AT62" s="45" t="s">
        <v>653</v>
      </c>
      <c r="AU62" s="554"/>
      <c r="AV62" s="554"/>
      <c r="AW62" s="450" t="s">
        <v>653</v>
      </c>
      <c r="AX62" s="554"/>
      <c r="AY62" s="554"/>
      <c r="AZ62" s="450" t="s">
        <v>653</v>
      </c>
      <c r="BA62" s="554"/>
      <c r="BB62" s="554"/>
      <c r="BC62" s="450"/>
      <c r="BD62" s="572">
        <v>42679</v>
      </c>
      <c r="BE62" s="444" t="s">
        <v>653</v>
      </c>
      <c r="BF62" s="444" t="s">
        <v>653</v>
      </c>
      <c r="BG62" s="45" t="s">
        <v>653</v>
      </c>
      <c r="BH62" s="444" t="s">
        <v>653</v>
      </c>
      <c r="BI62" s="444" t="s">
        <v>653</v>
      </c>
      <c r="BJ62" s="45" t="s">
        <v>653</v>
      </c>
      <c r="BK62" s="444" t="s">
        <v>653</v>
      </c>
      <c r="BL62" s="444" t="s">
        <v>653</v>
      </c>
      <c r="BM62" s="729"/>
      <c r="BN62" s="45" t="s">
        <v>653</v>
      </c>
      <c r="BO62" s="45" t="s">
        <v>653</v>
      </c>
      <c r="BP62" s="729"/>
      <c r="BQ62" s="728"/>
      <c r="BR62" s="728"/>
      <c r="BS62" s="729"/>
      <c r="BT62" s="45" t="s">
        <v>653</v>
      </c>
      <c r="BU62" s="45" t="s">
        <v>653</v>
      </c>
      <c r="BV62" s="45" t="s">
        <v>653</v>
      </c>
      <c r="BW62" s="554"/>
      <c r="BX62" s="554"/>
      <c r="BY62" s="450" t="s">
        <v>653</v>
      </c>
      <c r="BZ62" s="574"/>
      <c r="CA62" s="574"/>
      <c r="CB62" s="45" t="s">
        <v>653</v>
      </c>
      <c r="CC62" s="574"/>
      <c r="CD62" s="574"/>
      <c r="CE62" s="45" t="s">
        <v>653</v>
      </c>
      <c r="CF62" s="45" t="s">
        <v>653</v>
      </c>
      <c r="CG62" s="444" t="s">
        <v>653</v>
      </c>
      <c r="CH62" s="450" t="s">
        <v>653</v>
      </c>
      <c r="CI62" s="444" t="s">
        <v>653</v>
      </c>
      <c r="CJ62" s="444" t="s">
        <v>653</v>
      </c>
      <c r="CK62" s="729"/>
      <c r="CL62" s="580" t="s">
        <v>659</v>
      </c>
      <c r="CM62" s="580" t="s">
        <v>659</v>
      </c>
      <c r="CN62" s="45" t="s">
        <v>653</v>
      </c>
      <c r="CO62" s="444" t="s">
        <v>653</v>
      </c>
      <c r="CP62" s="444" t="s">
        <v>653</v>
      </c>
      <c r="CQ62" s="45" t="s">
        <v>653</v>
      </c>
      <c r="CR62" s="580" t="s">
        <v>659</v>
      </c>
      <c r="CS62" s="580" t="s">
        <v>659</v>
      </c>
      <c r="CT62" s="45" t="s">
        <v>653</v>
      </c>
    </row>
    <row r="63" spans="1:98" x14ac:dyDescent="0.15">
      <c r="A63" s="572">
        <v>42680</v>
      </c>
      <c r="B63" s="45" t="s">
        <v>653</v>
      </c>
      <c r="C63" s="45" t="s">
        <v>653</v>
      </c>
      <c r="D63" s="450" t="s">
        <v>653</v>
      </c>
      <c r="E63" s="574"/>
      <c r="F63" s="574"/>
      <c r="G63" s="728"/>
      <c r="H63" s="45" t="s">
        <v>653</v>
      </c>
      <c r="I63" s="45" t="s">
        <v>653</v>
      </c>
      <c r="J63" s="45" t="s">
        <v>653</v>
      </c>
      <c r="K63" s="45" t="s">
        <v>653</v>
      </c>
      <c r="L63" s="45" t="s">
        <v>653</v>
      </c>
      <c r="M63" s="45" t="s">
        <v>653</v>
      </c>
      <c r="N63" s="45" t="s">
        <v>653</v>
      </c>
      <c r="O63" s="45" t="s">
        <v>653</v>
      </c>
      <c r="P63" s="45" t="s">
        <v>653</v>
      </c>
      <c r="Q63" s="45" t="s">
        <v>653</v>
      </c>
      <c r="R63" s="45" t="s">
        <v>653</v>
      </c>
      <c r="S63" s="45" t="s">
        <v>653</v>
      </c>
      <c r="T63" s="45" t="s">
        <v>653</v>
      </c>
      <c r="U63" s="45" t="s">
        <v>653</v>
      </c>
      <c r="V63" s="729"/>
      <c r="W63" s="444" t="s">
        <v>653</v>
      </c>
      <c r="X63" s="45" t="s">
        <v>653</v>
      </c>
      <c r="Y63" s="45" t="s">
        <v>653</v>
      </c>
      <c r="Z63" s="444" t="s">
        <v>653</v>
      </c>
      <c r="AA63" s="444" t="s">
        <v>653</v>
      </c>
      <c r="AB63" s="450" t="s">
        <v>653</v>
      </c>
      <c r="AC63" s="444" t="s">
        <v>653</v>
      </c>
      <c r="AD63" s="444" t="s">
        <v>653</v>
      </c>
      <c r="AE63" s="45" t="s">
        <v>653</v>
      </c>
      <c r="AF63" s="444" t="s">
        <v>653</v>
      </c>
      <c r="AG63" s="444" t="s">
        <v>653</v>
      </c>
      <c r="AH63" s="450" t="s">
        <v>653</v>
      </c>
      <c r="AI63" s="45" t="s">
        <v>653</v>
      </c>
      <c r="AJ63" s="45" t="s">
        <v>653</v>
      </c>
      <c r="AK63" s="45" t="s">
        <v>653</v>
      </c>
      <c r="AL63" s="554"/>
      <c r="AM63" s="554"/>
      <c r="AN63" s="450" t="s">
        <v>653</v>
      </c>
      <c r="AO63" s="554"/>
      <c r="AP63" s="554"/>
      <c r="AQ63" s="450" t="s">
        <v>653</v>
      </c>
      <c r="AR63" s="444" t="s">
        <v>653</v>
      </c>
      <c r="AS63" s="444" t="s">
        <v>653</v>
      </c>
      <c r="AT63" s="45" t="s">
        <v>653</v>
      </c>
      <c r="AU63" s="554"/>
      <c r="AV63" s="554"/>
      <c r="AW63" s="450" t="s">
        <v>653</v>
      </c>
      <c r="AX63" s="554"/>
      <c r="AY63" s="554"/>
      <c r="AZ63" s="450" t="s">
        <v>653</v>
      </c>
      <c r="BA63" s="554"/>
      <c r="BB63" s="554"/>
      <c r="BC63" s="450"/>
      <c r="BD63" s="572">
        <v>42680</v>
      </c>
      <c r="BE63" s="444" t="s">
        <v>653</v>
      </c>
      <c r="BF63" s="444" t="s">
        <v>653</v>
      </c>
      <c r="BG63" s="45" t="s">
        <v>653</v>
      </c>
      <c r="BH63" s="444" t="s">
        <v>653</v>
      </c>
      <c r="BI63" s="444" t="s">
        <v>653</v>
      </c>
      <c r="BJ63" s="45" t="s">
        <v>653</v>
      </c>
      <c r="BK63" s="444" t="s">
        <v>653</v>
      </c>
      <c r="BL63" s="444" t="s">
        <v>653</v>
      </c>
      <c r="BM63" s="729"/>
      <c r="BN63" s="45" t="s">
        <v>653</v>
      </c>
      <c r="BO63" s="45" t="s">
        <v>653</v>
      </c>
      <c r="BP63" s="729"/>
      <c r="BQ63" s="728"/>
      <c r="BR63" s="728"/>
      <c r="BS63" s="729"/>
      <c r="BT63" s="45" t="s">
        <v>653</v>
      </c>
      <c r="BU63" s="45" t="s">
        <v>653</v>
      </c>
      <c r="BV63" s="45" t="s">
        <v>653</v>
      </c>
      <c r="BW63" s="554"/>
      <c r="BX63" s="554"/>
      <c r="BY63" s="450" t="s">
        <v>653</v>
      </c>
      <c r="BZ63" s="574"/>
      <c r="CA63" s="574"/>
      <c r="CB63" s="45" t="s">
        <v>653</v>
      </c>
      <c r="CC63" s="574"/>
      <c r="CD63" s="574"/>
      <c r="CE63" s="45" t="s">
        <v>653</v>
      </c>
      <c r="CF63" s="45" t="s">
        <v>653</v>
      </c>
      <c r="CG63" s="444" t="s">
        <v>653</v>
      </c>
      <c r="CH63" s="450" t="s">
        <v>653</v>
      </c>
      <c r="CI63" s="444" t="s">
        <v>653</v>
      </c>
      <c r="CJ63" s="444" t="s">
        <v>653</v>
      </c>
      <c r="CK63" s="729"/>
      <c r="CL63" s="580" t="s">
        <v>659</v>
      </c>
      <c r="CM63" s="580" t="s">
        <v>659</v>
      </c>
      <c r="CN63" s="45" t="s">
        <v>653</v>
      </c>
      <c r="CO63" s="444" t="s">
        <v>653</v>
      </c>
      <c r="CP63" s="444" t="s">
        <v>653</v>
      </c>
      <c r="CQ63" s="45" t="s">
        <v>653</v>
      </c>
      <c r="CR63" s="580" t="s">
        <v>659</v>
      </c>
      <c r="CS63" s="580" t="s">
        <v>659</v>
      </c>
      <c r="CT63" s="45" t="s">
        <v>653</v>
      </c>
    </row>
    <row r="64" spans="1:98" x14ac:dyDescent="0.15">
      <c r="A64" s="572">
        <v>42681</v>
      </c>
      <c r="B64" s="45" t="s">
        <v>653</v>
      </c>
      <c r="C64" s="45" t="s">
        <v>653</v>
      </c>
      <c r="D64" s="450" t="s">
        <v>653</v>
      </c>
      <c r="E64" s="574"/>
      <c r="F64" s="574"/>
      <c r="G64" s="728"/>
      <c r="H64" s="45" t="s">
        <v>653</v>
      </c>
      <c r="I64" s="45" t="s">
        <v>653</v>
      </c>
      <c r="J64" s="45" t="s">
        <v>653</v>
      </c>
      <c r="K64" s="45" t="s">
        <v>653</v>
      </c>
      <c r="L64" s="45" t="s">
        <v>653</v>
      </c>
      <c r="M64" s="45" t="s">
        <v>653</v>
      </c>
      <c r="N64" s="45" t="s">
        <v>653</v>
      </c>
      <c r="O64" s="45" t="s">
        <v>653</v>
      </c>
      <c r="P64" s="45" t="s">
        <v>653</v>
      </c>
      <c r="Q64" s="45" t="s">
        <v>653</v>
      </c>
      <c r="R64" s="45" t="s">
        <v>653</v>
      </c>
      <c r="S64" s="45" t="s">
        <v>653</v>
      </c>
      <c r="T64" s="45" t="s">
        <v>653</v>
      </c>
      <c r="U64" s="45" t="s">
        <v>653</v>
      </c>
      <c r="V64" s="729"/>
      <c r="W64" s="444" t="s">
        <v>653</v>
      </c>
      <c r="X64" s="45" t="s">
        <v>653</v>
      </c>
      <c r="Y64" s="45" t="s">
        <v>653</v>
      </c>
      <c r="Z64" s="444" t="s">
        <v>653</v>
      </c>
      <c r="AA64" s="444" t="s">
        <v>653</v>
      </c>
      <c r="AB64" s="450" t="s">
        <v>653</v>
      </c>
      <c r="AC64" s="444" t="s">
        <v>653</v>
      </c>
      <c r="AD64" s="444" t="s">
        <v>653</v>
      </c>
      <c r="AE64" s="45" t="s">
        <v>653</v>
      </c>
      <c r="AF64" s="444" t="s">
        <v>653</v>
      </c>
      <c r="AG64" s="444" t="s">
        <v>653</v>
      </c>
      <c r="AH64" s="450" t="s">
        <v>653</v>
      </c>
      <c r="AI64" s="45" t="s">
        <v>653</v>
      </c>
      <c r="AJ64" s="45" t="s">
        <v>653</v>
      </c>
      <c r="AK64" s="45" t="s">
        <v>653</v>
      </c>
      <c r="AL64" s="554"/>
      <c r="AM64" s="554"/>
      <c r="AN64" s="450" t="s">
        <v>653</v>
      </c>
      <c r="AO64" s="554"/>
      <c r="AP64" s="554"/>
      <c r="AQ64" s="450" t="s">
        <v>653</v>
      </c>
      <c r="AR64" s="444" t="s">
        <v>653</v>
      </c>
      <c r="AS64" s="444" t="s">
        <v>653</v>
      </c>
      <c r="AT64" s="45" t="s">
        <v>653</v>
      </c>
      <c r="AU64" s="554"/>
      <c r="AV64" s="554"/>
      <c r="AW64" s="450" t="s">
        <v>653</v>
      </c>
      <c r="AX64" s="554"/>
      <c r="AY64" s="554"/>
      <c r="AZ64" s="450" t="s">
        <v>653</v>
      </c>
      <c r="BA64" s="554"/>
      <c r="BB64" s="554"/>
      <c r="BC64" s="450"/>
      <c r="BD64" s="572">
        <v>42681</v>
      </c>
      <c r="BE64" s="444" t="s">
        <v>653</v>
      </c>
      <c r="BF64" s="444" t="s">
        <v>653</v>
      </c>
      <c r="BG64" s="45" t="s">
        <v>653</v>
      </c>
      <c r="BH64" s="444" t="s">
        <v>653</v>
      </c>
      <c r="BI64" s="444" t="s">
        <v>653</v>
      </c>
      <c r="BJ64" s="45" t="s">
        <v>653</v>
      </c>
      <c r="BK64" s="444" t="s">
        <v>653</v>
      </c>
      <c r="BL64" s="444" t="s">
        <v>653</v>
      </c>
      <c r="BM64" s="729"/>
      <c r="BN64" s="45" t="s">
        <v>653</v>
      </c>
      <c r="BO64" s="45" t="s">
        <v>653</v>
      </c>
      <c r="BP64" s="729"/>
      <c r="BQ64" s="728"/>
      <c r="BR64" s="728"/>
      <c r="BS64" s="729"/>
      <c r="BT64" s="45" t="s">
        <v>653</v>
      </c>
      <c r="BU64" s="45" t="s">
        <v>653</v>
      </c>
      <c r="BV64" s="45" t="s">
        <v>653</v>
      </c>
      <c r="BW64" s="554"/>
      <c r="BX64" s="554"/>
      <c r="BY64" s="450" t="s">
        <v>653</v>
      </c>
      <c r="BZ64" s="574"/>
      <c r="CA64" s="574"/>
      <c r="CB64" s="45" t="s">
        <v>653</v>
      </c>
      <c r="CC64" s="574"/>
      <c r="CD64" s="574"/>
      <c r="CE64" s="45" t="s">
        <v>653</v>
      </c>
      <c r="CF64" s="45" t="s">
        <v>653</v>
      </c>
      <c r="CG64" s="444" t="s">
        <v>653</v>
      </c>
      <c r="CH64" s="450" t="s">
        <v>653</v>
      </c>
      <c r="CI64" s="444" t="s">
        <v>653</v>
      </c>
      <c r="CJ64" s="444" t="s">
        <v>653</v>
      </c>
      <c r="CK64" s="729"/>
      <c r="CL64" s="580" t="s">
        <v>659</v>
      </c>
      <c r="CM64" s="580" t="s">
        <v>659</v>
      </c>
      <c r="CN64" s="45" t="s">
        <v>653</v>
      </c>
      <c r="CO64" s="444" t="s">
        <v>653</v>
      </c>
      <c r="CP64" s="444" t="s">
        <v>653</v>
      </c>
      <c r="CQ64" s="45" t="s">
        <v>653</v>
      </c>
      <c r="CR64" s="580" t="s">
        <v>659</v>
      </c>
      <c r="CS64" s="580" t="s">
        <v>659</v>
      </c>
      <c r="CT64" s="45" t="s">
        <v>653</v>
      </c>
    </row>
    <row r="65" spans="1:98" x14ac:dyDescent="0.15">
      <c r="A65" s="572">
        <v>42682</v>
      </c>
      <c r="B65" s="45" t="s">
        <v>653</v>
      </c>
      <c r="C65" s="45" t="s">
        <v>653</v>
      </c>
      <c r="D65" s="450" t="s">
        <v>653</v>
      </c>
      <c r="E65" s="574"/>
      <c r="F65" s="574"/>
      <c r="G65" s="728"/>
      <c r="H65" s="45" t="s">
        <v>653</v>
      </c>
      <c r="I65" s="45" t="s">
        <v>653</v>
      </c>
      <c r="J65" s="45" t="s">
        <v>653</v>
      </c>
      <c r="K65" s="45" t="s">
        <v>653</v>
      </c>
      <c r="L65" s="45" t="s">
        <v>653</v>
      </c>
      <c r="M65" s="45" t="s">
        <v>653</v>
      </c>
      <c r="N65" s="45" t="s">
        <v>653</v>
      </c>
      <c r="O65" s="45" t="s">
        <v>653</v>
      </c>
      <c r="P65" s="45" t="s">
        <v>653</v>
      </c>
      <c r="Q65" s="45" t="s">
        <v>653</v>
      </c>
      <c r="R65" s="45" t="s">
        <v>653</v>
      </c>
      <c r="S65" s="45" t="s">
        <v>653</v>
      </c>
      <c r="T65" s="45" t="s">
        <v>653</v>
      </c>
      <c r="U65" s="45" t="s">
        <v>653</v>
      </c>
      <c r="V65" s="729"/>
      <c r="W65" s="444" t="s">
        <v>653</v>
      </c>
      <c r="X65" s="45" t="s">
        <v>653</v>
      </c>
      <c r="Y65" s="45" t="s">
        <v>653</v>
      </c>
      <c r="Z65" s="444" t="s">
        <v>653</v>
      </c>
      <c r="AA65" s="444" t="s">
        <v>653</v>
      </c>
      <c r="AB65" s="450" t="s">
        <v>653</v>
      </c>
      <c r="AC65" s="444" t="s">
        <v>653</v>
      </c>
      <c r="AD65" s="444" t="s">
        <v>653</v>
      </c>
      <c r="AE65" s="45" t="s">
        <v>653</v>
      </c>
      <c r="AF65" s="444" t="s">
        <v>653</v>
      </c>
      <c r="AG65" s="444" t="s">
        <v>653</v>
      </c>
      <c r="AH65" s="450" t="s">
        <v>653</v>
      </c>
      <c r="AI65" s="45" t="s">
        <v>653</v>
      </c>
      <c r="AJ65" s="45" t="s">
        <v>653</v>
      </c>
      <c r="AK65" s="45" t="s">
        <v>653</v>
      </c>
      <c r="AL65" s="554"/>
      <c r="AM65" s="554"/>
      <c r="AN65" s="450" t="s">
        <v>653</v>
      </c>
      <c r="AO65" s="554"/>
      <c r="AP65" s="554"/>
      <c r="AQ65" s="450" t="s">
        <v>653</v>
      </c>
      <c r="AR65" s="444" t="s">
        <v>653</v>
      </c>
      <c r="AS65" s="444" t="s">
        <v>653</v>
      </c>
      <c r="AT65" s="45" t="s">
        <v>653</v>
      </c>
      <c r="AU65" s="554"/>
      <c r="AV65" s="554"/>
      <c r="AW65" s="450" t="s">
        <v>653</v>
      </c>
      <c r="AX65" s="554"/>
      <c r="AY65" s="554"/>
      <c r="AZ65" s="450" t="s">
        <v>653</v>
      </c>
      <c r="BA65" s="554"/>
      <c r="BB65" s="554"/>
      <c r="BC65" s="450"/>
      <c r="BD65" s="572">
        <v>42682</v>
      </c>
      <c r="BE65" s="444" t="s">
        <v>653</v>
      </c>
      <c r="BF65" s="444" t="s">
        <v>653</v>
      </c>
      <c r="BG65" s="45" t="s">
        <v>653</v>
      </c>
      <c r="BH65" s="444" t="s">
        <v>653</v>
      </c>
      <c r="BI65" s="444" t="s">
        <v>653</v>
      </c>
      <c r="BJ65" s="45" t="s">
        <v>653</v>
      </c>
      <c r="BK65" s="444" t="s">
        <v>653</v>
      </c>
      <c r="BL65" s="444" t="s">
        <v>653</v>
      </c>
      <c r="BM65" s="729"/>
      <c r="BN65" s="45" t="s">
        <v>653</v>
      </c>
      <c r="BO65" s="45" t="s">
        <v>653</v>
      </c>
      <c r="BP65" s="729"/>
      <c r="BQ65" s="728"/>
      <c r="BR65" s="728"/>
      <c r="BS65" s="729"/>
      <c r="BT65" s="45" t="s">
        <v>653</v>
      </c>
      <c r="BU65" s="45" t="s">
        <v>653</v>
      </c>
      <c r="BV65" s="45" t="s">
        <v>653</v>
      </c>
      <c r="BW65" s="554"/>
      <c r="BX65" s="554"/>
      <c r="BY65" s="450" t="s">
        <v>653</v>
      </c>
      <c r="BZ65" s="574"/>
      <c r="CA65" s="574"/>
      <c r="CB65" s="45" t="s">
        <v>653</v>
      </c>
      <c r="CC65" s="574"/>
      <c r="CD65" s="574"/>
      <c r="CE65" s="45" t="s">
        <v>653</v>
      </c>
      <c r="CF65" s="45" t="s">
        <v>653</v>
      </c>
      <c r="CG65" s="444" t="s">
        <v>653</v>
      </c>
      <c r="CH65" s="450" t="s">
        <v>653</v>
      </c>
      <c r="CI65" s="444" t="s">
        <v>653</v>
      </c>
      <c r="CJ65" s="444" t="s">
        <v>653</v>
      </c>
      <c r="CK65" s="729"/>
      <c r="CL65" s="580" t="s">
        <v>659</v>
      </c>
      <c r="CM65" s="580" t="s">
        <v>659</v>
      </c>
      <c r="CN65" s="45" t="s">
        <v>653</v>
      </c>
      <c r="CO65" s="444" t="s">
        <v>653</v>
      </c>
      <c r="CP65" s="444" t="s">
        <v>653</v>
      </c>
      <c r="CQ65" s="45" t="s">
        <v>653</v>
      </c>
      <c r="CR65" s="580" t="s">
        <v>659</v>
      </c>
      <c r="CS65" s="580" t="s">
        <v>659</v>
      </c>
      <c r="CT65" s="45" t="s">
        <v>653</v>
      </c>
    </row>
    <row r="66" spans="1:98" x14ac:dyDescent="0.15">
      <c r="A66" s="572">
        <v>42683</v>
      </c>
      <c r="B66" s="45" t="s">
        <v>653</v>
      </c>
      <c r="C66" s="45" t="s">
        <v>653</v>
      </c>
      <c r="D66" s="450" t="s">
        <v>653</v>
      </c>
      <c r="E66" s="574"/>
      <c r="F66" s="574"/>
      <c r="G66" s="728"/>
      <c r="H66" s="45" t="s">
        <v>653</v>
      </c>
      <c r="I66" s="45" t="s">
        <v>653</v>
      </c>
      <c r="J66" s="45" t="s">
        <v>653</v>
      </c>
      <c r="K66" s="45" t="s">
        <v>653</v>
      </c>
      <c r="L66" s="45" t="s">
        <v>653</v>
      </c>
      <c r="M66" s="45" t="s">
        <v>653</v>
      </c>
      <c r="N66" s="45" t="s">
        <v>653</v>
      </c>
      <c r="O66" s="45" t="s">
        <v>653</v>
      </c>
      <c r="P66" s="45" t="s">
        <v>653</v>
      </c>
      <c r="Q66" s="45" t="s">
        <v>653</v>
      </c>
      <c r="R66" s="45" t="s">
        <v>653</v>
      </c>
      <c r="S66" s="45" t="s">
        <v>653</v>
      </c>
      <c r="T66" s="45" t="s">
        <v>653</v>
      </c>
      <c r="U66" s="45" t="s">
        <v>653</v>
      </c>
      <c r="V66" s="729"/>
      <c r="W66" s="444" t="s">
        <v>653</v>
      </c>
      <c r="X66" s="45" t="s">
        <v>653</v>
      </c>
      <c r="Y66" s="45" t="s">
        <v>653</v>
      </c>
      <c r="Z66" s="444" t="s">
        <v>653</v>
      </c>
      <c r="AA66" s="444" t="s">
        <v>653</v>
      </c>
      <c r="AB66" s="450" t="s">
        <v>653</v>
      </c>
      <c r="AC66" s="444" t="s">
        <v>653</v>
      </c>
      <c r="AD66" s="444" t="s">
        <v>653</v>
      </c>
      <c r="AE66" s="45" t="s">
        <v>653</v>
      </c>
      <c r="AF66" s="444" t="s">
        <v>653</v>
      </c>
      <c r="AG66" s="444" t="s">
        <v>653</v>
      </c>
      <c r="AH66" s="450" t="s">
        <v>653</v>
      </c>
      <c r="AI66" s="45" t="s">
        <v>653</v>
      </c>
      <c r="AJ66" s="45" t="s">
        <v>653</v>
      </c>
      <c r="AK66" s="45" t="s">
        <v>653</v>
      </c>
      <c r="AL66" s="554"/>
      <c r="AM66" s="554"/>
      <c r="AN66" s="450" t="s">
        <v>653</v>
      </c>
      <c r="AO66" s="554"/>
      <c r="AP66" s="554"/>
      <c r="AQ66" s="450" t="s">
        <v>653</v>
      </c>
      <c r="AR66" s="444" t="s">
        <v>653</v>
      </c>
      <c r="AS66" s="444" t="s">
        <v>653</v>
      </c>
      <c r="AT66" s="45" t="s">
        <v>653</v>
      </c>
      <c r="AU66" s="554"/>
      <c r="AV66" s="554"/>
      <c r="AW66" s="450" t="s">
        <v>653</v>
      </c>
      <c r="AX66" s="554"/>
      <c r="AY66" s="554"/>
      <c r="AZ66" s="450" t="s">
        <v>653</v>
      </c>
      <c r="BA66" s="554"/>
      <c r="BB66" s="554"/>
      <c r="BC66" s="575" t="s">
        <v>659</v>
      </c>
      <c r="BD66" s="572">
        <v>42683</v>
      </c>
      <c r="BE66" s="444" t="s">
        <v>653</v>
      </c>
      <c r="BF66" s="444" t="s">
        <v>653</v>
      </c>
      <c r="BG66" s="45" t="s">
        <v>653</v>
      </c>
      <c r="BH66" s="444" t="s">
        <v>653</v>
      </c>
      <c r="BI66" s="444" t="s">
        <v>653</v>
      </c>
      <c r="BJ66" s="45" t="s">
        <v>653</v>
      </c>
      <c r="BK66" s="444" t="s">
        <v>653</v>
      </c>
      <c r="BL66" s="444" t="s">
        <v>653</v>
      </c>
      <c r="BM66" s="729"/>
      <c r="BN66" s="45" t="s">
        <v>653</v>
      </c>
      <c r="BO66" s="45" t="s">
        <v>653</v>
      </c>
      <c r="BP66" s="729"/>
      <c r="BQ66" s="728"/>
      <c r="BR66" s="728"/>
      <c r="BS66" s="729"/>
      <c r="BT66" s="45" t="s">
        <v>653</v>
      </c>
      <c r="BU66" s="45" t="s">
        <v>653</v>
      </c>
      <c r="BV66" s="45" t="s">
        <v>653</v>
      </c>
      <c r="BW66" s="554"/>
      <c r="BX66" s="554"/>
      <c r="BY66" s="450" t="s">
        <v>653</v>
      </c>
      <c r="BZ66" s="574"/>
      <c r="CA66" s="574"/>
      <c r="CB66" s="45" t="s">
        <v>653</v>
      </c>
      <c r="CC66" s="574"/>
      <c r="CD66" s="574"/>
      <c r="CE66" s="45" t="s">
        <v>653</v>
      </c>
      <c r="CF66" s="45" t="s">
        <v>653</v>
      </c>
      <c r="CG66" s="444" t="s">
        <v>653</v>
      </c>
      <c r="CH66" s="450" t="s">
        <v>653</v>
      </c>
      <c r="CI66" s="444" t="s">
        <v>653</v>
      </c>
      <c r="CJ66" s="444" t="s">
        <v>653</v>
      </c>
      <c r="CK66" s="729"/>
      <c r="CL66" s="580" t="s">
        <v>659</v>
      </c>
      <c r="CM66" s="580" t="s">
        <v>659</v>
      </c>
      <c r="CN66" s="45" t="s">
        <v>653</v>
      </c>
      <c r="CO66" s="444" t="s">
        <v>653</v>
      </c>
      <c r="CP66" s="444" t="s">
        <v>653</v>
      </c>
      <c r="CQ66" s="45" t="s">
        <v>653</v>
      </c>
      <c r="CR66" s="580" t="s">
        <v>659</v>
      </c>
      <c r="CS66" s="580" t="s">
        <v>659</v>
      </c>
      <c r="CT66" s="45" t="s">
        <v>653</v>
      </c>
    </row>
    <row r="67" spans="1:98" x14ac:dyDescent="0.15">
      <c r="A67" s="572">
        <v>42684</v>
      </c>
      <c r="B67" s="45" t="s">
        <v>653</v>
      </c>
      <c r="C67" s="45" t="s">
        <v>653</v>
      </c>
      <c r="D67" s="450" t="s">
        <v>653</v>
      </c>
      <c r="E67" s="574"/>
      <c r="F67" s="574"/>
      <c r="G67" s="728"/>
      <c r="H67" s="45" t="s">
        <v>653</v>
      </c>
      <c r="I67" s="45" t="s">
        <v>653</v>
      </c>
      <c r="J67" s="45" t="s">
        <v>653</v>
      </c>
      <c r="K67" s="45" t="s">
        <v>653</v>
      </c>
      <c r="L67" s="45" t="s">
        <v>653</v>
      </c>
      <c r="M67" s="45" t="s">
        <v>653</v>
      </c>
      <c r="N67" s="45" t="s">
        <v>653</v>
      </c>
      <c r="O67" s="45" t="s">
        <v>653</v>
      </c>
      <c r="P67" s="45" t="s">
        <v>653</v>
      </c>
      <c r="Q67" s="45" t="s">
        <v>653</v>
      </c>
      <c r="R67" s="45" t="s">
        <v>653</v>
      </c>
      <c r="S67" s="45" t="s">
        <v>653</v>
      </c>
      <c r="T67" s="45" t="s">
        <v>653</v>
      </c>
      <c r="U67" s="45" t="s">
        <v>653</v>
      </c>
      <c r="V67" s="729"/>
      <c r="W67" s="444" t="s">
        <v>653</v>
      </c>
      <c r="X67" s="45" t="s">
        <v>653</v>
      </c>
      <c r="Y67" s="45" t="s">
        <v>653</v>
      </c>
      <c r="Z67" s="444" t="s">
        <v>653</v>
      </c>
      <c r="AA67" s="444" t="s">
        <v>653</v>
      </c>
      <c r="AB67" s="450" t="s">
        <v>653</v>
      </c>
      <c r="AC67" s="444" t="s">
        <v>653</v>
      </c>
      <c r="AD67" s="444" t="s">
        <v>653</v>
      </c>
      <c r="AE67" s="45" t="s">
        <v>653</v>
      </c>
      <c r="AF67" s="444" t="s">
        <v>653</v>
      </c>
      <c r="AG67" s="444" t="s">
        <v>653</v>
      </c>
      <c r="AH67" s="450" t="s">
        <v>653</v>
      </c>
      <c r="AI67" s="45" t="s">
        <v>653</v>
      </c>
      <c r="AJ67" s="45" t="s">
        <v>653</v>
      </c>
      <c r="AK67" s="45" t="s">
        <v>653</v>
      </c>
      <c r="AL67" s="554"/>
      <c r="AM67" s="554"/>
      <c r="AN67" s="450" t="s">
        <v>653</v>
      </c>
      <c r="AO67" s="554"/>
      <c r="AP67" s="554"/>
      <c r="AQ67" s="450" t="s">
        <v>653</v>
      </c>
      <c r="AR67" s="444" t="s">
        <v>653</v>
      </c>
      <c r="AS67" s="444" t="s">
        <v>653</v>
      </c>
      <c r="AT67" s="45" t="s">
        <v>653</v>
      </c>
      <c r="AU67" s="554"/>
      <c r="AV67" s="554"/>
      <c r="AW67" s="450" t="s">
        <v>653</v>
      </c>
      <c r="AX67" s="554"/>
      <c r="AY67" s="554"/>
      <c r="AZ67" s="450" t="s">
        <v>653</v>
      </c>
      <c r="BA67" s="554"/>
      <c r="BB67" s="554"/>
      <c r="BC67" s="450"/>
      <c r="BD67" s="572">
        <v>42684</v>
      </c>
      <c r="BE67" s="444" t="s">
        <v>653</v>
      </c>
      <c r="BF67" s="444" t="s">
        <v>653</v>
      </c>
      <c r="BG67" s="45" t="s">
        <v>653</v>
      </c>
      <c r="BH67" s="444" t="s">
        <v>653</v>
      </c>
      <c r="BI67" s="444" t="s">
        <v>653</v>
      </c>
      <c r="BJ67" s="45" t="s">
        <v>653</v>
      </c>
      <c r="BK67" s="444" t="s">
        <v>653</v>
      </c>
      <c r="BL67" s="444" t="s">
        <v>653</v>
      </c>
      <c r="BM67" s="729"/>
      <c r="BN67" s="45" t="s">
        <v>653</v>
      </c>
      <c r="BO67" s="45" t="s">
        <v>653</v>
      </c>
      <c r="BP67" s="729"/>
      <c r="BQ67" s="728"/>
      <c r="BR67" s="728"/>
      <c r="BS67" s="729"/>
      <c r="BT67" s="45" t="s">
        <v>653</v>
      </c>
      <c r="BU67" s="45" t="s">
        <v>653</v>
      </c>
      <c r="BV67" s="45" t="s">
        <v>653</v>
      </c>
      <c r="BW67" s="554"/>
      <c r="BX67" s="554"/>
      <c r="BY67" s="450" t="s">
        <v>653</v>
      </c>
      <c r="BZ67" s="574"/>
      <c r="CA67" s="574"/>
      <c r="CB67" s="45" t="s">
        <v>653</v>
      </c>
      <c r="CC67" s="574"/>
      <c r="CD67" s="574"/>
      <c r="CE67" s="45" t="s">
        <v>653</v>
      </c>
      <c r="CF67" s="45" t="s">
        <v>653</v>
      </c>
      <c r="CG67" s="444" t="s">
        <v>653</v>
      </c>
      <c r="CH67" s="450" t="s">
        <v>653</v>
      </c>
      <c r="CI67" s="444" t="s">
        <v>653</v>
      </c>
      <c r="CJ67" s="444" t="s">
        <v>653</v>
      </c>
      <c r="CK67" s="729"/>
      <c r="CL67" s="580" t="s">
        <v>659</v>
      </c>
      <c r="CM67" s="580" t="s">
        <v>659</v>
      </c>
      <c r="CN67" s="45" t="s">
        <v>653</v>
      </c>
      <c r="CO67" s="444" t="s">
        <v>653</v>
      </c>
      <c r="CP67" s="444" t="s">
        <v>653</v>
      </c>
      <c r="CQ67" s="45" t="s">
        <v>653</v>
      </c>
      <c r="CR67" s="580" t="s">
        <v>659</v>
      </c>
      <c r="CS67" s="580" t="s">
        <v>659</v>
      </c>
      <c r="CT67" s="45" t="s">
        <v>653</v>
      </c>
    </row>
    <row r="68" spans="1:98" x14ac:dyDescent="0.15">
      <c r="A68" s="572">
        <v>42685</v>
      </c>
      <c r="B68" s="45" t="s">
        <v>653</v>
      </c>
      <c r="C68" s="45" t="s">
        <v>653</v>
      </c>
      <c r="D68" s="450" t="s">
        <v>653</v>
      </c>
      <c r="E68" s="574"/>
      <c r="F68" s="574"/>
      <c r="G68" s="728"/>
      <c r="H68" s="45" t="s">
        <v>653</v>
      </c>
      <c r="I68" s="45" t="s">
        <v>653</v>
      </c>
      <c r="J68" s="45" t="s">
        <v>653</v>
      </c>
      <c r="K68" s="45" t="s">
        <v>653</v>
      </c>
      <c r="L68" s="45" t="s">
        <v>653</v>
      </c>
      <c r="M68" s="45" t="s">
        <v>653</v>
      </c>
      <c r="N68" s="45" t="s">
        <v>653</v>
      </c>
      <c r="O68" s="45" t="s">
        <v>653</v>
      </c>
      <c r="P68" s="45" t="s">
        <v>653</v>
      </c>
      <c r="Q68" s="45" t="s">
        <v>653</v>
      </c>
      <c r="R68" s="45" t="s">
        <v>653</v>
      </c>
      <c r="S68" s="45" t="s">
        <v>653</v>
      </c>
      <c r="T68" s="45" t="s">
        <v>653</v>
      </c>
      <c r="U68" s="45" t="s">
        <v>653</v>
      </c>
      <c r="V68" s="729"/>
      <c r="W68" s="444" t="s">
        <v>653</v>
      </c>
      <c r="X68" s="45" t="s">
        <v>653</v>
      </c>
      <c r="Y68" s="45" t="s">
        <v>653</v>
      </c>
      <c r="Z68" s="444" t="s">
        <v>653</v>
      </c>
      <c r="AA68" s="444" t="s">
        <v>653</v>
      </c>
      <c r="AB68" s="450" t="s">
        <v>653</v>
      </c>
      <c r="AC68" s="444" t="s">
        <v>653</v>
      </c>
      <c r="AD68" s="444" t="s">
        <v>653</v>
      </c>
      <c r="AE68" s="45" t="s">
        <v>653</v>
      </c>
      <c r="AF68" s="444" t="s">
        <v>653</v>
      </c>
      <c r="AG68" s="444" t="s">
        <v>653</v>
      </c>
      <c r="AH68" s="450" t="s">
        <v>653</v>
      </c>
      <c r="AI68" s="45" t="s">
        <v>653</v>
      </c>
      <c r="AJ68" s="45" t="s">
        <v>653</v>
      </c>
      <c r="AK68" s="45" t="s">
        <v>653</v>
      </c>
      <c r="AL68" s="554"/>
      <c r="AM68" s="554"/>
      <c r="AN68" s="450" t="s">
        <v>653</v>
      </c>
      <c r="AO68" s="554"/>
      <c r="AP68" s="554"/>
      <c r="AQ68" s="450" t="s">
        <v>653</v>
      </c>
      <c r="AR68" s="444" t="s">
        <v>653</v>
      </c>
      <c r="AS68" s="444" t="s">
        <v>653</v>
      </c>
      <c r="AT68" s="45" t="s">
        <v>653</v>
      </c>
      <c r="AU68" s="554"/>
      <c r="AV68" s="554"/>
      <c r="AW68" s="450" t="s">
        <v>653</v>
      </c>
      <c r="AX68" s="554"/>
      <c r="AY68" s="554"/>
      <c r="AZ68" s="450" t="s">
        <v>653</v>
      </c>
      <c r="BA68" s="554"/>
      <c r="BB68" s="554"/>
      <c r="BC68" s="450"/>
      <c r="BD68" s="572">
        <v>42685</v>
      </c>
      <c r="BE68" s="444" t="s">
        <v>653</v>
      </c>
      <c r="BF68" s="444" t="s">
        <v>653</v>
      </c>
      <c r="BG68" s="45" t="s">
        <v>653</v>
      </c>
      <c r="BH68" s="444" t="s">
        <v>653</v>
      </c>
      <c r="BI68" s="444" t="s">
        <v>653</v>
      </c>
      <c r="BJ68" s="45" t="s">
        <v>653</v>
      </c>
      <c r="BK68" s="444" t="s">
        <v>653</v>
      </c>
      <c r="BL68" s="444" t="s">
        <v>653</v>
      </c>
      <c r="BM68" s="729"/>
      <c r="BN68" s="45" t="s">
        <v>653</v>
      </c>
      <c r="BO68" s="45" t="s">
        <v>653</v>
      </c>
      <c r="BP68" s="729"/>
      <c r="BQ68" s="728"/>
      <c r="BR68" s="728"/>
      <c r="BS68" s="729"/>
      <c r="BT68" s="45" t="s">
        <v>653</v>
      </c>
      <c r="BU68" s="45" t="s">
        <v>653</v>
      </c>
      <c r="BV68" s="45" t="s">
        <v>653</v>
      </c>
      <c r="BW68" s="554"/>
      <c r="BX68" s="554"/>
      <c r="BY68" s="450" t="s">
        <v>653</v>
      </c>
      <c r="BZ68" s="574"/>
      <c r="CA68" s="574"/>
      <c r="CB68" s="45" t="s">
        <v>653</v>
      </c>
      <c r="CC68" s="574"/>
      <c r="CD68" s="574"/>
      <c r="CE68" s="45" t="s">
        <v>653</v>
      </c>
      <c r="CF68" s="45" t="s">
        <v>653</v>
      </c>
      <c r="CG68" s="444" t="s">
        <v>653</v>
      </c>
      <c r="CH68" s="450" t="s">
        <v>653</v>
      </c>
      <c r="CI68" s="444" t="s">
        <v>653</v>
      </c>
      <c r="CJ68" s="444" t="s">
        <v>653</v>
      </c>
      <c r="CK68" s="729"/>
      <c r="CL68" s="576" t="s">
        <v>665</v>
      </c>
      <c r="CM68" s="576" t="s">
        <v>665</v>
      </c>
      <c r="CN68" s="45" t="s">
        <v>653</v>
      </c>
      <c r="CO68" s="444" t="s">
        <v>653</v>
      </c>
      <c r="CP68" s="444" t="s">
        <v>653</v>
      </c>
      <c r="CQ68" s="45" t="s">
        <v>653</v>
      </c>
      <c r="CR68" s="580" t="s">
        <v>659</v>
      </c>
      <c r="CS68" s="580" t="s">
        <v>659</v>
      </c>
      <c r="CT68" s="45" t="s">
        <v>653</v>
      </c>
    </row>
    <row r="69" spans="1:98" ht="15" x14ac:dyDescent="0.2">
      <c r="A69" s="572">
        <v>42686</v>
      </c>
      <c r="B69" s="45" t="s">
        <v>653</v>
      </c>
      <c r="C69" s="45" t="s">
        <v>653</v>
      </c>
      <c r="D69" s="450" t="s">
        <v>653</v>
      </c>
      <c r="E69" s="574"/>
      <c r="F69" s="574"/>
      <c r="G69" s="728"/>
      <c r="H69" s="45" t="s">
        <v>653</v>
      </c>
      <c r="I69" s="45" t="s">
        <v>653</v>
      </c>
      <c r="J69" s="45" t="s">
        <v>653</v>
      </c>
      <c r="K69" s="45" t="s">
        <v>653</v>
      </c>
      <c r="L69" s="45" t="s">
        <v>653</v>
      </c>
      <c r="M69" s="45" t="s">
        <v>653</v>
      </c>
      <c r="N69" s="45" t="s">
        <v>653</v>
      </c>
      <c r="O69" s="45" t="s">
        <v>653</v>
      </c>
      <c r="P69" s="45" t="s">
        <v>653</v>
      </c>
      <c r="Q69" s="45" t="s">
        <v>653</v>
      </c>
      <c r="R69" s="45" t="s">
        <v>653</v>
      </c>
      <c r="S69" s="45" t="s">
        <v>653</v>
      </c>
      <c r="T69" s="45" t="s">
        <v>653</v>
      </c>
      <c r="U69" s="45" t="s">
        <v>653</v>
      </c>
      <c r="V69" s="729"/>
      <c r="W69" s="444" t="s">
        <v>653</v>
      </c>
      <c r="X69" s="45" t="s">
        <v>653</v>
      </c>
      <c r="Y69" s="45" t="s">
        <v>653</v>
      </c>
      <c r="Z69" s="444" t="s">
        <v>653</v>
      </c>
      <c r="AA69" s="444" t="s">
        <v>653</v>
      </c>
      <c r="AB69" s="450" t="s">
        <v>653</v>
      </c>
      <c r="AC69" s="444" t="s">
        <v>653</v>
      </c>
      <c r="AD69" s="444" t="s">
        <v>653</v>
      </c>
      <c r="AE69" s="45" t="s">
        <v>653</v>
      </c>
      <c r="AF69" s="444" t="s">
        <v>653</v>
      </c>
      <c r="AG69" s="444" t="s">
        <v>653</v>
      </c>
      <c r="AH69" s="450" t="s">
        <v>653</v>
      </c>
      <c r="AI69" s="45" t="s">
        <v>653</v>
      </c>
      <c r="AJ69" s="45" t="s">
        <v>653</v>
      </c>
      <c r="AK69" s="45" t="s">
        <v>653</v>
      </c>
      <c r="AL69" s="554"/>
      <c r="AM69" s="554"/>
      <c r="AN69" s="450" t="s">
        <v>653</v>
      </c>
      <c r="AO69" s="554"/>
      <c r="AP69" s="554"/>
      <c r="AQ69" s="450" t="s">
        <v>653</v>
      </c>
      <c r="AR69" s="444" t="s">
        <v>653</v>
      </c>
      <c r="AS69" s="444" t="s">
        <v>653</v>
      </c>
      <c r="AT69" s="45" t="s">
        <v>653</v>
      </c>
      <c r="AU69" s="554"/>
      <c r="AV69" s="554"/>
      <c r="AW69" s="450" t="s">
        <v>653</v>
      </c>
      <c r="AX69" s="554"/>
      <c r="AY69" s="554"/>
      <c r="AZ69" s="450" t="s">
        <v>653</v>
      </c>
      <c r="BA69" s="554"/>
      <c r="BB69" s="554"/>
      <c r="BC69" s="575" t="s">
        <v>659</v>
      </c>
      <c r="BD69" s="572">
        <v>42686</v>
      </c>
      <c r="BE69" s="444" t="s">
        <v>653</v>
      </c>
      <c r="BF69" s="444" t="s">
        <v>653</v>
      </c>
      <c r="BG69" s="45" t="s">
        <v>653</v>
      </c>
      <c r="BH69" s="444" t="s">
        <v>653</v>
      </c>
      <c r="BI69" s="444" t="s">
        <v>653</v>
      </c>
      <c r="BJ69" s="45" t="s">
        <v>653</v>
      </c>
      <c r="BK69" s="444" t="s">
        <v>653</v>
      </c>
      <c r="BL69" s="444" t="s">
        <v>653</v>
      </c>
      <c r="BM69" s="729"/>
      <c r="BN69" s="45" t="s">
        <v>653</v>
      </c>
      <c r="BO69" s="45" t="s">
        <v>653</v>
      </c>
      <c r="BP69" s="729"/>
      <c r="BQ69" s="728"/>
      <c r="BR69" s="728"/>
      <c r="BS69" s="729"/>
      <c r="BT69" s="45" t="s">
        <v>653</v>
      </c>
      <c r="BU69" s="45" t="s">
        <v>653</v>
      </c>
      <c r="BV69" s="45" t="s">
        <v>653</v>
      </c>
      <c r="BW69" s="554"/>
      <c r="BX69" s="554"/>
      <c r="BY69" s="575" t="s">
        <v>659</v>
      </c>
      <c r="BZ69" s="574"/>
      <c r="CA69" s="574"/>
      <c r="CB69" s="45" t="s">
        <v>653</v>
      </c>
      <c r="CC69" s="574"/>
      <c r="CD69" s="574"/>
      <c r="CE69" s="45" t="s">
        <v>653</v>
      </c>
      <c r="CF69" s="45" t="s">
        <v>653</v>
      </c>
      <c r="CG69" s="444" t="s">
        <v>653</v>
      </c>
      <c r="CH69" s="450" t="s">
        <v>653</v>
      </c>
      <c r="CI69" s="444" t="s">
        <v>653</v>
      </c>
      <c r="CJ69" s="444" t="s">
        <v>653</v>
      </c>
      <c r="CK69" s="729"/>
      <c r="CL69" s="576" t="s">
        <v>665</v>
      </c>
      <c r="CM69" s="731" t="s">
        <v>659</v>
      </c>
      <c r="CN69" s="45" t="s">
        <v>653</v>
      </c>
      <c r="CO69" s="444" t="s">
        <v>653</v>
      </c>
      <c r="CP69" s="444" t="s">
        <v>653</v>
      </c>
      <c r="CQ69" s="45" t="s">
        <v>653</v>
      </c>
      <c r="CR69" s="580" t="s">
        <v>659</v>
      </c>
      <c r="CS69" s="580" t="s">
        <v>659</v>
      </c>
      <c r="CT69" s="45" t="s">
        <v>653</v>
      </c>
    </row>
    <row r="70" spans="1:98" x14ac:dyDescent="0.15">
      <c r="A70" s="572">
        <v>42687</v>
      </c>
      <c r="B70" s="45" t="s">
        <v>653</v>
      </c>
      <c r="C70" s="45" t="s">
        <v>653</v>
      </c>
      <c r="D70" s="450" t="s">
        <v>653</v>
      </c>
      <c r="E70" s="574"/>
      <c r="F70" s="574"/>
      <c r="G70" s="728"/>
      <c r="H70" s="45" t="s">
        <v>653</v>
      </c>
      <c r="I70" s="45" t="s">
        <v>653</v>
      </c>
      <c r="J70" s="45" t="s">
        <v>653</v>
      </c>
      <c r="K70" s="45" t="s">
        <v>653</v>
      </c>
      <c r="L70" s="45" t="s">
        <v>653</v>
      </c>
      <c r="M70" s="45" t="s">
        <v>653</v>
      </c>
      <c r="N70" s="45" t="s">
        <v>653</v>
      </c>
      <c r="O70" s="45" t="s">
        <v>653</v>
      </c>
      <c r="P70" s="45" t="s">
        <v>653</v>
      </c>
      <c r="Q70" s="45" t="s">
        <v>653</v>
      </c>
      <c r="R70" s="45" t="s">
        <v>653</v>
      </c>
      <c r="S70" s="45" t="s">
        <v>653</v>
      </c>
      <c r="T70" s="45" t="s">
        <v>653</v>
      </c>
      <c r="U70" s="45" t="s">
        <v>653</v>
      </c>
      <c r="V70" s="729"/>
      <c r="W70" s="444" t="s">
        <v>653</v>
      </c>
      <c r="X70" s="45" t="s">
        <v>653</v>
      </c>
      <c r="Y70" s="45" t="s">
        <v>653</v>
      </c>
      <c r="Z70" s="444" t="s">
        <v>653</v>
      </c>
      <c r="AA70" s="444" t="s">
        <v>653</v>
      </c>
      <c r="AB70" s="575" t="s">
        <v>659</v>
      </c>
      <c r="AC70" s="444" t="s">
        <v>653</v>
      </c>
      <c r="AD70" s="444" t="s">
        <v>653</v>
      </c>
      <c r="AE70" s="45" t="s">
        <v>653</v>
      </c>
      <c r="AF70" s="444" t="s">
        <v>653</v>
      </c>
      <c r="AG70" s="444" t="s">
        <v>653</v>
      </c>
      <c r="AH70" s="450" t="s">
        <v>653</v>
      </c>
      <c r="AI70" s="45" t="s">
        <v>653</v>
      </c>
      <c r="AJ70" s="45" t="s">
        <v>653</v>
      </c>
      <c r="AK70" s="45" t="s">
        <v>653</v>
      </c>
      <c r="AL70" s="554"/>
      <c r="AM70" s="554"/>
      <c r="AN70" s="730" t="s">
        <v>653</v>
      </c>
      <c r="AO70" s="554"/>
      <c r="AP70" s="554"/>
      <c r="AQ70" s="450" t="s">
        <v>653</v>
      </c>
      <c r="AR70" s="444" t="s">
        <v>653</v>
      </c>
      <c r="AS70" s="444" t="s">
        <v>653</v>
      </c>
      <c r="AT70" s="45" t="s">
        <v>653</v>
      </c>
      <c r="AU70" s="554"/>
      <c r="AV70" s="554"/>
      <c r="AW70" s="450" t="s">
        <v>653</v>
      </c>
      <c r="AX70" s="554"/>
      <c r="AY70" s="554"/>
      <c r="AZ70" s="450" t="s">
        <v>653</v>
      </c>
      <c r="BA70" s="554"/>
      <c r="BB70" s="554"/>
      <c r="BC70" s="575" t="s">
        <v>659</v>
      </c>
      <c r="BD70" s="572">
        <v>42687</v>
      </c>
      <c r="BE70" s="444" t="s">
        <v>653</v>
      </c>
      <c r="BF70" s="444" t="s">
        <v>653</v>
      </c>
      <c r="BG70" s="45" t="s">
        <v>653</v>
      </c>
      <c r="BH70" s="444" t="s">
        <v>653</v>
      </c>
      <c r="BI70" s="444" t="s">
        <v>653</v>
      </c>
      <c r="BJ70" s="45" t="s">
        <v>653</v>
      </c>
      <c r="BK70" s="444" t="s">
        <v>653</v>
      </c>
      <c r="BL70" s="444" t="s">
        <v>653</v>
      </c>
      <c r="BM70" s="729"/>
      <c r="BN70" s="45" t="s">
        <v>653</v>
      </c>
      <c r="BO70" s="45" t="s">
        <v>653</v>
      </c>
      <c r="BP70" s="729"/>
      <c r="BQ70" s="728"/>
      <c r="BR70" s="728"/>
      <c r="BS70" s="729"/>
      <c r="BT70" s="45" t="s">
        <v>653</v>
      </c>
      <c r="BU70" s="45" t="s">
        <v>653</v>
      </c>
      <c r="BV70" s="45" t="s">
        <v>653</v>
      </c>
      <c r="BW70" s="554"/>
      <c r="BX70" s="554"/>
      <c r="BY70" s="575" t="s">
        <v>659</v>
      </c>
      <c r="BZ70" s="574"/>
      <c r="CA70" s="574"/>
      <c r="CB70" s="45" t="s">
        <v>653</v>
      </c>
      <c r="CC70" s="574"/>
      <c r="CD70" s="574"/>
      <c r="CE70" s="45" t="s">
        <v>653</v>
      </c>
      <c r="CF70" s="45" t="s">
        <v>653</v>
      </c>
      <c r="CG70" s="444" t="s">
        <v>653</v>
      </c>
      <c r="CH70" s="450" t="s">
        <v>653</v>
      </c>
      <c r="CI70" s="444" t="s">
        <v>653</v>
      </c>
      <c r="CJ70" s="444" t="s">
        <v>653</v>
      </c>
      <c r="CK70" s="729"/>
      <c r="CL70" s="444" t="s">
        <v>653</v>
      </c>
      <c r="CM70" s="576" t="s">
        <v>665</v>
      </c>
      <c r="CN70" s="45" t="s">
        <v>653</v>
      </c>
      <c r="CO70" s="444" t="s">
        <v>653</v>
      </c>
      <c r="CP70" s="444" t="s">
        <v>653</v>
      </c>
      <c r="CQ70" s="45" t="s">
        <v>653</v>
      </c>
      <c r="CR70" s="580" t="s">
        <v>659</v>
      </c>
      <c r="CS70" s="580" t="s">
        <v>659</v>
      </c>
      <c r="CT70" s="45" t="s">
        <v>653</v>
      </c>
    </row>
    <row r="71" spans="1:98" ht="15" x14ac:dyDescent="0.2">
      <c r="A71" s="572">
        <v>42688</v>
      </c>
      <c r="B71" s="45" t="s">
        <v>653</v>
      </c>
      <c r="C71" s="45" t="s">
        <v>653</v>
      </c>
      <c r="D71" s="450" t="s">
        <v>653</v>
      </c>
      <c r="E71" s="574"/>
      <c r="F71" s="574"/>
      <c r="G71" s="728"/>
      <c r="H71" s="45" t="s">
        <v>653</v>
      </c>
      <c r="I71" s="45" t="s">
        <v>653</v>
      </c>
      <c r="J71" s="45" t="s">
        <v>653</v>
      </c>
      <c r="K71" s="45" t="s">
        <v>653</v>
      </c>
      <c r="L71" s="45" t="s">
        <v>653</v>
      </c>
      <c r="M71" s="45" t="s">
        <v>653</v>
      </c>
      <c r="N71" s="45" t="s">
        <v>653</v>
      </c>
      <c r="O71" s="45" t="s">
        <v>653</v>
      </c>
      <c r="P71" s="45" t="s">
        <v>653</v>
      </c>
      <c r="Q71" s="45" t="s">
        <v>653</v>
      </c>
      <c r="R71" s="45" t="s">
        <v>653</v>
      </c>
      <c r="S71" s="45" t="s">
        <v>653</v>
      </c>
      <c r="T71" s="45" t="s">
        <v>653</v>
      </c>
      <c r="U71" s="45" t="s">
        <v>653</v>
      </c>
      <c r="V71" s="729"/>
      <c r="W71" s="444" t="s">
        <v>653</v>
      </c>
      <c r="X71" s="45" t="s">
        <v>653</v>
      </c>
      <c r="Y71" s="45" t="s">
        <v>653</v>
      </c>
      <c r="Z71" s="444" t="s">
        <v>653</v>
      </c>
      <c r="AA71" s="444" t="s">
        <v>653</v>
      </c>
      <c r="AB71" s="450" t="s">
        <v>653</v>
      </c>
      <c r="AC71" s="444" t="s">
        <v>653</v>
      </c>
      <c r="AD71" s="444" t="s">
        <v>653</v>
      </c>
      <c r="AE71" s="45" t="s">
        <v>653</v>
      </c>
      <c r="AF71" s="444" t="s">
        <v>653</v>
      </c>
      <c r="AG71" s="444" t="s">
        <v>653</v>
      </c>
      <c r="AH71" s="450" t="s">
        <v>653</v>
      </c>
      <c r="AI71" s="45" t="s">
        <v>653</v>
      </c>
      <c r="AJ71" s="45" t="s">
        <v>653</v>
      </c>
      <c r="AK71" s="45" t="s">
        <v>653</v>
      </c>
      <c r="AL71" s="554"/>
      <c r="AM71" s="554"/>
      <c r="AN71" s="450" t="s">
        <v>653</v>
      </c>
      <c r="AO71" s="554"/>
      <c r="AP71" s="554"/>
      <c r="AQ71" s="450" t="s">
        <v>653</v>
      </c>
      <c r="AR71" s="444" t="s">
        <v>653</v>
      </c>
      <c r="AS71" s="444" t="s">
        <v>653</v>
      </c>
      <c r="AT71" s="45" t="s">
        <v>653</v>
      </c>
      <c r="AU71" s="554"/>
      <c r="AV71" s="554"/>
      <c r="AW71" s="450" t="s">
        <v>653</v>
      </c>
      <c r="AX71" s="554"/>
      <c r="AY71" s="554"/>
      <c r="AZ71" s="450" t="s">
        <v>653</v>
      </c>
      <c r="BA71" s="554"/>
      <c r="BB71" s="554"/>
      <c r="BC71" s="450"/>
      <c r="BD71" s="572">
        <v>42688</v>
      </c>
      <c r="BE71" s="444" t="s">
        <v>653</v>
      </c>
      <c r="BF71" s="444" t="s">
        <v>653</v>
      </c>
      <c r="BG71" s="45" t="s">
        <v>653</v>
      </c>
      <c r="BH71" s="444" t="s">
        <v>653</v>
      </c>
      <c r="BI71" s="444" t="s">
        <v>653</v>
      </c>
      <c r="BJ71" s="45" t="s">
        <v>653</v>
      </c>
      <c r="BK71" s="444" t="s">
        <v>653</v>
      </c>
      <c r="BL71" s="444" t="s">
        <v>653</v>
      </c>
      <c r="BM71" s="729"/>
      <c r="BN71" s="45" t="s">
        <v>653</v>
      </c>
      <c r="BO71" s="45" t="s">
        <v>653</v>
      </c>
      <c r="BP71" s="729"/>
      <c r="BQ71" s="728"/>
      <c r="BR71" s="728"/>
      <c r="BS71" s="729"/>
      <c r="BT71" s="45" t="s">
        <v>653</v>
      </c>
      <c r="BU71" s="45" t="s">
        <v>653</v>
      </c>
      <c r="BV71" s="45" t="s">
        <v>653</v>
      </c>
      <c r="BW71" s="554"/>
      <c r="BX71" s="554"/>
      <c r="BY71" s="450" t="s">
        <v>653</v>
      </c>
      <c r="BZ71" s="574"/>
      <c r="CA71" s="574"/>
      <c r="CB71" s="45" t="s">
        <v>653</v>
      </c>
      <c r="CC71" s="574"/>
      <c r="CD71" s="574"/>
      <c r="CE71" s="45" t="s">
        <v>653</v>
      </c>
      <c r="CF71" s="45" t="s">
        <v>653</v>
      </c>
      <c r="CG71" s="444" t="s">
        <v>653</v>
      </c>
      <c r="CH71" s="450" t="s">
        <v>653</v>
      </c>
      <c r="CI71" s="444" t="s">
        <v>653</v>
      </c>
      <c r="CJ71" s="444" t="s">
        <v>653</v>
      </c>
      <c r="CK71" s="729"/>
      <c r="CL71" s="444" t="s">
        <v>653</v>
      </c>
      <c r="CM71" s="731" t="s">
        <v>659</v>
      </c>
      <c r="CN71" s="45" t="s">
        <v>653</v>
      </c>
      <c r="CO71" s="444" t="s">
        <v>653</v>
      </c>
      <c r="CP71" s="444" t="s">
        <v>653</v>
      </c>
      <c r="CQ71" s="45" t="s">
        <v>653</v>
      </c>
      <c r="CR71" s="580" t="s">
        <v>659</v>
      </c>
      <c r="CS71" s="580" t="s">
        <v>659</v>
      </c>
      <c r="CT71" s="45" t="s">
        <v>653</v>
      </c>
    </row>
    <row r="72" spans="1:98" x14ac:dyDescent="0.15">
      <c r="A72" s="572">
        <v>42689</v>
      </c>
      <c r="B72" s="45" t="s">
        <v>653</v>
      </c>
      <c r="C72" s="45" t="s">
        <v>653</v>
      </c>
      <c r="D72" s="450" t="s">
        <v>653</v>
      </c>
      <c r="E72" s="574"/>
      <c r="F72" s="574"/>
      <c r="G72" s="728"/>
      <c r="H72" s="45" t="s">
        <v>653</v>
      </c>
      <c r="I72" s="45" t="s">
        <v>653</v>
      </c>
      <c r="J72" s="45" t="s">
        <v>653</v>
      </c>
      <c r="K72" s="45" t="s">
        <v>653</v>
      </c>
      <c r="L72" s="45" t="s">
        <v>653</v>
      </c>
      <c r="M72" s="45" t="s">
        <v>653</v>
      </c>
      <c r="N72" s="45" t="s">
        <v>653</v>
      </c>
      <c r="O72" s="45" t="s">
        <v>653</v>
      </c>
      <c r="P72" s="45" t="s">
        <v>653</v>
      </c>
      <c r="Q72" s="45" t="s">
        <v>653</v>
      </c>
      <c r="R72" s="45" t="s">
        <v>653</v>
      </c>
      <c r="S72" s="45" t="s">
        <v>653</v>
      </c>
      <c r="T72" s="45" t="s">
        <v>653</v>
      </c>
      <c r="U72" s="45" t="s">
        <v>653</v>
      </c>
      <c r="V72" s="729"/>
      <c r="W72" s="444" t="s">
        <v>653</v>
      </c>
      <c r="X72" s="45" t="s">
        <v>653</v>
      </c>
      <c r="Y72" s="45" t="s">
        <v>653</v>
      </c>
      <c r="Z72" s="444" t="s">
        <v>653</v>
      </c>
      <c r="AA72" s="444" t="s">
        <v>653</v>
      </c>
      <c r="AB72" s="450" t="s">
        <v>653</v>
      </c>
      <c r="AC72" s="444" t="s">
        <v>653</v>
      </c>
      <c r="AD72" s="444" t="s">
        <v>653</v>
      </c>
      <c r="AE72" s="45" t="s">
        <v>653</v>
      </c>
      <c r="AF72" s="444" t="s">
        <v>653</v>
      </c>
      <c r="AG72" s="444" t="s">
        <v>653</v>
      </c>
      <c r="AH72" s="450" t="s">
        <v>653</v>
      </c>
      <c r="AI72" s="45" t="s">
        <v>653</v>
      </c>
      <c r="AJ72" s="45" t="s">
        <v>653</v>
      </c>
      <c r="AK72" s="45" t="s">
        <v>653</v>
      </c>
      <c r="AL72" s="554"/>
      <c r="AM72" s="554"/>
      <c r="AN72" s="450" t="s">
        <v>653</v>
      </c>
      <c r="AO72" s="554"/>
      <c r="AP72" s="554"/>
      <c r="AQ72" s="450" t="s">
        <v>653</v>
      </c>
      <c r="AR72" s="444" t="s">
        <v>653</v>
      </c>
      <c r="AS72" s="444" t="s">
        <v>653</v>
      </c>
      <c r="AT72" s="45" t="s">
        <v>653</v>
      </c>
      <c r="AU72" s="554"/>
      <c r="AV72" s="554"/>
      <c r="AW72" s="450" t="s">
        <v>653</v>
      </c>
      <c r="AX72" s="554"/>
      <c r="AY72" s="554"/>
      <c r="AZ72" s="450" t="s">
        <v>653</v>
      </c>
      <c r="BA72" s="554"/>
      <c r="BB72" s="554"/>
      <c r="BC72" s="450"/>
      <c r="BD72" s="572">
        <v>42689</v>
      </c>
      <c r="BE72" s="444" t="s">
        <v>653</v>
      </c>
      <c r="BF72" s="444" t="s">
        <v>653</v>
      </c>
      <c r="BG72" s="45" t="s">
        <v>653</v>
      </c>
      <c r="BH72" s="444" t="s">
        <v>653</v>
      </c>
      <c r="BI72" s="444" t="s">
        <v>653</v>
      </c>
      <c r="BJ72" s="45" t="s">
        <v>653</v>
      </c>
      <c r="BK72" s="444" t="s">
        <v>653</v>
      </c>
      <c r="BL72" s="444" t="s">
        <v>653</v>
      </c>
      <c r="BM72" s="729"/>
      <c r="BN72" s="45" t="s">
        <v>653</v>
      </c>
      <c r="BO72" s="45" t="s">
        <v>653</v>
      </c>
      <c r="BP72" s="729"/>
      <c r="BQ72" s="728"/>
      <c r="BR72" s="728"/>
      <c r="BS72" s="729"/>
      <c r="BT72" s="45" t="s">
        <v>653</v>
      </c>
      <c r="BU72" s="45" t="s">
        <v>653</v>
      </c>
      <c r="BV72" s="45" t="s">
        <v>653</v>
      </c>
      <c r="BW72" s="554"/>
      <c r="BX72" s="554"/>
      <c r="BY72" s="450" t="s">
        <v>653</v>
      </c>
      <c r="BZ72" s="574"/>
      <c r="CA72" s="574"/>
      <c r="CB72" s="45" t="s">
        <v>653</v>
      </c>
      <c r="CC72" s="574"/>
      <c r="CD72" s="574"/>
      <c r="CE72" s="45" t="s">
        <v>653</v>
      </c>
      <c r="CF72" s="45" t="s">
        <v>653</v>
      </c>
      <c r="CG72" s="444" t="s">
        <v>653</v>
      </c>
      <c r="CH72" s="450" t="s">
        <v>653</v>
      </c>
      <c r="CI72" s="444" t="s">
        <v>653</v>
      </c>
      <c r="CJ72" s="444" t="s">
        <v>653</v>
      </c>
      <c r="CK72" s="729"/>
      <c r="CL72" s="444" t="s">
        <v>653</v>
      </c>
      <c r="CM72" s="444" t="s">
        <v>653</v>
      </c>
      <c r="CN72" s="45" t="s">
        <v>653</v>
      </c>
      <c r="CO72" s="444" t="s">
        <v>653</v>
      </c>
      <c r="CP72" s="444" t="s">
        <v>653</v>
      </c>
      <c r="CQ72" s="45" t="s">
        <v>653</v>
      </c>
      <c r="CR72" s="580" t="s">
        <v>659</v>
      </c>
      <c r="CS72" s="580" t="s">
        <v>659</v>
      </c>
      <c r="CT72" s="45" t="s">
        <v>653</v>
      </c>
    </row>
    <row r="73" spans="1:98" x14ac:dyDescent="0.15">
      <c r="A73" s="572">
        <v>42690</v>
      </c>
      <c r="B73" s="45" t="s">
        <v>653</v>
      </c>
      <c r="C73" s="45" t="s">
        <v>653</v>
      </c>
      <c r="D73" s="450" t="s">
        <v>653</v>
      </c>
      <c r="E73" s="574"/>
      <c r="F73" s="574"/>
      <c r="G73" s="728"/>
      <c r="H73" s="45" t="s">
        <v>653</v>
      </c>
      <c r="I73" s="45" t="s">
        <v>653</v>
      </c>
      <c r="J73" s="45" t="s">
        <v>653</v>
      </c>
      <c r="K73" s="45" t="s">
        <v>653</v>
      </c>
      <c r="L73" s="45" t="s">
        <v>653</v>
      </c>
      <c r="M73" s="45" t="s">
        <v>653</v>
      </c>
      <c r="N73" s="45" t="s">
        <v>653</v>
      </c>
      <c r="O73" s="45" t="s">
        <v>653</v>
      </c>
      <c r="P73" s="45" t="s">
        <v>653</v>
      </c>
      <c r="Q73" s="45" t="s">
        <v>653</v>
      </c>
      <c r="R73" s="45" t="s">
        <v>653</v>
      </c>
      <c r="S73" s="45" t="s">
        <v>653</v>
      </c>
      <c r="T73" s="45" t="s">
        <v>653</v>
      </c>
      <c r="U73" s="45" t="s">
        <v>653</v>
      </c>
      <c r="V73" s="729"/>
      <c r="W73" s="444" t="s">
        <v>653</v>
      </c>
      <c r="X73" s="45" t="s">
        <v>653</v>
      </c>
      <c r="Y73" s="45" t="s">
        <v>653</v>
      </c>
      <c r="Z73" s="444" t="s">
        <v>653</v>
      </c>
      <c r="AA73" s="444" t="s">
        <v>653</v>
      </c>
      <c r="AB73" s="450" t="s">
        <v>653</v>
      </c>
      <c r="AC73" s="444" t="s">
        <v>653</v>
      </c>
      <c r="AD73" s="444" t="s">
        <v>653</v>
      </c>
      <c r="AE73" s="45" t="s">
        <v>653</v>
      </c>
      <c r="AF73" s="444" t="s">
        <v>653</v>
      </c>
      <c r="AG73" s="444" t="s">
        <v>653</v>
      </c>
      <c r="AH73" s="450" t="s">
        <v>653</v>
      </c>
      <c r="AI73" s="45" t="s">
        <v>653</v>
      </c>
      <c r="AJ73" s="45" t="s">
        <v>653</v>
      </c>
      <c r="AK73" s="45" t="s">
        <v>653</v>
      </c>
      <c r="AL73" s="554"/>
      <c r="AM73" s="554"/>
      <c r="AN73" s="450" t="s">
        <v>653</v>
      </c>
      <c r="AO73" s="554"/>
      <c r="AP73" s="554"/>
      <c r="AQ73" s="450" t="s">
        <v>653</v>
      </c>
      <c r="AR73" s="444" t="s">
        <v>653</v>
      </c>
      <c r="AS73" s="444" t="s">
        <v>653</v>
      </c>
      <c r="AT73" s="45" t="s">
        <v>653</v>
      </c>
      <c r="AU73" s="554"/>
      <c r="AV73" s="554"/>
      <c r="AW73" s="450" t="s">
        <v>653</v>
      </c>
      <c r="AX73" s="554"/>
      <c r="AY73" s="554"/>
      <c r="AZ73" s="450" t="s">
        <v>653</v>
      </c>
      <c r="BA73" s="554"/>
      <c r="BB73" s="554"/>
      <c r="BC73" s="450"/>
      <c r="BD73" s="572">
        <v>42690</v>
      </c>
      <c r="BE73" s="444" t="s">
        <v>653</v>
      </c>
      <c r="BF73" s="444" t="s">
        <v>653</v>
      </c>
      <c r="BG73" s="45" t="s">
        <v>653</v>
      </c>
      <c r="BH73" s="444" t="s">
        <v>653</v>
      </c>
      <c r="BI73" s="444" t="s">
        <v>653</v>
      </c>
      <c r="BJ73" s="45" t="s">
        <v>653</v>
      </c>
      <c r="BK73" s="444" t="s">
        <v>653</v>
      </c>
      <c r="BL73" s="444" t="s">
        <v>653</v>
      </c>
      <c r="BM73" s="729"/>
      <c r="BN73" s="45" t="s">
        <v>653</v>
      </c>
      <c r="BO73" s="45" t="s">
        <v>653</v>
      </c>
      <c r="BP73" s="729"/>
      <c r="BQ73" s="728"/>
      <c r="BR73" s="728"/>
      <c r="BS73" s="729"/>
      <c r="BT73" s="45" t="s">
        <v>653</v>
      </c>
      <c r="BU73" s="45" t="s">
        <v>653</v>
      </c>
      <c r="BV73" s="45" t="s">
        <v>653</v>
      </c>
      <c r="BW73" s="554"/>
      <c r="BX73" s="554"/>
      <c r="BY73" s="450" t="s">
        <v>653</v>
      </c>
      <c r="BZ73" s="574"/>
      <c r="CA73" s="574"/>
      <c r="CB73" s="45" t="s">
        <v>653</v>
      </c>
      <c r="CC73" s="574"/>
      <c r="CD73" s="574"/>
      <c r="CE73" s="45" t="s">
        <v>653</v>
      </c>
      <c r="CF73" s="45" t="s">
        <v>653</v>
      </c>
      <c r="CG73" s="444" t="s">
        <v>653</v>
      </c>
      <c r="CH73" s="450" t="s">
        <v>653</v>
      </c>
      <c r="CI73" s="444" t="s">
        <v>653</v>
      </c>
      <c r="CJ73" s="444" t="s">
        <v>653</v>
      </c>
      <c r="CK73" s="729"/>
      <c r="CL73" s="444" t="s">
        <v>653</v>
      </c>
      <c r="CM73" s="444" t="s">
        <v>653</v>
      </c>
      <c r="CN73" s="45" t="s">
        <v>653</v>
      </c>
      <c r="CO73" s="444" t="s">
        <v>653</v>
      </c>
      <c r="CP73" s="444" t="s">
        <v>653</v>
      </c>
      <c r="CQ73" s="45" t="s">
        <v>653</v>
      </c>
      <c r="CR73" s="444" t="s">
        <v>653</v>
      </c>
      <c r="CS73" s="580" t="s">
        <v>659</v>
      </c>
      <c r="CT73" s="45" t="s">
        <v>653</v>
      </c>
    </row>
    <row r="74" spans="1:98" x14ac:dyDescent="0.15">
      <c r="A74" s="572">
        <v>42691</v>
      </c>
      <c r="B74" s="45" t="s">
        <v>653</v>
      </c>
      <c r="C74" s="45" t="s">
        <v>653</v>
      </c>
      <c r="D74" s="450" t="s">
        <v>653</v>
      </c>
      <c r="E74" s="574"/>
      <c r="F74" s="574"/>
      <c r="G74" s="728"/>
      <c r="H74" s="45" t="s">
        <v>653</v>
      </c>
      <c r="I74" s="45" t="s">
        <v>653</v>
      </c>
      <c r="J74" s="45" t="s">
        <v>653</v>
      </c>
      <c r="K74" s="45" t="s">
        <v>653</v>
      </c>
      <c r="L74" s="45" t="s">
        <v>653</v>
      </c>
      <c r="M74" s="45" t="s">
        <v>653</v>
      </c>
      <c r="N74" s="45" t="s">
        <v>653</v>
      </c>
      <c r="O74" s="45" t="s">
        <v>653</v>
      </c>
      <c r="P74" s="45" t="s">
        <v>653</v>
      </c>
      <c r="Q74" s="45" t="s">
        <v>653</v>
      </c>
      <c r="R74" s="45" t="s">
        <v>653</v>
      </c>
      <c r="S74" s="45" t="s">
        <v>653</v>
      </c>
      <c r="T74" s="45" t="s">
        <v>653</v>
      </c>
      <c r="U74" s="45" t="s">
        <v>653</v>
      </c>
      <c r="V74" s="729"/>
      <c r="W74" s="444" t="s">
        <v>653</v>
      </c>
      <c r="X74" s="45" t="s">
        <v>653</v>
      </c>
      <c r="Y74" s="45" t="s">
        <v>653</v>
      </c>
      <c r="Z74" s="444" t="s">
        <v>653</v>
      </c>
      <c r="AA74" s="444" t="s">
        <v>653</v>
      </c>
      <c r="AB74" s="450" t="s">
        <v>653</v>
      </c>
      <c r="AC74" s="444" t="s">
        <v>653</v>
      </c>
      <c r="AD74" s="444" t="s">
        <v>653</v>
      </c>
      <c r="AE74" s="45" t="s">
        <v>653</v>
      </c>
      <c r="AF74" s="444" t="s">
        <v>653</v>
      </c>
      <c r="AG74" s="444" t="s">
        <v>653</v>
      </c>
      <c r="AH74" s="450" t="s">
        <v>653</v>
      </c>
      <c r="AI74" s="45" t="s">
        <v>653</v>
      </c>
      <c r="AJ74" s="45" t="s">
        <v>653</v>
      </c>
      <c r="AK74" s="45" t="s">
        <v>653</v>
      </c>
      <c r="AL74" s="554"/>
      <c r="AM74" s="554"/>
      <c r="AN74" s="450" t="s">
        <v>653</v>
      </c>
      <c r="AO74" s="554"/>
      <c r="AP74" s="554"/>
      <c r="AQ74" s="450" t="s">
        <v>653</v>
      </c>
      <c r="AR74" s="444" t="s">
        <v>653</v>
      </c>
      <c r="AS74" s="444" t="s">
        <v>653</v>
      </c>
      <c r="AT74" s="45" t="s">
        <v>653</v>
      </c>
      <c r="AU74" s="554"/>
      <c r="AV74" s="554"/>
      <c r="AW74" s="450" t="s">
        <v>653</v>
      </c>
      <c r="AX74" s="554"/>
      <c r="AY74" s="554"/>
      <c r="AZ74" s="450" t="s">
        <v>653</v>
      </c>
      <c r="BA74" s="554"/>
      <c r="BB74" s="554"/>
      <c r="BC74" s="450"/>
      <c r="BD74" s="572">
        <v>42691</v>
      </c>
      <c r="BE74" s="444" t="s">
        <v>653</v>
      </c>
      <c r="BF74" s="444" t="s">
        <v>653</v>
      </c>
      <c r="BG74" s="45" t="s">
        <v>653</v>
      </c>
      <c r="BH74" s="444" t="s">
        <v>653</v>
      </c>
      <c r="BI74" s="444" t="s">
        <v>653</v>
      </c>
      <c r="BJ74" s="45" t="s">
        <v>653</v>
      </c>
      <c r="BK74" s="444" t="s">
        <v>653</v>
      </c>
      <c r="BL74" s="444" t="s">
        <v>653</v>
      </c>
      <c r="BM74" s="729"/>
      <c r="BN74" s="45" t="s">
        <v>653</v>
      </c>
      <c r="BO74" s="45" t="s">
        <v>653</v>
      </c>
      <c r="BP74" s="729"/>
      <c r="BQ74" s="728"/>
      <c r="BR74" s="728"/>
      <c r="BS74" s="729"/>
      <c r="BT74" s="45" t="s">
        <v>653</v>
      </c>
      <c r="BU74" s="45" t="s">
        <v>653</v>
      </c>
      <c r="BV74" s="45" t="s">
        <v>653</v>
      </c>
      <c r="BW74" s="554"/>
      <c r="BX74" s="554"/>
      <c r="BY74" s="450" t="s">
        <v>653</v>
      </c>
      <c r="BZ74" s="574"/>
      <c r="CA74" s="574"/>
      <c r="CB74" s="45" t="s">
        <v>653</v>
      </c>
      <c r="CC74" s="574"/>
      <c r="CD74" s="574"/>
      <c r="CE74" s="45" t="s">
        <v>653</v>
      </c>
      <c r="CF74" s="45" t="s">
        <v>653</v>
      </c>
      <c r="CG74" s="444" t="s">
        <v>653</v>
      </c>
      <c r="CH74" s="450" t="s">
        <v>653</v>
      </c>
      <c r="CI74" s="444" t="s">
        <v>653</v>
      </c>
      <c r="CJ74" s="444" t="s">
        <v>653</v>
      </c>
      <c r="CK74" s="729"/>
      <c r="CL74" s="444" t="s">
        <v>653</v>
      </c>
      <c r="CM74" s="444" t="s">
        <v>653</v>
      </c>
      <c r="CN74" s="45" t="s">
        <v>653</v>
      </c>
      <c r="CO74" s="444" t="s">
        <v>653</v>
      </c>
      <c r="CP74" s="444" t="s">
        <v>653</v>
      </c>
      <c r="CQ74" s="45" t="s">
        <v>653</v>
      </c>
      <c r="CR74" s="580" t="s">
        <v>659</v>
      </c>
      <c r="CS74" s="580" t="s">
        <v>659</v>
      </c>
      <c r="CT74" s="45" t="s">
        <v>653</v>
      </c>
    </row>
    <row r="75" spans="1:98" ht="15" x14ac:dyDescent="0.2">
      <c r="A75" s="572">
        <v>42692</v>
      </c>
      <c r="B75" s="45" t="s">
        <v>653</v>
      </c>
      <c r="C75" s="45" t="s">
        <v>653</v>
      </c>
      <c r="D75" s="450" t="s">
        <v>653</v>
      </c>
      <c r="E75" s="574"/>
      <c r="F75" s="574"/>
      <c r="G75" s="728"/>
      <c r="H75" s="45" t="s">
        <v>653</v>
      </c>
      <c r="I75" s="45" t="s">
        <v>653</v>
      </c>
      <c r="J75" s="45" t="s">
        <v>653</v>
      </c>
      <c r="K75" s="45" t="s">
        <v>653</v>
      </c>
      <c r="L75" s="45" t="s">
        <v>653</v>
      </c>
      <c r="M75" s="45" t="s">
        <v>653</v>
      </c>
      <c r="N75" s="45" t="s">
        <v>653</v>
      </c>
      <c r="O75" s="45" t="s">
        <v>653</v>
      </c>
      <c r="P75" s="45" t="s">
        <v>653</v>
      </c>
      <c r="Q75" s="45" t="s">
        <v>653</v>
      </c>
      <c r="R75" s="45" t="s">
        <v>653</v>
      </c>
      <c r="S75" s="45" t="s">
        <v>653</v>
      </c>
      <c r="T75" s="45" t="s">
        <v>653</v>
      </c>
      <c r="U75" s="45" t="s">
        <v>653</v>
      </c>
      <c r="V75" s="729"/>
      <c r="W75" s="444" t="s">
        <v>653</v>
      </c>
      <c r="X75" s="45" t="s">
        <v>653</v>
      </c>
      <c r="Y75" s="45" t="s">
        <v>653</v>
      </c>
      <c r="Z75" s="444" t="s">
        <v>653</v>
      </c>
      <c r="AA75" s="444" t="s">
        <v>653</v>
      </c>
      <c r="AB75" s="575" t="s">
        <v>659</v>
      </c>
      <c r="AC75" s="444" t="s">
        <v>653</v>
      </c>
      <c r="AD75" s="444" t="s">
        <v>653</v>
      </c>
      <c r="AE75" s="45" t="s">
        <v>653</v>
      </c>
      <c r="AF75" s="444" t="s">
        <v>653</v>
      </c>
      <c r="AG75" s="444" t="s">
        <v>653</v>
      </c>
      <c r="AH75" s="450" t="s">
        <v>653</v>
      </c>
      <c r="AI75" s="45" t="s">
        <v>653</v>
      </c>
      <c r="AJ75" s="45" t="s">
        <v>653</v>
      </c>
      <c r="AK75" s="45" t="s">
        <v>653</v>
      </c>
      <c r="AL75" s="554"/>
      <c r="AM75" s="554"/>
      <c r="AN75" s="450" t="s">
        <v>653</v>
      </c>
      <c r="AO75" s="554"/>
      <c r="AP75" s="554"/>
      <c r="AQ75" s="450" t="s">
        <v>653</v>
      </c>
      <c r="AR75" s="444" t="s">
        <v>653</v>
      </c>
      <c r="AS75" s="444" t="s">
        <v>653</v>
      </c>
      <c r="AT75" s="45" t="s">
        <v>653</v>
      </c>
      <c r="AU75" s="554"/>
      <c r="AV75" s="554"/>
      <c r="AW75" s="450" t="s">
        <v>653</v>
      </c>
      <c r="AX75" s="554"/>
      <c r="AY75" s="554"/>
      <c r="AZ75" s="450" t="s">
        <v>653</v>
      </c>
      <c r="BA75" s="554"/>
      <c r="BB75" s="554"/>
      <c r="BC75" s="450"/>
      <c r="BD75" s="572">
        <v>42692</v>
      </c>
      <c r="BE75" s="580" t="s">
        <v>659</v>
      </c>
      <c r="BF75" s="731" t="s">
        <v>659</v>
      </c>
      <c r="BG75" s="45" t="s">
        <v>653</v>
      </c>
      <c r="BH75" s="444" t="s">
        <v>653</v>
      </c>
      <c r="BI75" s="444" t="s">
        <v>653</v>
      </c>
      <c r="BJ75" s="45" t="s">
        <v>653</v>
      </c>
      <c r="BK75" s="444" t="s">
        <v>653</v>
      </c>
      <c r="BL75" s="444" t="s">
        <v>653</v>
      </c>
      <c r="BM75" s="729"/>
      <c r="BN75" s="45" t="s">
        <v>653</v>
      </c>
      <c r="BO75" s="45" t="s">
        <v>653</v>
      </c>
      <c r="BP75" s="729"/>
      <c r="BQ75" s="728"/>
      <c r="BR75" s="728"/>
      <c r="BS75" s="729"/>
      <c r="BT75" s="45" t="s">
        <v>653</v>
      </c>
      <c r="BU75" s="45" t="s">
        <v>653</v>
      </c>
      <c r="BV75" s="45" t="s">
        <v>653</v>
      </c>
      <c r="BW75" s="554"/>
      <c r="BX75" s="554"/>
      <c r="BY75" s="450" t="s">
        <v>653</v>
      </c>
      <c r="BZ75" s="574"/>
      <c r="CA75" s="574"/>
      <c r="CB75" s="45" t="s">
        <v>653</v>
      </c>
      <c r="CC75" s="574"/>
      <c r="CD75" s="574"/>
      <c r="CE75" s="45" t="s">
        <v>653</v>
      </c>
      <c r="CF75" s="45" t="s">
        <v>653</v>
      </c>
      <c r="CG75" s="444" t="s">
        <v>653</v>
      </c>
      <c r="CH75" s="450" t="s">
        <v>653</v>
      </c>
      <c r="CI75" s="444" t="s">
        <v>653</v>
      </c>
      <c r="CJ75" s="444" t="s">
        <v>653</v>
      </c>
      <c r="CK75" s="729"/>
      <c r="CL75" s="576" t="s">
        <v>665</v>
      </c>
      <c r="CM75" s="444" t="s">
        <v>653</v>
      </c>
      <c r="CN75" s="45" t="s">
        <v>653</v>
      </c>
      <c r="CO75" s="444" t="s">
        <v>653</v>
      </c>
      <c r="CP75" s="444" t="s">
        <v>653</v>
      </c>
      <c r="CQ75" s="45" t="s">
        <v>653</v>
      </c>
      <c r="CR75" s="580" t="s">
        <v>659</v>
      </c>
      <c r="CS75" s="580" t="s">
        <v>659</v>
      </c>
      <c r="CT75" s="45" t="s">
        <v>653</v>
      </c>
    </row>
    <row r="76" spans="1:98" ht="15" x14ac:dyDescent="0.2">
      <c r="A76" s="572">
        <v>42693</v>
      </c>
      <c r="B76" s="45" t="s">
        <v>653</v>
      </c>
      <c r="C76" s="45" t="s">
        <v>653</v>
      </c>
      <c r="D76" s="450" t="s">
        <v>653</v>
      </c>
      <c r="E76" s="574"/>
      <c r="F76" s="574"/>
      <c r="G76" s="728"/>
      <c r="H76" s="45" t="s">
        <v>653</v>
      </c>
      <c r="I76" s="45" t="s">
        <v>653</v>
      </c>
      <c r="J76" s="45" t="s">
        <v>653</v>
      </c>
      <c r="K76" s="45" t="s">
        <v>653</v>
      </c>
      <c r="L76" s="45" t="s">
        <v>653</v>
      </c>
      <c r="M76" s="45" t="s">
        <v>653</v>
      </c>
      <c r="N76" s="45" t="s">
        <v>653</v>
      </c>
      <c r="O76" s="45" t="s">
        <v>653</v>
      </c>
      <c r="P76" s="45" t="s">
        <v>653</v>
      </c>
      <c r="Q76" s="45" t="s">
        <v>653</v>
      </c>
      <c r="R76" s="45" t="s">
        <v>653</v>
      </c>
      <c r="S76" s="45" t="s">
        <v>653</v>
      </c>
      <c r="T76" s="45" t="s">
        <v>653</v>
      </c>
      <c r="U76" s="45" t="s">
        <v>653</v>
      </c>
      <c r="V76" s="729"/>
      <c r="W76" s="444" t="s">
        <v>653</v>
      </c>
      <c r="X76" s="45" t="s">
        <v>653</v>
      </c>
      <c r="Y76" s="45" t="s">
        <v>653</v>
      </c>
      <c r="Z76" s="444" t="s">
        <v>653</v>
      </c>
      <c r="AA76" s="444" t="s">
        <v>653</v>
      </c>
      <c r="AB76" s="575" t="s">
        <v>659</v>
      </c>
      <c r="AC76" s="444" t="s">
        <v>653</v>
      </c>
      <c r="AD76" s="444" t="s">
        <v>653</v>
      </c>
      <c r="AE76" s="45" t="s">
        <v>653</v>
      </c>
      <c r="AF76" s="444" t="s">
        <v>653</v>
      </c>
      <c r="AG76" s="444" t="s">
        <v>653</v>
      </c>
      <c r="AH76" s="450" t="s">
        <v>653</v>
      </c>
      <c r="AI76" s="45" t="s">
        <v>653</v>
      </c>
      <c r="AJ76" s="45" t="s">
        <v>653</v>
      </c>
      <c r="AK76" s="45" t="s">
        <v>653</v>
      </c>
      <c r="AL76" s="554"/>
      <c r="AM76" s="554"/>
      <c r="AN76" s="450" t="s">
        <v>653</v>
      </c>
      <c r="AO76" s="554"/>
      <c r="AP76" s="554"/>
      <c r="AQ76" s="450" t="s">
        <v>653</v>
      </c>
      <c r="AR76" s="444" t="s">
        <v>653</v>
      </c>
      <c r="AS76" s="444" t="s">
        <v>653</v>
      </c>
      <c r="AT76" s="45" t="s">
        <v>653</v>
      </c>
      <c r="AU76" s="554"/>
      <c r="AV76" s="554"/>
      <c r="AW76" s="450" t="s">
        <v>653</v>
      </c>
      <c r="AX76" s="554"/>
      <c r="AY76" s="554"/>
      <c r="AZ76" s="450" t="s">
        <v>653</v>
      </c>
      <c r="BA76" s="554"/>
      <c r="BB76" s="554"/>
      <c r="BC76" s="450"/>
      <c r="BD76" s="572">
        <v>42693</v>
      </c>
      <c r="BE76" s="580" t="s">
        <v>659</v>
      </c>
      <c r="BF76" s="731" t="s">
        <v>659</v>
      </c>
      <c r="BG76" s="45" t="s">
        <v>653</v>
      </c>
      <c r="BH76" s="444" t="s">
        <v>653</v>
      </c>
      <c r="BI76" s="444" t="s">
        <v>653</v>
      </c>
      <c r="BJ76" s="45" t="s">
        <v>653</v>
      </c>
      <c r="BK76" s="444" t="s">
        <v>653</v>
      </c>
      <c r="BL76" s="444" t="s">
        <v>653</v>
      </c>
      <c r="BM76" s="729"/>
      <c r="BN76" s="45" t="s">
        <v>653</v>
      </c>
      <c r="BO76" s="45" t="s">
        <v>653</v>
      </c>
      <c r="BP76" s="729"/>
      <c r="BQ76" s="728"/>
      <c r="BR76" s="728"/>
      <c r="BS76" s="729"/>
      <c r="BT76" s="45" t="s">
        <v>653</v>
      </c>
      <c r="BU76" s="45" t="s">
        <v>653</v>
      </c>
      <c r="BV76" s="45" t="s">
        <v>653</v>
      </c>
      <c r="BW76" s="554"/>
      <c r="BX76" s="554"/>
      <c r="BY76" s="450" t="s">
        <v>653</v>
      </c>
      <c r="BZ76" s="574"/>
      <c r="CA76" s="574"/>
      <c r="CB76" s="45" t="s">
        <v>653</v>
      </c>
      <c r="CC76" s="574"/>
      <c r="CD76" s="574"/>
      <c r="CE76" s="45" t="s">
        <v>653</v>
      </c>
      <c r="CF76" s="45" t="s">
        <v>653</v>
      </c>
      <c r="CG76" s="444" t="s">
        <v>653</v>
      </c>
      <c r="CH76" s="450" t="s">
        <v>653</v>
      </c>
      <c r="CI76" s="444" t="s">
        <v>653</v>
      </c>
      <c r="CJ76" s="444" t="s">
        <v>653</v>
      </c>
      <c r="CK76" s="729"/>
      <c r="CL76" s="576" t="s">
        <v>665</v>
      </c>
      <c r="CM76" s="731" t="s">
        <v>659</v>
      </c>
      <c r="CN76" s="45" t="s">
        <v>653</v>
      </c>
      <c r="CO76" s="444" t="s">
        <v>653</v>
      </c>
      <c r="CP76" s="444" t="s">
        <v>653</v>
      </c>
      <c r="CQ76" s="45" t="s">
        <v>653</v>
      </c>
      <c r="CR76" s="580" t="s">
        <v>659</v>
      </c>
      <c r="CS76" s="580" t="s">
        <v>659</v>
      </c>
      <c r="CT76" s="45" t="s">
        <v>653</v>
      </c>
    </row>
    <row r="77" spans="1:98" ht="15" x14ac:dyDescent="0.2">
      <c r="A77" s="572">
        <v>42694</v>
      </c>
      <c r="B77" s="45" t="s">
        <v>653</v>
      </c>
      <c r="C77" s="45" t="s">
        <v>653</v>
      </c>
      <c r="D77" s="450" t="s">
        <v>653</v>
      </c>
      <c r="E77" s="574"/>
      <c r="F77" s="574"/>
      <c r="G77" s="728"/>
      <c r="H77" s="45" t="s">
        <v>653</v>
      </c>
      <c r="I77" s="45" t="s">
        <v>653</v>
      </c>
      <c r="J77" s="45" t="s">
        <v>653</v>
      </c>
      <c r="K77" s="45" t="s">
        <v>653</v>
      </c>
      <c r="L77" s="45" t="s">
        <v>653</v>
      </c>
      <c r="M77" s="45" t="s">
        <v>653</v>
      </c>
      <c r="N77" s="45" t="s">
        <v>653</v>
      </c>
      <c r="O77" s="45" t="s">
        <v>653</v>
      </c>
      <c r="P77" s="45" t="s">
        <v>653</v>
      </c>
      <c r="Q77" s="45" t="s">
        <v>653</v>
      </c>
      <c r="R77" s="45" t="s">
        <v>653</v>
      </c>
      <c r="S77" s="45" t="s">
        <v>653</v>
      </c>
      <c r="T77" s="45" t="s">
        <v>653</v>
      </c>
      <c r="U77" s="45" t="s">
        <v>653</v>
      </c>
      <c r="V77" s="729"/>
      <c r="W77" s="444" t="s">
        <v>653</v>
      </c>
      <c r="X77" s="45" t="s">
        <v>653</v>
      </c>
      <c r="Y77" s="45" t="s">
        <v>653</v>
      </c>
      <c r="Z77" s="444" t="s">
        <v>653</v>
      </c>
      <c r="AA77" s="444" t="s">
        <v>653</v>
      </c>
      <c r="AB77" s="575" t="s">
        <v>659</v>
      </c>
      <c r="AC77" s="444" t="s">
        <v>653</v>
      </c>
      <c r="AD77" s="444" t="s">
        <v>653</v>
      </c>
      <c r="AE77" s="45" t="s">
        <v>653</v>
      </c>
      <c r="AF77" s="444" t="s">
        <v>653</v>
      </c>
      <c r="AG77" s="444" t="s">
        <v>653</v>
      </c>
      <c r="AH77" s="450" t="s">
        <v>653</v>
      </c>
      <c r="AI77" s="45" t="s">
        <v>653</v>
      </c>
      <c r="AJ77" s="45" t="s">
        <v>653</v>
      </c>
      <c r="AK77" s="45" t="s">
        <v>653</v>
      </c>
      <c r="AL77" s="554"/>
      <c r="AM77" s="554"/>
      <c r="AN77" s="450" t="s">
        <v>653</v>
      </c>
      <c r="AO77" s="554"/>
      <c r="AP77" s="554"/>
      <c r="AQ77" s="450" t="s">
        <v>653</v>
      </c>
      <c r="AR77" s="444" t="s">
        <v>653</v>
      </c>
      <c r="AS77" s="444" t="s">
        <v>653</v>
      </c>
      <c r="AT77" s="45" t="s">
        <v>653</v>
      </c>
      <c r="AU77" s="554"/>
      <c r="AV77" s="554"/>
      <c r="AW77" s="450" t="s">
        <v>653</v>
      </c>
      <c r="AX77" s="554"/>
      <c r="AY77" s="554"/>
      <c r="AZ77" s="450" t="s">
        <v>653</v>
      </c>
      <c r="BA77" s="554"/>
      <c r="BB77" s="554"/>
      <c r="BC77" s="450"/>
      <c r="BD77" s="572">
        <v>42694</v>
      </c>
      <c r="BE77" s="580" t="s">
        <v>659</v>
      </c>
      <c r="BF77" s="731" t="s">
        <v>659</v>
      </c>
      <c r="BG77" s="45" t="s">
        <v>653</v>
      </c>
      <c r="BH77" s="444" t="s">
        <v>653</v>
      </c>
      <c r="BI77" s="444" t="s">
        <v>653</v>
      </c>
      <c r="BJ77" s="45" t="s">
        <v>653</v>
      </c>
      <c r="BK77" s="444" t="s">
        <v>653</v>
      </c>
      <c r="BL77" s="444" t="s">
        <v>653</v>
      </c>
      <c r="BM77" s="729"/>
      <c r="BN77" s="45" t="s">
        <v>653</v>
      </c>
      <c r="BO77" s="45" t="s">
        <v>653</v>
      </c>
      <c r="BP77" s="729"/>
      <c r="BQ77" s="728"/>
      <c r="BR77" s="728"/>
      <c r="BS77" s="729"/>
      <c r="BT77" s="45" t="s">
        <v>653</v>
      </c>
      <c r="BU77" s="45" t="s">
        <v>653</v>
      </c>
      <c r="BV77" s="45" t="s">
        <v>653</v>
      </c>
      <c r="BW77" s="554"/>
      <c r="BX77" s="554"/>
      <c r="BY77" s="575" t="s">
        <v>659</v>
      </c>
      <c r="BZ77" s="574"/>
      <c r="CA77" s="574"/>
      <c r="CB77" s="45" t="s">
        <v>653</v>
      </c>
      <c r="CC77" s="574"/>
      <c r="CD77" s="574"/>
      <c r="CE77" s="45" t="s">
        <v>653</v>
      </c>
      <c r="CF77" s="45" t="s">
        <v>653</v>
      </c>
      <c r="CG77" s="444" t="s">
        <v>653</v>
      </c>
      <c r="CH77" s="450" t="s">
        <v>653</v>
      </c>
      <c r="CI77" s="444" t="s">
        <v>653</v>
      </c>
      <c r="CJ77" s="444" t="s">
        <v>653</v>
      </c>
      <c r="CK77" s="729"/>
      <c r="CL77" s="444" t="s">
        <v>653</v>
      </c>
      <c r="CM77" s="731" t="s">
        <v>659</v>
      </c>
      <c r="CN77" s="45" t="s">
        <v>653</v>
      </c>
      <c r="CO77" s="444" t="s">
        <v>653</v>
      </c>
      <c r="CP77" s="444" t="s">
        <v>653</v>
      </c>
      <c r="CQ77" s="45" t="s">
        <v>653</v>
      </c>
      <c r="CR77" s="580" t="s">
        <v>659</v>
      </c>
      <c r="CS77" s="580" t="s">
        <v>659</v>
      </c>
      <c r="CT77" s="45" t="s">
        <v>653</v>
      </c>
    </row>
    <row r="78" spans="1:98" ht="15" x14ac:dyDescent="0.2">
      <c r="A78" s="572">
        <v>42695</v>
      </c>
      <c r="B78" s="45" t="s">
        <v>653</v>
      </c>
      <c r="C78" s="45" t="s">
        <v>653</v>
      </c>
      <c r="D78" s="450" t="s">
        <v>653</v>
      </c>
      <c r="E78" s="574"/>
      <c r="F78" s="574"/>
      <c r="G78" s="728"/>
      <c r="H78" s="45" t="s">
        <v>653</v>
      </c>
      <c r="I78" s="45" t="s">
        <v>653</v>
      </c>
      <c r="J78" s="45" t="s">
        <v>653</v>
      </c>
      <c r="K78" s="45" t="s">
        <v>653</v>
      </c>
      <c r="L78" s="45" t="s">
        <v>653</v>
      </c>
      <c r="M78" s="45" t="s">
        <v>653</v>
      </c>
      <c r="N78" s="45" t="s">
        <v>653</v>
      </c>
      <c r="O78" s="45" t="s">
        <v>653</v>
      </c>
      <c r="P78" s="45" t="s">
        <v>653</v>
      </c>
      <c r="Q78" s="45" t="s">
        <v>653</v>
      </c>
      <c r="R78" s="45" t="s">
        <v>653</v>
      </c>
      <c r="S78" s="45" t="s">
        <v>653</v>
      </c>
      <c r="T78" s="45" t="s">
        <v>653</v>
      </c>
      <c r="U78" s="45" t="s">
        <v>653</v>
      </c>
      <c r="V78" s="729"/>
      <c r="W78" s="444" t="s">
        <v>653</v>
      </c>
      <c r="X78" s="45" t="s">
        <v>653</v>
      </c>
      <c r="Y78" s="45" t="s">
        <v>653</v>
      </c>
      <c r="Z78" s="444" t="s">
        <v>653</v>
      </c>
      <c r="AA78" s="444" t="s">
        <v>653</v>
      </c>
      <c r="AB78" s="450" t="s">
        <v>653</v>
      </c>
      <c r="AC78" s="444" t="s">
        <v>653</v>
      </c>
      <c r="AD78" s="444" t="s">
        <v>653</v>
      </c>
      <c r="AE78" s="45" t="s">
        <v>653</v>
      </c>
      <c r="AF78" s="444" t="s">
        <v>653</v>
      </c>
      <c r="AG78" s="444" t="s">
        <v>653</v>
      </c>
      <c r="AH78" s="450" t="s">
        <v>653</v>
      </c>
      <c r="AI78" s="45" t="s">
        <v>653</v>
      </c>
      <c r="AJ78" s="45" t="s">
        <v>653</v>
      </c>
      <c r="AK78" s="45" t="s">
        <v>653</v>
      </c>
      <c r="AL78" s="554"/>
      <c r="AM78" s="554"/>
      <c r="AN78" s="450" t="s">
        <v>653</v>
      </c>
      <c r="AO78" s="554"/>
      <c r="AP78" s="554"/>
      <c r="AQ78" s="450" t="s">
        <v>653</v>
      </c>
      <c r="AR78" s="444" t="s">
        <v>653</v>
      </c>
      <c r="AS78" s="444" t="s">
        <v>653</v>
      </c>
      <c r="AT78" s="45" t="s">
        <v>653</v>
      </c>
      <c r="AU78" s="554"/>
      <c r="AV78" s="554"/>
      <c r="AW78" s="450" t="s">
        <v>653</v>
      </c>
      <c r="AX78" s="554"/>
      <c r="AY78" s="554"/>
      <c r="AZ78" s="450" t="s">
        <v>653</v>
      </c>
      <c r="BA78" s="554"/>
      <c r="BB78" s="554"/>
      <c r="BC78" s="450"/>
      <c r="BD78" s="572">
        <v>42695</v>
      </c>
      <c r="BE78" s="580" t="s">
        <v>659</v>
      </c>
      <c r="BF78" s="731" t="s">
        <v>659</v>
      </c>
      <c r="BG78" s="45" t="s">
        <v>653</v>
      </c>
      <c r="BH78" s="444" t="s">
        <v>653</v>
      </c>
      <c r="BI78" s="444" t="s">
        <v>653</v>
      </c>
      <c r="BJ78" s="45" t="s">
        <v>653</v>
      </c>
      <c r="BK78" s="444" t="s">
        <v>653</v>
      </c>
      <c r="BL78" s="444" t="s">
        <v>653</v>
      </c>
      <c r="BM78" s="729"/>
      <c r="BN78" s="45" t="s">
        <v>653</v>
      </c>
      <c r="BO78" s="45" t="s">
        <v>653</v>
      </c>
      <c r="BP78" s="729"/>
      <c r="BQ78" s="728"/>
      <c r="BR78" s="728"/>
      <c r="BS78" s="729"/>
      <c r="BT78" s="45" t="s">
        <v>653</v>
      </c>
      <c r="BU78" s="45" t="s">
        <v>653</v>
      </c>
      <c r="BV78" s="45" t="s">
        <v>653</v>
      </c>
      <c r="BW78" s="554"/>
      <c r="BX78" s="554"/>
      <c r="BY78" s="450" t="s">
        <v>653</v>
      </c>
      <c r="BZ78" s="574"/>
      <c r="CA78" s="574"/>
      <c r="CB78" s="45" t="s">
        <v>653</v>
      </c>
      <c r="CC78" s="574"/>
      <c r="CD78" s="574"/>
      <c r="CE78" s="45" t="s">
        <v>653</v>
      </c>
      <c r="CF78" s="45" t="s">
        <v>653</v>
      </c>
      <c r="CG78" s="444" t="s">
        <v>653</v>
      </c>
      <c r="CH78" s="450" t="s">
        <v>653</v>
      </c>
      <c r="CI78" s="444" t="s">
        <v>653</v>
      </c>
      <c r="CJ78" s="444" t="s">
        <v>653</v>
      </c>
      <c r="CK78" s="729"/>
      <c r="CL78" s="576" t="s">
        <v>665</v>
      </c>
      <c r="CM78" s="731" t="s">
        <v>659</v>
      </c>
      <c r="CN78" s="45" t="s">
        <v>653</v>
      </c>
      <c r="CO78" s="444" t="s">
        <v>653</v>
      </c>
      <c r="CP78" s="444" t="s">
        <v>653</v>
      </c>
      <c r="CQ78" s="45" t="s">
        <v>653</v>
      </c>
      <c r="CR78" s="580" t="s">
        <v>659</v>
      </c>
      <c r="CS78" s="580" t="s">
        <v>659</v>
      </c>
      <c r="CT78" s="45" t="s">
        <v>653</v>
      </c>
    </row>
    <row r="79" spans="1:98" ht="15" x14ac:dyDescent="0.2">
      <c r="A79" s="572">
        <v>42696</v>
      </c>
      <c r="B79" s="45" t="s">
        <v>653</v>
      </c>
      <c r="C79" s="45" t="s">
        <v>653</v>
      </c>
      <c r="D79" s="450" t="s">
        <v>653</v>
      </c>
      <c r="E79" s="574"/>
      <c r="F79" s="574"/>
      <c r="G79" s="728"/>
      <c r="H79" s="45" t="s">
        <v>653</v>
      </c>
      <c r="I79" s="45" t="s">
        <v>653</v>
      </c>
      <c r="J79" s="45" t="s">
        <v>653</v>
      </c>
      <c r="K79" s="45" t="s">
        <v>653</v>
      </c>
      <c r="L79" s="45" t="s">
        <v>653</v>
      </c>
      <c r="M79" s="45" t="s">
        <v>653</v>
      </c>
      <c r="N79" s="45" t="s">
        <v>653</v>
      </c>
      <c r="O79" s="45" t="s">
        <v>653</v>
      </c>
      <c r="P79" s="45" t="s">
        <v>653</v>
      </c>
      <c r="Q79" s="45" t="s">
        <v>653</v>
      </c>
      <c r="R79" s="45" t="s">
        <v>653</v>
      </c>
      <c r="S79" s="45" t="s">
        <v>653</v>
      </c>
      <c r="T79" s="45" t="s">
        <v>653</v>
      </c>
      <c r="U79" s="45" t="s">
        <v>653</v>
      </c>
      <c r="V79" s="729"/>
      <c r="W79" s="444" t="s">
        <v>653</v>
      </c>
      <c r="X79" s="45" t="s">
        <v>653</v>
      </c>
      <c r="Y79" s="45" t="s">
        <v>653</v>
      </c>
      <c r="Z79" s="444" t="s">
        <v>653</v>
      </c>
      <c r="AA79" s="444" t="s">
        <v>653</v>
      </c>
      <c r="AB79" s="450" t="s">
        <v>653</v>
      </c>
      <c r="AC79" s="444" t="s">
        <v>653</v>
      </c>
      <c r="AD79" s="444" t="s">
        <v>653</v>
      </c>
      <c r="AE79" s="45" t="s">
        <v>653</v>
      </c>
      <c r="AF79" s="444" t="s">
        <v>653</v>
      </c>
      <c r="AG79" s="444" t="s">
        <v>653</v>
      </c>
      <c r="AH79" s="450" t="s">
        <v>653</v>
      </c>
      <c r="AI79" s="45" t="s">
        <v>653</v>
      </c>
      <c r="AJ79" s="45" t="s">
        <v>653</v>
      </c>
      <c r="AK79" s="45" t="s">
        <v>653</v>
      </c>
      <c r="AL79" s="554"/>
      <c r="AM79" s="554"/>
      <c r="AN79" s="450" t="s">
        <v>653</v>
      </c>
      <c r="AO79" s="554"/>
      <c r="AP79" s="554"/>
      <c r="AQ79" s="450" t="s">
        <v>653</v>
      </c>
      <c r="AR79" s="444" t="s">
        <v>653</v>
      </c>
      <c r="AS79" s="444" t="s">
        <v>653</v>
      </c>
      <c r="AT79" s="45" t="s">
        <v>653</v>
      </c>
      <c r="AU79" s="554"/>
      <c r="AV79" s="554"/>
      <c r="AW79" s="450" t="s">
        <v>653</v>
      </c>
      <c r="AX79" s="554"/>
      <c r="AY79" s="554"/>
      <c r="AZ79" s="450" t="s">
        <v>653</v>
      </c>
      <c r="BA79" s="554"/>
      <c r="BB79" s="554"/>
      <c r="BC79" s="450"/>
      <c r="BD79" s="572">
        <v>42696</v>
      </c>
      <c r="BE79" s="580" t="s">
        <v>659</v>
      </c>
      <c r="BF79" s="731" t="s">
        <v>659</v>
      </c>
      <c r="BG79" s="45" t="s">
        <v>653</v>
      </c>
      <c r="BH79" s="444" t="s">
        <v>653</v>
      </c>
      <c r="BI79" s="444" t="s">
        <v>653</v>
      </c>
      <c r="BJ79" s="45" t="s">
        <v>653</v>
      </c>
      <c r="BK79" s="444" t="s">
        <v>653</v>
      </c>
      <c r="BL79" s="444" t="s">
        <v>653</v>
      </c>
      <c r="BM79" s="729"/>
      <c r="BN79" s="45" t="s">
        <v>653</v>
      </c>
      <c r="BO79" s="45" t="s">
        <v>653</v>
      </c>
      <c r="BP79" s="729"/>
      <c r="BQ79" s="728"/>
      <c r="BR79" s="728"/>
      <c r="BS79" s="729"/>
      <c r="BT79" s="45" t="s">
        <v>653</v>
      </c>
      <c r="BU79" s="45" t="s">
        <v>653</v>
      </c>
      <c r="BV79" s="45" t="s">
        <v>653</v>
      </c>
      <c r="BW79" s="554"/>
      <c r="BX79" s="554"/>
      <c r="BY79" s="450" t="s">
        <v>653</v>
      </c>
      <c r="BZ79" s="574"/>
      <c r="CA79" s="574"/>
      <c r="CB79" s="45" t="s">
        <v>653</v>
      </c>
      <c r="CC79" s="574"/>
      <c r="CD79" s="574"/>
      <c r="CE79" s="45" t="s">
        <v>653</v>
      </c>
      <c r="CF79" s="45" t="s">
        <v>653</v>
      </c>
      <c r="CG79" s="444" t="s">
        <v>653</v>
      </c>
      <c r="CH79" s="450" t="s">
        <v>653</v>
      </c>
      <c r="CI79" s="444" t="s">
        <v>653</v>
      </c>
      <c r="CJ79" s="444" t="s">
        <v>653</v>
      </c>
      <c r="CK79" s="729"/>
      <c r="CL79" s="444" t="s">
        <v>653</v>
      </c>
      <c r="CM79" s="444" t="s">
        <v>653</v>
      </c>
      <c r="CN79" s="45" t="s">
        <v>653</v>
      </c>
      <c r="CO79" s="444" t="s">
        <v>653</v>
      </c>
      <c r="CP79" s="444" t="s">
        <v>653</v>
      </c>
      <c r="CQ79" s="45" t="s">
        <v>653</v>
      </c>
      <c r="CR79" s="580" t="s">
        <v>659</v>
      </c>
      <c r="CS79" s="580" t="s">
        <v>659</v>
      </c>
      <c r="CT79" s="45" t="s">
        <v>653</v>
      </c>
    </row>
    <row r="80" spans="1:98" x14ac:dyDescent="0.15">
      <c r="A80" s="572">
        <v>42697</v>
      </c>
      <c r="B80" s="45" t="s">
        <v>653</v>
      </c>
      <c r="C80" s="45" t="s">
        <v>653</v>
      </c>
      <c r="D80" s="450" t="s">
        <v>653</v>
      </c>
      <c r="E80" s="574"/>
      <c r="F80" s="574"/>
      <c r="G80" s="728"/>
      <c r="H80" s="45" t="s">
        <v>653</v>
      </c>
      <c r="I80" s="45" t="s">
        <v>653</v>
      </c>
      <c r="J80" s="45" t="s">
        <v>653</v>
      </c>
      <c r="K80" s="45" t="s">
        <v>653</v>
      </c>
      <c r="L80" s="45" t="s">
        <v>653</v>
      </c>
      <c r="M80" s="45" t="s">
        <v>653</v>
      </c>
      <c r="N80" s="45" t="s">
        <v>653</v>
      </c>
      <c r="O80" s="45" t="s">
        <v>653</v>
      </c>
      <c r="P80" s="45" t="s">
        <v>653</v>
      </c>
      <c r="Q80" s="45" t="s">
        <v>653</v>
      </c>
      <c r="R80" s="45" t="s">
        <v>653</v>
      </c>
      <c r="S80" s="45" t="s">
        <v>653</v>
      </c>
      <c r="T80" s="45" t="s">
        <v>653</v>
      </c>
      <c r="U80" s="45" t="s">
        <v>653</v>
      </c>
      <c r="V80" s="729"/>
      <c r="W80" s="444" t="s">
        <v>653</v>
      </c>
      <c r="X80" s="45" t="s">
        <v>653</v>
      </c>
      <c r="Y80" s="45" t="s">
        <v>653</v>
      </c>
      <c r="Z80" s="444" t="s">
        <v>653</v>
      </c>
      <c r="AA80" s="444" t="s">
        <v>653</v>
      </c>
      <c r="AB80" s="450" t="s">
        <v>653</v>
      </c>
      <c r="AC80" s="444" t="s">
        <v>653</v>
      </c>
      <c r="AD80" s="444" t="s">
        <v>653</v>
      </c>
      <c r="AE80" s="45" t="s">
        <v>653</v>
      </c>
      <c r="AF80" s="444" t="s">
        <v>653</v>
      </c>
      <c r="AG80" s="444" t="s">
        <v>653</v>
      </c>
      <c r="AH80" s="450" t="s">
        <v>653</v>
      </c>
      <c r="AI80" s="45" t="s">
        <v>653</v>
      </c>
      <c r="AJ80" s="45" t="s">
        <v>653</v>
      </c>
      <c r="AK80" s="45" t="s">
        <v>653</v>
      </c>
      <c r="AL80" s="554"/>
      <c r="AM80" s="554"/>
      <c r="AN80" s="450" t="s">
        <v>653</v>
      </c>
      <c r="AO80" s="554"/>
      <c r="AP80" s="554"/>
      <c r="AQ80" s="450" t="s">
        <v>653</v>
      </c>
      <c r="AR80" s="444" t="s">
        <v>653</v>
      </c>
      <c r="AS80" s="444" t="s">
        <v>653</v>
      </c>
      <c r="AT80" s="45" t="s">
        <v>653</v>
      </c>
      <c r="AU80" s="554"/>
      <c r="AV80" s="554"/>
      <c r="AW80" s="450" t="s">
        <v>653</v>
      </c>
      <c r="AX80" s="554"/>
      <c r="AY80" s="554"/>
      <c r="AZ80" s="450" t="s">
        <v>653</v>
      </c>
      <c r="BA80" s="554"/>
      <c r="BB80" s="554"/>
      <c r="BC80" s="450"/>
      <c r="BD80" s="572">
        <v>42697</v>
      </c>
      <c r="BE80" s="444" t="s">
        <v>653</v>
      </c>
      <c r="BF80" s="444" t="s">
        <v>653</v>
      </c>
      <c r="BG80" s="45" t="s">
        <v>653</v>
      </c>
      <c r="BH80" s="444" t="s">
        <v>653</v>
      </c>
      <c r="BI80" s="444" t="s">
        <v>653</v>
      </c>
      <c r="BJ80" s="45" t="s">
        <v>653</v>
      </c>
      <c r="BK80" s="444" t="s">
        <v>653</v>
      </c>
      <c r="BL80" s="444" t="s">
        <v>653</v>
      </c>
      <c r="BM80" s="729"/>
      <c r="BN80" s="45" t="s">
        <v>653</v>
      </c>
      <c r="BO80" s="45" t="s">
        <v>653</v>
      </c>
      <c r="BP80" s="729"/>
      <c r="BQ80" s="728"/>
      <c r="BR80" s="728"/>
      <c r="BS80" s="729"/>
      <c r="BT80" s="45" t="s">
        <v>653</v>
      </c>
      <c r="BU80" s="45" t="s">
        <v>653</v>
      </c>
      <c r="BV80" s="45" t="s">
        <v>653</v>
      </c>
      <c r="BW80" s="554"/>
      <c r="BX80" s="554"/>
      <c r="BY80" s="450" t="s">
        <v>653</v>
      </c>
      <c r="BZ80" s="574"/>
      <c r="CA80" s="574"/>
      <c r="CB80" s="45" t="s">
        <v>653</v>
      </c>
      <c r="CC80" s="574"/>
      <c r="CD80" s="574"/>
      <c r="CE80" s="45" t="s">
        <v>653</v>
      </c>
      <c r="CF80" s="45" t="s">
        <v>653</v>
      </c>
      <c r="CG80" s="444" t="s">
        <v>653</v>
      </c>
      <c r="CH80" s="450" t="s">
        <v>653</v>
      </c>
      <c r="CI80" s="444" t="s">
        <v>653</v>
      </c>
      <c r="CJ80" s="444" t="s">
        <v>653</v>
      </c>
      <c r="CK80" s="729"/>
      <c r="CL80" s="444" t="s">
        <v>653</v>
      </c>
      <c r="CM80" s="444" t="s">
        <v>653</v>
      </c>
      <c r="CN80" s="45" t="s">
        <v>653</v>
      </c>
      <c r="CO80" s="444" t="s">
        <v>653</v>
      </c>
      <c r="CP80" s="444" t="s">
        <v>653</v>
      </c>
      <c r="CQ80" s="45" t="s">
        <v>653</v>
      </c>
      <c r="CR80" s="580" t="s">
        <v>659</v>
      </c>
      <c r="CS80" s="580" t="s">
        <v>659</v>
      </c>
      <c r="CT80" s="45" t="s">
        <v>653</v>
      </c>
    </row>
    <row r="81" spans="1:98" ht="15" x14ac:dyDescent="0.2">
      <c r="A81" s="572">
        <v>42698</v>
      </c>
      <c r="B81" s="45" t="s">
        <v>653</v>
      </c>
      <c r="C81" s="45" t="s">
        <v>653</v>
      </c>
      <c r="D81" s="450" t="s">
        <v>653</v>
      </c>
      <c r="E81" s="574"/>
      <c r="F81" s="574"/>
      <c r="G81" s="728"/>
      <c r="H81" s="45" t="s">
        <v>653</v>
      </c>
      <c r="I81" s="45" t="s">
        <v>653</v>
      </c>
      <c r="J81" s="45" t="s">
        <v>653</v>
      </c>
      <c r="K81" s="45" t="s">
        <v>653</v>
      </c>
      <c r="L81" s="45" t="s">
        <v>653</v>
      </c>
      <c r="M81" s="45" t="s">
        <v>653</v>
      </c>
      <c r="N81" s="45" t="s">
        <v>653</v>
      </c>
      <c r="O81" s="45" t="s">
        <v>653</v>
      </c>
      <c r="P81" s="45" t="s">
        <v>653</v>
      </c>
      <c r="Q81" s="45" t="s">
        <v>653</v>
      </c>
      <c r="R81" s="45" t="s">
        <v>653</v>
      </c>
      <c r="S81" s="45" t="s">
        <v>653</v>
      </c>
      <c r="T81" s="45" t="s">
        <v>653</v>
      </c>
      <c r="U81" s="45" t="s">
        <v>653</v>
      </c>
      <c r="V81" s="729"/>
      <c r="W81" s="444" t="s">
        <v>653</v>
      </c>
      <c r="X81" s="45" t="s">
        <v>653</v>
      </c>
      <c r="Y81" s="45" t="s">
        <v>653</v>
      </c>
      <c r="Z81" s="444" t="s">
        <v>653</v>
      </c>
      <c r="AA81" s="444" t="s">
        <v>653</v>
      </c>
      <c r="AB81" s="450" t="s">
        <v>653</v>
      </c>
      <c r="AC81" s="444" t="s">
        <v>653</v>
      </c>
      <c r="AD81" s="444" t="s">
        <v>653</v>
      </c>
      <c r="AE81" s="45" t="s">
        <v>653</v>
      </c>
      <c r="AF81" s="444" t="s">
        <v>653</v>
      </c>
      <c r="AG81" s="444" t="s">
        <v>653</v>
      </c>
      <c r="AH81" s="450" t="s">
        <v>653</v>
      </c>
      <c r="AI81" s="45" t="s">
        <v>653</v>
      </c>
      <c r="AJ81" s="45" t="s">
        <v>653</v>
      </c>
      <c r="AK81" s="45" t="s">
        <v>653</v>
      </c>
      <c r="AL81" s="554"/>
      <c r="AM81" s="554"/>
      <c r="AN81" s="450" t="s">
        <v>653</v>
      </c>
      <c r="AO81" s="554"/>
      <c r="AP81" s="554"/>
      <c r="AQ81" s="450" t="s">
        <v>653</v>
      </c>
      <c r="AR81" s="444" t="s">
        <v>653</v>
      </c>
      <c r="AS81" s="444" t="s">
        <v>653</v>
      </c>
      <c r="AT81" s="45" t="s">
        <v>653</v>
      </c>
      <c r="AU81" s="554"/>
      <c r="AV81" s="554"/>
      <c r="AW81" s="450" t="s">
        <v>653</v>
      </c>
      <c r="AX81" s="554"/>
      <c r="AY81" s="554"/>
      <c r="AZ81" s="450" t="s">
        <v>653</v>
      </c>
      <c r="BA81" s="554"/>
      <c r="BB81" s="554"/>
      <c r="BC81" s="450"/>
      <c r="BD81" s="572">
        <v>42698</v>
      </c>
      <c r="BE81" s="444" t="s">
        <v>653</v>
      </c>
      <c r="BF81" s="444" t="s">
        <v>653</v>
      </c>
      <c r="BG81" s="45" t="s">
        <v>653</v>
      </c>
      <c r="BH81" s="444" t="s">
        <v>653</v>
      </c>
      <c r="BI81" s="444" t="s">
        <v>653</v>
      </c>
      <c r="BJ81" s="45" t="s">
        <v>653</v>
      </c>
      <c r="BK81" s="444" t="s">
        <v>653</v>
      </c>
      <c r="BL81" s="444" t="s">
        <v>653</v>
      </c>
      <c r="BM81" s="729"/>
      <c r="BN81" s="45" t="s">
        <v>653</v>
      </c>
      <c r="BO81" s="45" t="s">
        <v>653</v>
      </c>
      <c r="BP81" s="729"/>
      <c r="BQ81" s="728"/>
      <c r="BR81" s="728"/>
      <c r="BS81" s="729"/>
      <c r="BT81" s="45" t="s">
        <v>653</v>
      </c>
      <c r="BU81" s="45" t="s">
        <v>653</v>
      </c>
      <c r="BV81" s="45" t="s">
        <v>653</v>
      </c>
      <c r="BW81" s="554"/>
      <c r="BX81" s="554"/>
      <c r="BY81" s="450" t="s">
        <v>653</v>
      </c>
      <c r="BZ81" s="574"/>
      <c r="CA81" s="574"/>
      <c r="CB81" s="45" t="s">
        <v>653</v>
      </c>
      <c r="CC81" s="574"/>
      <c r="CD81" s="574"/>
      <c r="CE81" s="45" t="s">
        <v>653</v>
      </c>
      <c r="CF81" s="45" t="s">
        <v>653</v>
      </c>
      <c r="CG81" s="444" t="s">
        <v>653</v>
      </c>
      <c r="CH81" s="450" t="s">
        <v>653</v>
      </c>
      <c r="CI81" s="444" t="s">
        <v>653</v>
      </c>
      <c r="CJ81" s="444" t="s">
        <v>653</v>
      </c>
      <c r="CK81" s="729"/>
      <c r="CL81" s="444" t="s">
        <v>653</v>
      </c>
      <c r="CM81" s="731" t="s">
        <v>659</v>
      </c>
      <c r="CN81" s="45" t="s">
        <v>653</v>
      </c>
      <c r="CO81" s="444" t="s">
        <v>653</v>
      </c>
      <c r="CP81" s="444" t="s">
        <v>653</v>
      </c>
      <c r="CQ81" s="45" t="s">
        <v>653</v>
      </c>
      <c r="CR81" s="580" t="s">
        <v>659</v>
      </c>
      <c r="CS81" s="580" t="s">
        <v>659</v>
      </c>
      <c r="CT81" s="45" t="s">
        <v>653</v>
      </c>
    </row>
    <row r="82" spans="1:98" ht="15" x14ac:dyDescent="0.2">
      <c r="A82" s="572">
        <v>42699</v>
      </c>
      <c r="B82" s="45" t="s">
        <v>653</v>
      </c>
      <c r="C82" s="45" t="s">
        <v>653</v>
      </c>
      <c r="D82" s="450" t="s">
        <v>653</v>
      </c>
      <c r="E82" s="574"/>
      <c r="F82" s="574"/>
      <c r="G82" s="728"/>
      <c r="H82" s="45" t="s">
        <v>653</v>
      </c>
      <c r="I82" s="45" t="s">
        <v>653</v>
      </c>
      <c r="J82" s="45" t="s">
        <v>653</v>
      </c>
      <c r="K82" s="45" t="s">
        <v>653</v>
      </c>
      <c r="L82" s="45" t="s">
        <v>653</v>
      </c>
      <c r="M82" s="45" t="s">
        <v>653</v>
      </c>
      <c r="N82" s="45" t="s">
        <v>653</v>
      </c>
      <c r="O82" s="45" t="s">
        <v>653</v>
      </c>
      <c r="P82" s="45" t="s">
        <v>653</v>
      </c>
      <c r="Q82" s="45" t="s">
        <v>653</v>
      </c>
      <c r="R82" s="45" t="s">
        <v>653</v>
      </c>
      <c r="S82" s="45" t="s">
        <v>653</v>
      </c>
      <c r="T82" s="45" t="s">
        <v>653</v>
      </c>
      <c r="U82" s="45" t="s">
        <v>653</v>
      </c>
      <c r="V82" s="729"/>
      <c r="W82" s="444" t="s">
        <v>653</v>
      </c>
      <c r="X82" s="45" t="s">
        <v>653</v>
      </c>
      <c r="Y82" s="45" t="s">
        <v>653</v>
      </c>
      <c r="Z82" s="444" t="s">
        <v>653</v>
      </c>
      <c r="AA82" s="444" t="s">
        <v>653</v>
      </c>
      <c r="AB82" s="575" t="s">
        <v>659</v>
      </c>
      <c r="AC82" s="444" t="s">
        <v>653</v>
      </c>
      <c r="AD82" s="444" t="s">
        <v>653</v>
      </c>
      <c r="AE82" s="45" t="s">
        <v>653</v>
      </c>
      <c r="AF82" s="444" t="s">
        <v>653</v>
      </c>
      <c r="AG82" s="444" t="s">
        <v>653</v>
      </c>
      <c r="AH82" s="450" t="s">
        <v>653</v>
      </c>
      <c r="AI82" s="45" t="s">
        <v>653</v>
      </c>
      <c r="AJ82" s="45" t="s">
        <v>653</v>
      </c>
      <c r="AK82" s="45" t="s">
        <v>653</v>
      </c>
      <c r="AL82" s="554"/>
      <c r="AM82" s="554"/>
      <c r="AN82" s="450" t="s">
        <v>653</v>
      </c>
      <c r="AO82" s="554"/>
      <c r="AP82" s="554"/>
      <c r="AQ82" s="450" t="s">
        <v>653</v>
      </c>
      <c r="AR82" s="444" t="s">
        <v>653</v>
      </c>
      <c r="AS82" s="444" t="s">
        <v>653</v>
      </c>
      <c r="AT82" s="45" t="s">
        <v>653</v>
      </c>
      <c r="AU82" s="554"/>
      <c r="AV82" s="554"/>
      <c r="AW82" s="450" t="s">
        <v>653</v>
      </c>
      <c r="AX82" s="554"/>
      <c r="AY82" s="554"/>
      <c r="AZ82" s="450" t="s">
        <v>653</v>
      </c>
      <c r="BA82" s="554"/>
      <c r="BB82" s="554"/>
      <c r="BC82" s="450"/>
      <c r="BD82" s="572">
        <v>42699</v>
      </c>
      <c r="BE82" s="444" t="s">
        <v>653</v>
      </c>
      <c r="BF82" s="444" t="s">
        <v>653</v>
      </c>
      <c r="BG82" s="45" t="s">
        <v>653</v>
      </c>
      <c r="BH82" s="444" t="s">
        <v>653</v>
      </c>
      <c r="BI82" s="444" t="s">
        <v>653</v>
      </c>
      <c r="BJ82" s="45" t="s">
        <v>653</v>
      </c>
      <c r="BK82" s="444" t="s">
        <v>653</v>
      </c>
      <c r="BL82" s="444" t="s">
        <v>653</v>
      </c>
      <c r="BM82" s="729"/>
      <c r="BN82" s="45" t="s">
        <v>653</v>
      </c>
      <c r="BO82" s="45" t="s">
        <v>653</v>
      </c>
      <c r="BP82" s="729"/>
      <c r="BQ82" s="728"/>
      <c r="BR82" s="728"/>
      <c r="BS82" s="729"/>
      <c r="BT82" s="45" t="s">
        <v>653</v>
      </c>
      <c r="BU82" s="45" t="s">
        <v>653</v>
      </c>
      <c r="BV82" s="45" t="s">
        <v>653</v>
      </c>
      <c r="BW82" s="554"/>
      <c r="BX82" s="554"/>
      <c r="BY82" s="450" t="s">
        <v>653</v>
      </c>
      <c r="BZ82" s="574"/>
      <c r="CA82" s="574"/>
      <c r="CB82" s="45" t="s">
        <v>653</v>
      </c>
      <c r="CC82" s="574"/>
      <c r="CD82" s="574"/>
      <c r="CE82" s="45" t="s">
        <v>653</v>
      </c>
      <c r="CF82" s="45" t="s">
        <v>653</v>
      </c>
      <c r="CG82" s="444" t="s">
        <v>653</v>
      </c>
      <c r="CH82" s="450" t="s">
        <v>653</v>
      </c>
      <c r="CI82" s="444" t="s">
        <v>653</v>
      </c>
      <c r="CJ82" s="444" t="s">
        <v>653</v>
      </c>
      <c r="CK82" s="729"/>
      <c r="CL82" s="576" t="s">
        <v>665</v>
      </c>
      <c r="CM82" s="731" t="s">
        <v>659</v>
      </c>
      <c r="CN82" s="45" t="s">
        <v>653</v>
      </c>
      <c r="CO82" s="444" t="s">
        <v>653</v>
      </c>
      <c r="CP82" s="444" t="s">
        <v>653</v>
      </c>
      <c r="CQ82" s="45" t="s">
        <v>653</v>
      </c>
      <c r="CR82" s="580" t="s">
        <v>659</v>
      </c>
      <c r="CS82" s="580" t="s">
        <v>659</v>
      </c>
      <c r="CT82" s="45" t="s">
        <v>653</v>
      </c>
    </row>
    <row r="83" spans="1:98" ht="15" x14ac:dyDescent="0.2">
      <c r="A83" s="572">
        <v>42700</v>
      </c>
      <c r="B83" s="45" t="s">
        <v>653</v>
      </c>
      <c r="C83" s="45" t="s">
        <v>653</v>
      </c>
      <c r="D83" s="450" t="s">
        <v>653</v>
      </c>
      <c r="E83" s="574"/>
      <c r="F83" s="574"/>
      <c r="G83" s="728"/>
      <c r="H83" s="45" t="s">
        <v>653</v>
      </c>
      <c r="I83" s="45" t="s">
        <v>653</v>
      </c>
      <c r="J83" s="45" t="s">
        <v>653</v>
      </c>
      <c r="K83" s="45" t="s">
        <v>653</v>
      </c>
      <c r="L83" s="45" t="s">
        <v>653</v>
      </c>
      <c r="M83" s="45" t="s">
        <v>653</v>
      </c>
      <c r="N83" s="45" t="s">
        <v>653</v>
      </c>
      <c r="O83" s="45" t="s">
        <v>653</v>
      </c>
      <c r="P83" s="45" t="s">
        <v>653</v>
      </c>
      <c r="Q83" s="45" t="s">
        <v>653</v>
      </c>
      <c r="R83" s="45" t="s">
        <v>653</v>
      </c>
      <c r="S83" s="45" t="s">
        <v>653</v>
      </c>
      <c r="T83" s="45" t="s">
        <v>653</v>
      </c>
      <c r="U83" s="45" t="s">
        <v>653</v>
      </c>
      <c r="V83" s="729"/>
      <c r="W83" s="444" t="s">
        <v>653</v>
      </c>
      <c r="X83" s="45" t="s">
        <v>653</v>
      </c>
      <c r="Y83" s="45" t="s">
        <v>653</v>
      </c>
      <c r="Z83" s="444" t="s">
        <v>653</v>
      </c>
      <c r="AA83" s="444" t="s">
        <v>653</v>
      </c>
      <c r="AB83" s="450" t="s">
        <v>653</v>
      </c>
      <c r="AC83" s="444" t="s">
        <v>653</v>
      </c>
      <c r="AD83" s="444" t="s">
        <v>653</v>
      </c>
      <c r="AE83" s="45" t="s">
        <v>653</v>
      </c>
      <c r="AF83" s="444" t="s">
        <v>653</v>
      </c>
      <c r="AG83" s="444" t="s">
        <v>653</v>
      </c>
      <c r="AH83" s="450" t="s">
        <v>653</v>
      </c>
      <c r="AI83" s="45" t="s">
        <v>653</v>
      </c>
      <c r="AJ83" s="45" t="s">
        <v>653</v>
      </c>
      <c r="AK83" s="45" t="s">
        <v>653</v>
      </c>
      <c r="AL83" s="554"/>
      <c r="AM83" s="554"/>
      <c r="AN83" s="450" t="s">
        <v>653</v>
      </c>
      <c r="AO83" s="554"/>
      <c r="AP83" s="554"/>
      <c r="AQ83" s="450" t="s">
        <v>653</v>
      </c>
      <c r="AR83" s="444" t="s">
        <v>653</v>
      </c>
      <c r="AS83" s="444" t="s">
        <v>653</v>
      </c>
      <c r="AT83" s="45" t="s">
        <v>653</v>
      </c>
      <c r="AU83" s="554"/>
      <c r="AV83" s="554"/>
      <c r="AW83" s="450" t="s">
        <v>653</v>
      </c>
      <c r="AX83" s="554"/>
      <c r="AY83" s="554"/>
      <c r="AZ83" s="450" t="s">
        <v>653</v>
      </c>
      <c r="BA83" s="554"/>
      <c r="BB83" s="554"/>
      <c r="BC83" s="450"/>
      <c r="BD83" s="572">
        <v>42700</v>
      </c>
      <c r="BE83" s="444" t="s">
        <v>653</v>
      </c>
      <c r="BF83" s="444" t="s">
        <v>653</v>
      </c>
      <c r="BG83" s="45" t="s">
        <v>653</v>
      </c>
      <c r="BH83" s="444" t="s">
        <v>653</v>
      </c>
      <c r="BI83" s="444" t="s">
        <v>653</v>
      </c>
      <c r="BJ83" s="45" t="s">
        <v>653</v>
      </c>
      <c r="BK83" s="444" t="s">
        <v>653</v>
      </c>
      <c r="BL83" s="444" t="s">
        <v>653</v>
      </c>
      <c r="BM83" s="729"/>
      <c r="BN83" s="45" t="s">
        <v>653</v>
      </c>
      <c r="BO83" s="45" t="s">
        <v>653</v>
      </c>
      <c r="BP83" s="729"/>
      <c r="BQ83" s="728"/>
      <c r="BR83" s="728"/>
      <c r="BS83" s="729"/>
      <c r="BT83" s="45" t="s">
        <v>653</v>
      </c>
      <c r="BU83" s="45" t="s">
        <v>653</v>
      </c>
      <c r="BV83" s="45" t="s">
        <v>653</v>
      </c>
      <c r="BW83" s="554"/>
      <c r="BX83" s="554"/>
      <c r="BY83" s="575" t="s">
        <v>659</v>
      </c>
      <c r="BZ83" s="574"/>
      <c r="CA83" s="574"/>
      <c r="CB83" s="45" t="s">
        <v>653</v>
      </c>
      <c r="CC83" s="574"/>
      <c r="CD83" s="574"/>
      <c r="CE83" s="45" t="s">
        <v>653</v>
      </c>
      <c r="CF83" s="45" t="s">
        <v>653</v>
      </c>
      <c r="CG83" s="444" t="s">
        <v>653</v>
      </c>
      <c r="CH83" s="450" t="s">
        <v>653</v>
      </c>
      <c r="CI83" s="444" t="s">
        <v>653</v>
      </c>
      <c r="CJ83" s="444" t="s">
        <v>653</v>
      </c>
      <c r="CK83" s="729"/>
      <c r="CL83" s="576" t="s">
        <v>665</v>
      </c>
      <c r="CM83" s="731" t="s">
        <v>659</v>
      </c>
      <c r="CN83" s="45" t="s">
        <v>653</v>
      </c>
      <c r="CO83" s="444" t="s">
        <v>653</v>
      </c>
      <c r="CP83" s="444" t="s">
        <v>653</v>
      </c>
      <c r="CQ83" s="45" t="s">
        <v>653</v>
      </c>
      <c r="CR83" s="580" t="s">
        <v>659</v>
      </c>
      <c r="CS83" s="580" t="s">
        <v>659</v>
      </c>
      <c r="CT83" s="45" t="s">
        <v>653</v>
      </c>
    </row>
    <row r="84" spans="1:98" ht="15" x14ac:dyDescent="0.2">
      <c r="A84" s="572">
        <v>42701</v>
      </c>
      <c r="B84" s="45" t="s">
        <v>653</v>
      </c>
      <c r="C84" s="45" t="s">
        <v>653</v>
      </c>
      <c r="D84" s="450" t="s">
        <v>653</v>
      </c>
      <c r="E84" s="574"/>
      <c r="F84" s="574"/>
      <c r="G84" s="728"/>
      <c r="H84" s="45" t="s">
        <v>653</v>
      </c>
      <c r="I84" s="45" t="s">
        <v>653</v>
      </c>
      <c r="J84" s="45" t="s">
        <v>653</v>
      </c>
      <c r="K84" s="45" t="s">
        <v>653</v>
      </c>
      <c r="L84" s="45" t="s">
        <v>653</v>
      </c>
      <c r="M84" s="45" t="s">
        <v>653</v>
      </c>
      <c r="N84" s="45" t="s">
        <v>653</v>
      </c>
      <c r="O84" s="45" t="s">
        <v>653</v>
      </c>
      <c r="P84" s="45" t="s">
        <v>653</v>
      </c>
      <c r="Q84" s="45" t="s">
        <v>653</v>
      </c>
      <c r="R84" s="45" t="s">
        <v>653</v>
      </c>
      <c r="S84" s="45" t="s">
        <v>653</v>
      </c>
      <c r="T84" s="45" t="s">
        <v>653</v>
      </c>
      <c r="U84" s="45" t="s">
        <v>653</v>
      </c>
      <c r="V84" s="729"/>
      <c r="W84" s="444" t="s">
        <v>653</v>
      </c>
      <c r="X84" s="45" t="s">
        <v>653</v>
      </c>
      <c r="Y84" s="45" t="s">
        <v>653</v>
      </c>
      <c r="Z84" s="444" t="s">
        <v>653</v>
      </c>
      <c r="AA84" s="444" t="s">
        <v>653</v>
      </c>
      <c r="AB84" s="575" t="s">
        <v>659</v>
      </c>
      <c r="AC84" s="444" t="s">
        <v>653</v>
      </c>
      <c r="AD84" s="444" t="s">
        <v>653</v>
      </c>
      <c r="AE84" s="45" t="s">
        <v>653</v>
      </c>
      <c r="AF84" s="444" t="s">
        <v>653</v>
      </c>
      <c r="AG84" s="444" t="s">
        <v>653</v>
      </c>
      <c r="AH84" s="450" t="s">
        <v>653</v>
      </c>
      <c r="AI84" s="45" t="s">
        <v>653</v>
      </c>
      <c r="AJ84" s="45" t="s">
        <v>653</v>
      </c>
      <c r="AK84" s="45" t="s">
        <v>653</v>
      </c>
      <c r="AL84" s="554"/>
      <c r="AM84" s="554"/>
      <c r="AN84" s="450" t="s">
        <v>653</v>
      </c>
      <c r="AO84" s="554"/>
      <c r="AP84" s="554"/>
      <c r="AQ84" s="450" t="s">
        <v>653</v>
      </c>
      <c r="AR84" s="444" t="s">
        <v>653</v>
      </c>
      <c r="AS84" s="444" t="s">
        <v>653</v>
      </c>
      <c r="AT84" s="45" t="s">
        <v>653</v>
      </c>
      <c r="AU84" s="554"/>
      <c r="AV84" s="554"/>
      <c r="AW84" s="450" t="s">
        <v>653</v>
      </c>
      <c r="AX84" s="554"/>
      <c r="AY84" s="554"/>
      <c r="AZ84" s="450" t="s">
        <v>653</v>
      </c>
      <c r="BA84" s="554"/>
      <c r="BB84" s="554"/>
      <c r="BC84" s="450"/>
      <c r="BD84" s="572">
        <v>42701</v>
      </c>
      <c r="BE84" s="444" t="s">
        <v>653</v>
      </c>
      <c r="BF84" s="444" t="s">
        <v>653</v>
      </c>
      <c r="BG84" s="45" t="s">
        <v>653</v>
      </c>
      <c r="BH84" s="444" t="s">
        <v>653</v>
      </c>
      <c r="BI84" s="444" t="s">
        <v>653</v>
      </c>
      <c r="BJ84" s="45" t="s">
        <v>653</v>
      </c>
      <c r="BK84" s="444" t="s">
        <v>653</v>
      </c>
      <c r="BL84" s="444" t="s">
        <v>653</v>
      </c>
      <c r="BM84" s="729"/>
      <c r="BN84" s="45" t="s">
        <v>653</v>
      </c>
      <c r="BO84" s="45" t="s">
        <v>653</v>
      </c>
      <c r="BP84" s="729"/>
      <c r="BQ84" s="728"/>
      <c r="BR84" s="728"/>
      <c r="BS84" s="729"/>
      <c r="BT84" s="45" t="s">
        <v>653</v>
      </c>
      <c r="BU84" s="45" t="s">
        <v>653</v>
      </c>
      <c r="BV84" s="45" t="s">
        <v>653</v>
      </c>
      <c r="BW84" s="554"/>
      <c r="BX84" s="554"/>
      <c r="BY84" s="450" t="s">
        <v>653</v>
      </c>
      <c r="BZ84" s="574"/>
      <c r="CA84" s="574"/>
      <c r="CB84" s="45" t="s">
        <v>653</v>
      </c>
      <c r="CC84" s="574"/>
      <c r="CD84" s="574"/>
      <c r="CE84" s="45" t="s">
        <v>653</v>
      </c>
      <c r="CF84" s="45" t="s">
        <v>653</v>
      </c>
      <c r="CG84" s="444" t="s">
        <v>653</v>
      </c>
      <c r="CH84" s="450" t="s">
        <v>653</v>
      </c>
      <c r="CI84" s="444" t="s">
        <v>653</v>
      </c>
      <c r="CJ84" s="444" t="s">
        <v>653</v>
      </c>
      <c r="CK84" s="729"/>
      <c r="CL84" s="580" t="s">
        <v>659</v>
      </c>
      <c r="CM84" s="731" t="s">
        <v>659</v>
      </c>
      <c r="CN84" s="45" t="s">
        <v>653</v>
      </c>
      <c r="CO84" s="444" t="s">
        <v>653</v>
      </c>
      <c r="CP84" s="444" t="s">
        <v>653</v>
      </c>
      <c r="CQ84" s="45" t="s">
        <v>653</v>
      </c>
      <c r="CR84" s="580" t="s">
        <v>659</v>
      </c>
      <c r="CS84" s="580" t="s">
        <v>659</v>
      </c>
      <c r="CT84" s="45" t="s">
        <v>653</v>
      </c>
    </row>
    <row r="85" spans="1:98" ht="15" x14ac:dyDescent="0.2">
      <c r="A85" s="572">
        <v>42702</v>
      </c>
      <c r="B85" s="45" t="s">
        <v>653</v>
      </c>
      <c r="C85" s="45" t="s">
        <v>653</v>
      </c>
      <c r="D85" s="450" t="s">
        <v>653</v>
      </c>
      <c r="E85" s="574"/>
      <c r="F85" s="574"/>
      <c r="G85" s="728"/>
      <c r="H85" s="45" t="s">
        <v>653</v>
      </c>
      <c r="I85" s="45" t="s">
        <v>653</v>
      </c>
      <c r="J85" s="45" t="s">
        <v>653</v>
      </c>
      <c r="K85" s="45" t="s">
        <v>653</v>
      </c>
      <c r="L85" s="45" t="s">
        <v>653</v>
      </c>
      <c r="M85" s="45" t="s">
        <v>653</v>
      </c>
      <c r="N85" s="45" t="s">
        <v>653</v>
      </c>
      <c r="O85" s="45" t="s">
        <v>653</v>
      </c>
      <c r="P85" s="45" t="s">
        <v>653</v>
      </c>
      <c r="Q85" s="45" t="s">
        <v>653</v>
      </c>
      <c r="R85" s="45" t="s">
        <v>653</v>
      </c>
      <c r="S85" s="45" t="s">
        <v>653</v>
      </c>
      <c r="T85" s="45" t="s">
        <v>653</v>
      </c>
      <c r="U85" s="45" t="s">
        <v>653</v>
      </c>
      <c r="V85" s="729"/>
      <c r="W85" s="444" t="s">
        <v>653</v>
      </c>
      <c r="X85" s="45" t="s">
        <v>653</v>
      </c>
      <c r="Y85" s="45" t="s">
        <v>653</v>
      </c>
      <c r="Z85" s="444" t="s">
        <v>653</v>
      </c>
      <c r="AA85" s="444" t="s">
        <v>653</v>
      </c>
      <c r="AB85" s="575" t="s">
        <v>659</v>
      </c>
      <c r="AC85" s="444" t="s">
        <v>653</v>
      </c>
      <c r="AD85" s="444" t="s">
        <v>653</v>
      </c>
      <c r="AE85" s="45" t="s">
        <v>653</v>
      </c>
      <c r="AF85" s="444" t="s">
        <v>653</v>
      </c>
      <c r="AG85" s="444" t="s">
        <v>653</v>
      </c>
      <c r="AH85" s="450" t="s">
        <v>653</v>
      </c>
      <c r="AI85" s="45" t="s">
        <v>653</v>
      </c>
      <c r="AJ85" s="45" t="s">
        <v>653</v>
      </c>
      <c r="AK85" s="45" t="s">
        <v>653</v>
      </c>
      <c r="AL85" s="554"/>
      <c r="AM85" s="554"/>
      <c r="AN85" s="450" t="s">
        <v>653</v>
      </c>
      <c r="AO85" s="554"/>
      <c r="AP85" s="554"/>
      <c r="AQ85" s="450" t="s">
        <v>653</v>
      </c>
      <c r="AR85" s="444" t="s">
        <v>653</v>
      </c>
      <c r="AS85" s="444" t="s">
        <v>653</v>
      </c>
      <c r="AT85" s="45" t="s">
        <v>653</v>
      </c>
      <c r="AU85" s="554"/>
      <c r="AV85" s="554"/>
      <c r="AW85" s="450" t="s">
        <v>653</v>
      </c>
      <c r="AX85" s="554"/>
      <c r="AY85" s="554"/>
      <c r="AZ85" s="450" t="s">
        <v>653</v>
      </c>
      <c r="BA85" s="554"/>
      <c r="BB85" s="554"/>
      <c r="BC85" s="450"/>
      <c r="BD85" s="572">
        <v>42702</v>
      </c>
      <c r="BE85" s="444" t="s">
        <v>653</v>
      </c>
      <c r="BF85" s="444" t="s">
        <v>653</v>
      </c>
      <c r="BG85" s="45" t="s">
        <v>653</v>
      </c>
      <c r="BH85" s="444" t="s">
        <v>653</v>
      </c>
      <c r="BI85" s="444" t="s">
        <v>653</v>
      </c>
      <c r="BJ85" s="45" t="s">
        <v>653</v>
      </c>
      <c r="BK85" s="444" t="s">
        <v>653</v>
      </c>
      <c r="BL85" s="444" t="s">
        <v>653</v>
      </c>
      <c r="BM85" s="729"/>
      <c r="BN85" s="45" t="s">
        <v>653</v>
      </c>
      <c r="BO85" s="45" t="s">
        <v>653</v>
      </c>
      <c r="BP85" s="729"/>
      <c r="BQ85" s="728"/>
      <c r="BR85" s="728"/>
      <c r="BS85" s="729"/>
      <c r="BT85" s="45" t="s">
        <v>653</v>
      </c>
      <c r="BU85" s="45" t="s">
        <v>653</v>
      </c>
      <c r="BV85" s="45" t="s">
        <v>653</v>
      </c>
      <c r="BW85" s="554"/>
      <c r="BX85" s="554"/>
      <c r="BY85" s="450" t="s">
        <v>653</v>
      </c>
      <c r="BZ85" s="574"/>
      <c r="CA85" s="574"/>
      <c r="CB85" s="45" t="s">
        <v>653</v>
      </c>
      <c r="CC85" s="574"/>
      <c r="CD85" s="574"/>
      <c r="CE85" s="45" t="s">
        <v>653</v>
      </c>
      <c r="CF85" s="45" t="s">
        <v>653</v>
      </c>
      <c r="CG85" s="444" t="s">
        <v>653</v>
      </c>
      <c r="CH85" s="450" t="s">
        <v>653</v>
      </c>
      <c r="CI85" s="444" t="s">
        <v>653</v>
      </c>
      <c r="CJ85" s="444" t="s">
        <v>653</v>
      </c>
      <c r="CK85" s="729"/>
      <c r="CL85" s="580" t="s">
        <v>659</v>
      </c>
      <c r="CM85" s="731" t="s">
        <v>659</v>
      </c>
      <c r="CN85" s="45" t="s">
        <v>653</v>
      </c>
      <c r="CO85" s="444" t="s">
        <v>653</v>
      </c>
      <c r="CP85" s="444" t="s">
        <v>653</v>
      </c>
      <c r="CQ85" s="45" t="s">
        <v>653</v>
      </c>
      <c r="CR85" s="580" t="s">
        <v>659</v>
      </c>
      <c r="CS85" s="580" t="s">
        <v>659</v>
      </c>
      <c r="CT85" s="45" t="s">
        <v>653</v>
      </c>
    </row>
    <row r="86" spans="1:98" x14ac:dyDescent="0.15">
      <c r="A86" s="572">
        <v>42703</v>
      </c>
      <c r="B86" s="45" t="s">
        <v>653</v>
      </c>
      <c r="C86" s="45" t="s">
        <v>653</v>
      </c>
      <c r="D86" s="450" t="s">
        <v>653</v>
      </c>
      <c r="E86" s="574"/>
      <c r="F86" s="574"/>
      <c r="G86" s="728"/>
      <c r="H86" s="45" t="s">
        <v>653</v>
      </c>
      <c r="I86" s="45" t="s">
        <v>653</v>
      </c>
      <c r="J86" s="45" t="s">
        <v>653</v>
      </c>
      <c r="K86" s="45" t="s">
        <v>653</v>
      </c>
      <c r="L86" s="45" t="s">
        <v>653</v>
      </c>
      <c r="M86" s="45" t="s">
        <v>653</v>
      </c>
      <c r="N86" s="45" t="s">
        <v>653</v>
      </c>
      <c r="O86" s="45" t="s">
        <v>653</v>
      </c>
      <c r="P86" s="45" t="s">
        <v>653</v>
      </c>
      <c r="Q86" s="45" t="s">
        <v>653</v>
      </c>
      <c r="R86" s="45" t="s">
        <v>653</v>
      </c>
      <c r="S86" s="45" t="s">
        <v>653</v>
      </c>
      <c r="T86" s="45" t="s">
        <v>653</v>
      </c>
      <c r="U86" s="45" t="s">
        <v>653</v>
      </c>
      <c r="V86" s="729"/>
      <c r="W86" s="444" t="s">
        <v>653</v>
      </c>
      <c r="X86" s="45" t="s">
        <v>653</v>
      </c>
      <c r="Y86" s="45" t="s">
        <v>653</v>
      </c>
      <c r="Z86" s="444" t="s">
        <v>653</v>
      </c>
      <c r="AA86" s="444" t="s">
        <v>653</v>
      </c>
      <c r="AB86" s="450" t="s">
        <v>653</v>
      </c>
      <c r="AC86" s="444" t="s">
        <v>653</v>
      </c>
      <c r="AD86" s="444" t="s">
        <v>653</v>
      </c>
      <c r="AE86" s="45" t="s">
        <v>653</v>
      </c>
      <c r="AF86" s="444" t="s">
        <v>653</v>
      </c>
      <c r="AG86" s="444" t="s">
        <v>653</v>
      </c>
      <c r="AH86" s="450" t="s">
        <v>653</v>
      </c>
      <c r="AI86" s="45" t="s">
        <v>653</v>
      </c>
      <c r="AJ86" s="45" t="s">
        <v>653</v>
      </c>
      <c r="AK86" s="45" t="s">
        <v>653</v>
      </c>
      <c r="AL86" s="554"/>
      <c r="AM86" s="554"/>
      <c r="AN86" s="450" t="s">
        <v>653</v>
      </c>
      <c r="AO86" s="554"/>
      <c r="AP86" s="554"/>
      <c r="AQ86" s="450" t="s">
        <v>653</v>
      </c>
      <c r="AR86" s="444" t="s">
        <v>653</v>
      </c>
      <c r="AS86" s="444" t="s">
        <v>653</v>
      </c>
      <c r="AT86" s="45" t="s">
        <v>653</v>
      </c>
      <c r="AU86" s="554"/>
      <c r="AV86" s="554"/>
      <c r="AW86" s="450" t="s">
        <v>653</v>
      </c>
      <c r="AX86" s="554"/>
      <c r="AY86" s="554"/>
      <c r="AZ86" s="450" t="s">
        <v>653</v>
      </c>
      <c r="BA86" s="554"/>
      <c r="BB86" s="554"/>
      <c r="BC86" s="450"/>
      <c r="BD86" s="572">
        <v>42703</v>
      </c>
      <c r="BE86" s="444" t="s">
        <v>653</v>
      </c>
      <c r="BF86" s="444" t="s">
        <v>653</v>
      </c>
      <c r="BG86" s="45" t="s">
        <v>653</v>
      </c>
      <c r="BH86" s="444" t="s">
        <v>653</v>
      </c>
      <c r="BI86" s="444" t="s">
        <v>653</v>
      </c>
      <c r="BJ86" s="45" t="s">
        <v>653</v>
      </c>
      <c r="BK86" s="444" t="s">
        <v>653</v>
      </c>
      <c r="BL86" s="444" t="s">
        <v>653</v>
      </c>
      <c r="BM86" s="729"/>
      <c r="BN86" s="45" t="s">
        <v>653</v>
      </c>
      <c r="BO86" s="45" t="s">
        <v>653</v>
      </c>
      <c r="BP86" s="729"/>
      <c r="BQ86" s="728"/>
      <c r="BR86" s="728"/>
      <c r="BS86" s="729"/>
      <c r="BT86" s="45" t="s">
        <v>653</v>
      </c>
      <c r="BU86" s="45" t="s">
        <v>653</v>
      </c>
      <c r="BV86" s="45" t="s">
        <v>653</v>
      </c>
      <c r="BW86" s="554"/>
      <c r="BX86" s="554"/>
      <c r="BY86" s="450" t="s">
        <v>653</v>
      </c>
      <c r="BZ86" s="574"/>
      <c r="CA86" s="574"/>
      <c r="CB86" s="45" t="s">
        <v>653</v>
      </c>
      <c r="CC86" s="574"/>
      <c r="CD86" s="574"/>
      <c r="CE86" s="45" t="s">
        <v>653</v>
      </c>
      <c r="CF86" s="45" t="s">
        <v>653</v>
      </c>
      <c r="CG86" s="444" t="s">
        <v>653</v>
      </c>
      <c r="CH86" s="450" t="s">
        <v>653</v>
      </c>
      <c r="CI86" s="444" t="s">
        <v>653</v>
      </c>
      <c r="CJ86" s="444" t="s">
        <v>653</v>
      </c>
      <c r="CK86" s="729"/>
      <c r="CL86" s="444" t="s">
        <v>653</v>
      </c>
      <c r="CM86" s="444" t="s">
        <v>653</v>
      </c>
      <c r="CN86" s="45" t="s">
        <v>653</v>
      </c>
      <c r="CO86" s="444" t="s">
        <v>653</v>
      </c>
      <c r="CP86" s="444" t="s">
        <v>653</v>
      </c>
      <c r="CQ86" s="45" t="s">
        <v>653</v>
      </c>
      <c r="CR86" s="580" t="s">
        <v>659</v>
      </c>
      <c r="CS86" s="580" t="s">
        <v>659</v>
      </c>
      <c r="CT86" s="45" t="s">
        <v>653</v>
      </c>
    </row>
    <row r="87" spans="1:98" x14ac:dyDescent="0.15">
      <c r="A87" s="572">
        <v>42704</v>
      </c>
      <c r="B87" s="45" t="s">
        <v>653</v>
      </c>
      <c r="C87" s="45" t="s">
        <v>653</v>
      </c>
      <c r="D87" s="450" t="s">
        <v>653</v>
      </c>
      <c r="E87" s="574"/>
      <c r="F87" s="574"/>
      <c r="G87" s="728"/>
      <c r="H87" s="45" t="s">
        <v>653</v>
      </c>
      <c r="I87" s="45" t="s">
        <v>653</v>
      </c>
      <c r="J87" s="45" t="s">
        <v>653</v>
      </c>
      <c r="K87" s="45" t="s">
        <v>653</v>
      </c>
      <c r="L87" s="45" t="s">
        <v>653</v>
      </c>
      <c r="M87" s="45" t="s">
        <v>653</v>
      </c>
      <c r="N87" s="45" t="s">
        <v>653</v>
      </c>
      <c r="O87" s="45" t="s">
        <v>653</v>
      </c>
      <c r="P87" s="45" t="s">
        <v>653</v>
      </c>
      <c r="Q87" s="45" t="s">
        <v>653</v>
      </c>
      <c r="R87" s="45" t="s">
        <v>653</v>
      </c>
      <c r="S87" s="45" t="s">
        <v>653</v>
      </c>
      <c r="T87" s="45" t="s">
        <v>653</v>
      </c>
      <c r="U87" s="45" t="s">
        <v>653</v>
      </c>
      <c r="V87" s="729"/>
      <c r="W87" s="444" t="s">
        <v>653</v>
      </c>
      <c r="X87" s="45" t="s">
        <v>653</v>
      </c>
      <c r="Y87" s="45" t="s">
        <v>653</v>
      </c>
      <c r="Z87" s="444" t="s">
        <v>653</v>
      </c>
      <c r="AA87" s="444" t="s">
        <v>653</v>
      </c>
      <c r="AB87" s="450" t="s">
        <v>653</v>
      </c>
      <c r="AC87" s="444" t="s">
        <v>653</v>
      </c>
      <c r="AD87" s="444" t="s">
        <v>653</v>
      </c>
      <c r="AE87" s="45" t="s">
        <v>653</v>
      </c>
      <c r="AF87" s="444" t="s">
        <v>653</v>
      </c>
      <c r="AG87" s="444" t="s">
        <v>653</v>
      </c>
      <c r="AH87" s="450" t="s">
        <v>653</v>
      </c>
      <c r="AI87" s="45" t="s">
        <v>653</v>
      </c>
      <c r="AJ87" s="45" t="s">
        <v>653</v>
      </c>
      <c r="AK87" s="45" t="s">
        <v>653</v>
      </c>
      <c r="AL87" s="554"/>
      <c r="AM87" s="554"/>
      <c r="AN87" s="450" t="s">
        <v>653</v>
      </c>
      <c r="AO87" s="554"/>
      <c r="AP87" s="554"/>
      <c r="AQ87" s="450" t="s">
        <v>653</v>
      </c>
      <c r="AR87" s="444" t="s">
        <v>653</v>
      </c>
      <c r="AS87" s="444" t="s">
        <v>653</v>
      </c>
      <c r="AT87" s="45" t="s">
        <v>653</v>
      </c>
      <c r="AU87" s="554"/>
      <c r="AV87" s="554"/>
      <c r="AW87" s="450" t="s">
        <v>653</v>
      </c>
      <c r="AX87" s="554"/>
      <c r="AY87" s="554"/>
      <c r="AZ87" s="450" t="s">
        <v>653</v>
      </c>
      <c r="BA87" s="554"/>
      <c r="BB87" s="554"/>
      <c r="BC87" s="450"/>
      <c r="BD87" s="572">
        <v>42704</v>
      </c>
      <c r="BE87" s="444" t="s">
        <v>653</v>
      </c>
      <c r="BF87" s="444" t="s">
        <v>653</v>
      </c>
      <c r="BG87" s="45" t="s">
        <v>653</v>
      </c>
      <c r="BH87" s="444" t="s">
        <v>653</v>
      </c>
      <c r="BI87" s="444" t="s">
        <v>653</v>
      </c>
      <c r="BJ87" s="45" t="s">
        <v>653</v>
      </c>
      <c r="BK87" s="444" t="s">
        <v>653</v>
      </c>
      <c r="BL87" s="444" t="s">
        <v>653</v>
      </c>
      <c r="BM87" s="729"/>
      <c r="BN87" s="45" t="s">
        <v>653</v>
      </c>
      <c r="BO87" s="45" t="s">
        <v>653</v>
      </c>
      <c r="BP87" s="729"/>
      <c r="BQ87" s="728"/>
      <c r="BR87" s="728"/>
      <c r="BS87" s="729"/>
      <c r="BT87" s="45" t="s">
        <v>653</v>
      </c>
      <c r="BU87" s="45" t="s">
        <v>653</v>
      </c>
      <c r="BV87" s="45" t="s">
        <v>653</v>
      </c>
      <c r="BW87" s="554"/>
      <c r="BX87" s="554"/>
      <c r="BY87" s="450" t="s">
        <v>653</v>
      </c>
      <c r="BZ87" s="574"/>
      <c r="CA87" s="574"/>
      <c r="CB87" s="45" t="s">
        <v>653</v>
      </c>
      <c r="CC87" s="574"/>
      <c r="CD87" s="574"/>
      <c r="CE87" s="45" t="s">
        <v>653</v>
      </c>
      <c r="CF87" s="45" t="s">
        <v>653</v>
      </c>
      <c r="CG87" s="444" t="s">
        <v>653</v>
      </c>
      <c r="CH87" s="450" t="s">
        <v>653</v>
      </c>
      <c r="CI87" s="444" t="s">
        <v>653</v>
      </c>
      <c r="CJ87" s="444" t="s">
        <v>653</v>
      </c>
      <c r="CK87" s="729"/>
      <c r="CL87" s="444" t="s">
        <v>653</v>
      </c>
      <c r="CM87" s="444" t="s">
        <v>653</v>
      </c>
      <c r="CN87" s="45" t="s">
        <v>653</v>
      </c>
      <c r="CO87" s="444" t="s">
        <v>653</v>
      </c>
      <c r="CP87" s="444" t="s">
        <v>653</v>
      </c>
      <c r="CQ87" s="45" t="s">
        <v>653</v>
      </c>
      <c r="CR87" s="580" t="s">
        <v>659</v>
      </c>
      <c r="CS87" s="580" t="s">
        <v>659</v>
      </c>
      <c r="CT87" s="45" t="s">
        <v>653</v>
      </c>
    </row>
    <row r="88" spans="1:98" ht="15" x14ac:dyDescent="0.2">
      <c r="A88" s="572">
        <v>42705</v>
      </c>
      <c r="B88" s="45" t="s">
        <v>653</v>
      </c>
      <c r="C88" s="45" t="s">
        <v>653</v>
      </c>
      <c r="D88" s="450" t="s">
        <v>653</v>
      </c>
      <c r="E88" s="574"/>
      <c r="F88" s="574"/>
      <c r="G88" s="728"/>
      <c r="H88" s="45" t="s">
        <v>653</v>
      </c>
      <c r="I88" s="45" t="s">
        <v>653</v>
      </c>
      <c r="J88" s="45" t="s">
        <v>653</v>
      </c>
      <c r="K88" s="45" t="s">
        <v>653</v>
      </c>
      <c r="L88" s="45" t="s">
        <v>653</v>
      </c>
      <c r="M88" s="45" t="s">
        <v>653</v>
      </c>
      <c r="N88" s="45" t="s">
        <v>653</v>
      </c>
      <c r="O88" s="45" t="s">
        <v>653</v>
      </c>
      <c r="P88" s="45" t="s">
        <v>653</v>
      </c>
      <c r="Q88" s="45" t="s">
        <v>653</v>
      </c>
      <c r="R88" s="45" t="s">
        <v>653</v>
      </c>
      <c r="S88" s="45" t="s">
        <v>653</v>
      </c>
      <c r="T88" s="45" t="s">
        <v>653</v>
      </c>
      <c r="U88" s="45" t="s">
        <v>653</v>
      </c>
      <c r="V88" s="729"/>
      <c r="W88" s="444" t="s">
        <v>653</v>
      </c>
      <c r="X88" s="45" t="s">
        <v>653</v>
      </c>
      <c r="Y88" s="45" t="s">
        <v>653</v>
      </c>
      <c r="Z88" s="444" t="s">
        <v>653</v>
      </c>
      <c r="AA88" s="444" t="s">
        <v>653</v>
      </c>
      <c r="AB88" s="450" t="s">
        <v>653</v>
      </c>
      <c r="AC88" s="444" t="s">
        <v>653</v>
      </c>
      <c r="AD88" s="444" t="s">
        <v>653</v>
      </c>
      <c r="AE88" s="45" t="s">
        <v>653</v>
      </c>
      <c r="AF88" s="444" t="s">
        <v>653</v>
      </c>
      <c r="AG88" s="444" t="s">
        <v>653</v>
      </c>
      <c r="AH88" s="450" t="s">
        <v>653</v>
      </c>
      <c r="AI88" s="45" t="s">
        <v>653</v>
      </c>
      <c r="AJ88" s="45" t="s">
        <v>653</v>
      </c>
      <c r="AK88" s="45" t="s">
        <v>653</v>
      </c>
      <c r="AL88" s="554"/>
      <c r="AM88" s="554"/>
      <c r="AN88" s="450" t="s">
        <v>653</v>
      </c>
      <c r="AO88" s="554"/>
      <c r="AP88" s="554"/>
      <c r="AQ88" s="450" t="s">
        <v>653</v>
      </c>
      <c r="AR88" s="444" t="s">
        <v>653</v>
      </c>
      <c r="AS88" s="444" t="s">
        <v>653</v>
      </c>
      <c r="AT88" s="45" t="s">
        <v>653</v>
      </c>
      <c r="AU88" s="554"/>
      <c r="AV88" s="554"/>
      <c r="AW88" s="450" t="s">
        <v>653</v>
      </c>
      <c r="AX88" s="554"/>
      <c r="AY88" s="554"/>
      <c r="AZ88" s="450" t="s">
        <v>653</v>
      </c>
      <c r="BA88" s="554"/>
      <c r="BB88" s="554"/>
      <c r="BC88" s="450"/>
      <c r="BD88" s="572">
        <v>42705</v>
      </c>
      <c r="BE88" s="444" t="s">
        <v>653</v>
      </c>
      <c r="BF88" s="444" t="s">
        <v>653</v>
      </c>
      <c r="BG88" s="45" t="s">
        <v>653</v>
      </c>
      <c r="BH88" s="444" t="s">
        <v>653</v>
      </c>
      <c r="BI88" s="444" t="s">
        <v>653</v>
      </c>
      <c r="BJ88" s="45" t="s">
        <v>653</v>
      </c>
      <c r="BK88" s="444" t="s">
        <v>653</v>
      </c>
      <c r="BL88" s="444" t="s">
        <v>653</v>
      </c>
      <c r="BM88" s="729"/>
      <c r="BN88" s="45" t="s">
        <v>653</v>
      </c>
      <c r="BO88" s="45" t="s">
        <v>653</v>
      </c>
      <c r="BP88" s="729"/>
      <c r="BQ88" s="728"/>
      <c r="BR88" s="728"/>
      <c r="BS88" s="729"/>
      <c r="BT88" s="45" t="s">
        <v>653</v>
      </c>
      <c r="BU88" s="45" t="s">
        <v>653</v>
      </c>
      <c r="BV88" s="45" t="s">
        <v>653</v>
      </c>
      <c r="BW88" s="554"/>
      <c r="BX88" s="554"/>
      <c r="BY88" s="450" t="s">
        <v>653</v>
      </c>
      <c r="BZ88" s="574"/>
      <c r="CA88" s="574"/>
      <c r="CB88" s="45" t="s">
        <v>653</v>
      </c>
      <c r="CC88" s="574"/>
      <c r="CD88" s="574"/>
      <c r="CE88" s="45" t="s">
        <v>653</v>
      </c>
      <c r="CF88" s="45" t="s">
        <v>653</v>
      </c>
      <c r="CG88" s="444" t="s">
        <v>653</v>
      </c>
      <c r="CH88" s="450" t="s">
        <v>653</v>
      </c>
      <c r="CI88" s="444" t="s">
        <v>653</v>
      </c>
      <c r="CJ88" s="444" t="s">
        <v>653</v>
      </c>
      <c r="CK88" s="729"/>
      <c r="CL88" s="444" t="s">
        <v>653</v>
      </c>
      <c r="CM88" s="731" t="s">
        <v>659</v>
      </c>
      <c r="CN88" s="45" t="s">
        <v>653</v>
      </c>
      <c r="CO88" s="444" t="s">
        <v>653</v>
      </c>
      <c r="CP88" s="444" t="s">
        <v>653</v>
      </c>
      <c r="CQ88" s="45" t="s">
        <v>653</v>
      </c>
      <c r="CR88" s="580" t="s">
        <v>659</v>
      </c>
      <c r="CS88" s="580" t="s">
        <v>659</v>
      </c>
      <c r="CT88" s="45" t="s">
        <v>653</v>
      </c>
    </row>
    <row r="89" spans="1:98" ht="15" x14ac:dyDescent="0.2">
      <c r="A89" s="572">
        <v>42706</v>
      </c>
      <c r="B89" s="45" t="s">
        <v>653</v>
      </c>
      <c r="C89" s="45" t="s">
        <v>653</v>
      </c>
      <c r="D89" s="450" t="s">
        <v>653</v>
      </c>
      <c r="E89" s="574"/>
      <c r="F89" s="574"/>
      <c r="G89" s="728"/>
      <c r="H89" s="45" t="s">
        <v>653</v>
      </c>
      <c r="I89" s="45" t="s">
        <v>653</v>
      </c>
      <c r="J89" s="45" t="s">
        <v>653</v>
      </c>
      <c r="K89" s="45" t="s">
        <v>653</v>
      </c>
      <c r="L89" s="45" t="s">
        <v>653</v>
      </c>
      <c r="M89" s="45" t="s">
        <v>653</v>
      </c>
      <c r="N89" s="45" t="s">
        <v>653</v>
      </c>
      <c r="O89" s="45" t="s">
        <v>653</v>
      </c>
      <c r="P89" s="45" t="s">
        <v>653</v>
      </c>
      <c r="Q89" s="45" t="s">
        <v>653</v>
      </c>
      <c r="R89" s="45" t="s">
        <v>653</v>
      </c>
      <c r="S89" s="45" t="s">
        <v>653</v>
      </c>
      <c r="T89" s="45" t="s">
        <v>653</v>
      </c>
      <c r="U89" s="45" t="s">
        <v>653</v>
      </c>
      <c r="V89" s="729"/>
      <c r="W89" s="444" t="s">
        <v>653</v>
      </c>
      <c r="X89" s="45" t="s">
        <v>653</v>
      </c>
      <c r="Y89" s="45" t="s">
        <v>653</v>
      </c>
      <c r="Z89" s="444" t="s">
        <v>653</v>
      </c>
      <c r="AA89" s="444" t="s">
        <v>653</v>
      </c>
      <c r="AB89" s="450" t="s">
        <v>653</v>
      </c>
      <c r="AC89" s="444" t="s">
        <v>653</v>
      </c>
      <c r="AD89" s="444" t="s">
        <v>653</v>
      </c>
      <c r="AE89" s="45" t="s">
        <v>653</v>
      </c>
      <c r="AF89" s="444" t="s">
        <v>653</v>
      </c>
      <c r="AG89" s="444" t="s">
        <v>653</v>
      </c>
      <c r="AH89" s="450" t="s">
        <v>653</v>
      </c>
      <c r="AI89" s="45" t="s">
        <v>653</v>
      </c>
      <c r="AJ89" s="45" t="s">
        <v>653</v>
      </c>
      <c r="AK89" s="45" t="s">
        <v>653</v>
      </c>
      <c r="AL89" s="554"/>
      <c r="AM89" s="554"/>
      <c r="AN89" s="450" t="s">
        <v>653</v>
      </c>
      <c r="AO89" s="554"/>
      <c r="AP89" s="554"/>
      <c r="AQ89" s="450" t="s">
        <v>653</v>
      </c>
      <c r="AR89" s="444" t="s">
        <v>653</v>
      </c>
      <c r="AS89" s="444" t="s">
        <v>653</v>
      </c>
      <c r="AT89" s="45" t="s">
        <v>653</v>
      </c>
      <c r="AU89" s="554"/>
      <c r="AV89" s="554"/>
      <c r="AW89" s="450" t="s">
        <v>653</v>
      </c>
      <c r="AX89" s="554"/>
      <c r="AY89" s="554"/>
      <c r="AZ89" s="450" t="s">
        <v>653</v>
      </c>
      <c r="BA89" s="554"/>
      <c r="BB89" s="554"/>
      <c r="BC89" s="450"/>
      <c r="BD89" s="572">
        <v>42706</v>
      </c>
      <c r="BE89" s="444" t="s">
        <v>653</v>
      </c>
      <c r="BF89" s="444" t="s">
        <v>653</v>
      </c>
      <c r="BG89" s="45" t="s">
        <v>653</v>
      </c>
      <c r="BH89" s="444" t="s">
        <v>653</v>
      </c>
      <c r="BI89" s="444" t="s">
        <v>653</v>
      </c>
      <c r="BJ89" s="45" t="s">
        <v>653</v>
      </c>
      <c r="BK89" s="444" t="s">
        <v>653</v>
      </c>
      <c r="BL89" s="444" t="s">
        <v>653</v>
      </c>
      <c r="BM89" s="729"/>
      <c r="BN89" s="45" t="s">
        <v>653</v>
      </c>
      <c r="BO89" s="45" t="s">
        <v>653</v>
      </c>
      <c r="BP89" s="729"/>
      <c r="BQ89" s="728"/>
      <c r="BR89" s="728"/>
      <c r="BS89" s="729"/>
      <c r="BT89" s="45" t="s">
        <v>653</v>
      </c>
      <c r="BU89" s="45" t="s">
        <v>653</v>
      </c>
      <c r="BV89" s="45" t="s">
        <v>653</v>
      </c>
      <c r="BW89" s="554"/>
      <c r="BX89" s="554"/>
      <c r="BY89" s="450" t="s">
        <v>653</v>
      </c>
      <c r="BZ89" s="574"/>
      <c r="CA89" s="574"/>
      <c r="CB89" s="45" t="s">
        <v>653</v>
      </c>
      <c r="CC89" s="574"/>
      <c r="CD89" s="574"/>
      <c r="CE89" s="45" t="s">
        <v>653</v>
      </c>
      <c r="CF89" s="45" t="s">
        <v>653</v>
      </c>
      <c r="CG89" s="444" t="s">
        <v>653</v>
      </c>
      <c r="CH89" s="450" t="s">
        <v>653</v>
      </c>
      <c r="CI89" s="444" t="s">
        <v>653</v>
      </c>
      <c r="CJ89" s="444" t="s">
        <v>653</v>
      </c>
      <c r="CK89" s="729"/>
      <c r="CL89" s="576" t="s">
        <v>665</v>
      </c>
      <c r="CM89" s="731" t="s">
        <v>659</v>
      </c>
      <c r="CN89" s="45" t="s">
        <v>653</v>
      </c>
      <c r="CO89" s="444" t="s">
        <v>653</v>
      </c>
      <c r="CP89" s="444" t="s">
        <v>653</v>
      </c>
      <c r="CQ89" s="45" t="s">
        <v>653</v>
      </c>
      <c r="CR89" s="580" t="s">
        <v>659</v>
      </c>
      <c r="CS89" s="580" t="s">
        <v>659</v>
      </c>
      <c r="CT89" s="45" t="s">
        <v>653</v>
      </c>
    </row>
    <row r="90" spans="1:98" ht="15" x14ac:dyDescent="0.2">
      <c r="A90" s="572">
        <v>42707</v>
      </c>
      <c r="B90" s="45" t="s">
        <v>653</v>
      </c>
      <c r="C90" s="45" t="s">
        <v>653</v>
      </c>
      <c r="D90" s="450" t="s">
        <v>653</v>
      </c>
      <c r="E90" s="574"/>
      <c r="F90" s="574"/>
      <c r="G90" s="728"/>
      <c r="H90" s="45" t="s">
        <v>653</v>
      </c>
      <c r="I90" s="45" t="s">
        <v>653</v>
      </c>
      <c r="J90" s="45" t="s">
        <v>653</v>
      </c>
      <c r="K90" s="45" t="s">
        <v>653</v>
      </c>
      <c r="L90" s="45" t="s">
        <v>653</v>
      </c>
      <c r="M90" s="45" t="s">
        <v>653</v>
      </c>
      <c r="N90" s="45" t="s">
        <v>653</v>
      </c>
      <c r="O90" s="45" t="s">
        <v>653</v>
      </c>
      <c r="P90" s="45" t="s">
        <v>653</v>
      </c>
      <c r="Q90" s="45" t="s">
        <v>653</v>
      </c>
      <c r="R90" s="45" t="s">
        <v>653</v>
      </c>
      <c r="S90" s="45" t="s">
        <v>653</v>
      </c>
      <c r="T90" s="45" t="s">
        <v>653</v>
      </c>
      <c r="U90" s="45" t="s">
        <v>653</v>
      </c>
      <c r="V90" s="729"/>
      <c r="W90" s="444" t="s">
        <v>653</v>
      </c>
      <c r="X90" s="45" t="s">
        <v>653</v>
      </c>
      <c r="Y90" s="45" t="s">
        <v>653</v>
      </c>
      <c r="Z90" s="444" t="s">
        <v>653</v>
      </c>
      <c r="AA90" s="444" t="s">
        <v>653</v>
      </c>
      <c r="AB90" s="450" t="s">
        <v>653</v>
      </c>
      <c r="AC90" s="444" t="s">
        <v>653</v>
      </c>
      <c r="AD90" s="444" t="s">
        <v>653</v>
      </c>
      <c r="AE90" s="45" t="s">
        <v>653</v>
      </c>
      <c r="AF90" s="444" t="s">
        <v>653</v>
      </c>
      <c r="AG90" s="444" t="s">
        <v>653</v>
      </c>
      <c r="AH90" s="450" t="s">
        <v>653</v>
      </c>
      <c r="AI90" s="45" t="s">
        <v>653</v>
      </c>
      <c r="AJ90" s="45" t="s">
        <v>653</v>
      </c>
      <c r="AK90" s="45" t="s">
        <v>653</v>
      </c>
      <c r="AL90" s="554"/>
      <c r="AM90" s="554"/>
      <c r="AN90" s="450" t="s">
        <v>653</v>
      </c>
      <c r="AO90" s="554"/>
      <c r="AP90" s="554"/>
      <c r="AQ90" s="450" t="s">
        <v>653</v>
      </c>
      <c r="AR90" s="444" t="s">
        <v>653</v>
      </c>
      <c r="AS90" s="444" t="s">
        <v>653</v>
      </c>
      <c r="AT90" s="45" t="s">
        <v>653</v>
      </c>
      <c r="AU90" s="554"/>
      <c r="AV90" s="554"/>
      <c r="AW90" s="450" t="s">
        <v>653</v>
      </c>
      <c r="AX90" s="554"/>
      <c r="AY90" s="554"/>
      <c r="AZ90" s="450" t="s">
        <v>653</v>
      </c>
      <c r="BA90" s="554"/>
      <c r="BB90" s="554"/>
      <c r="BC90" s="450"/>
      <c r="BD90" s="572">
        <v>42707</v>
      </c>
      <c r="BE90" s="444" t="s">
        <v>653</v>
      </c>
      <c r="BF90" s="444" t="s">
        <v>653</v>
      </c>
      <c r="BG90" s="45" t="s">
        <v>653</v>
      </c>
      <c r="BH90" s="444" t="s">
        <v>653</v>
      </c>
      <c r="BI90" s="444" t="s">
        <v>653</v>
      </c>
      <c r="BJ90" s="45" t="s">
        <v>653</v>
      </c>
      <c r="BK90" s="444" t="s">
        <v>653</v>
      </c>
      <c r="BL90" s="444" t="s">
        <v>653</v>
      </c>
      <c r="BM90" s="729"/>
      <c r="BN90" s="45" t="s">
        <v>653</v>
      </c>
      <c r="BO90" s="45" t="s">
        <v>653</v>
      </c>
      <c r="BP90" s="729"/>
      <c r="BQ90" s="728"/>
      <c r="BR90" s="728"/>
      <c r="BS90" s="729"/>
      <c r="BT90" s="45" t="s">
        <v>653</v>
      </c>
      <c r="BU90" s="45" t="s">
        <v>653</v>
      </c>
      <c r="BV90" s="45" t="s">
        <v>653</v>
      </c>
      <c r="BW90" s="554"/>
      <c r="BX90" s="554"/>
      <c r="BY90" s="450" t="s">
        <v>653</v>
      </c>
      <c r="BZ90" s="574"/>
      <c r="CA90" s="574"/>
      <c r="CB90" s="45" t="s">
        <v>653</v>
      </c>
      <c r="CC90" s="574"/>
      <c r="CD90" s="574"/>
      <c r="CE90" s="45" t="s">
        <v>653</v>
      </c>
      <c r="CF90" s="45" t="s">
        <v>653</v>
      </c>
      <c r="CG90" s="444" t="s">
        <v>653</v>
      </c>
      <c r="CH90" s="450" t="s">
        <v>653</v>
      </c>
      <c r="CI90" s="444" t="s">
        <v>653</v>
      </c>
      <c r="CJ90" s="444" t="s">
        <v>653</v>
      </c>
      <c r="CK90" s="729"/>
      <c r="CL90" s="576" t="s">
        <v>665</v>
      </c>
      <c r="CM90" s="731" t="s">
        <v>659</v>
      </c>
      <c r="CN90" s="45" t="s">
        <v>653</v>
      </c>
      <c r="CO90" s="444" t="s">
        <v>653</v>
      </c>
      <c r="CP90" s="444" t="s">
        <v>653</v>
      </c>
      <c r="CQ90" s="45" t="s">
        <v>653</v>
      </c>
      <c r="CR90" s="580" t="s">
        <v>659</v>
      </c>
      <c r="CS90" s="580" t="s">
        <v>659</v>
      </c>
      <c r="CT90" s="45" t="s">
        <v>653</v>
      </c>
    </row>
    <row r="91" spans="1:98" ht="15" x14ac:dyDescent="0.2">
      <c r="A91" s="572">
        <v>42708</v>
      </c>
      <c r="B91" s="45" t="s">
        <v>653</v>
      </c>
      <c r="C91" s="45" t="s">
        <v>653</v>
      </c>
      <c r="D91" s="450" t="s">
        <v>653</v>
      </c>
      <c r="E91" s="574"/>
      <c r="F91" s="574"/>
      <c r="G91" s="728"/>
      <c r="H91" s="45" t="s">
        <v>653</v>
      </c>
      <c r="I91" s="45" t="s">
        <v>653</v>
      </c>
      <c r="J91" s="45" t="s">
        <v>653</v>
      </c>
      <c r="K91" s="45" t="s">
        <v>653</v>
      </c>
      <c r="L91" s="45" t="s">
        <v>653</v>
      </c>
      <c r="M91" s="45" t="s">
        <v>653</v>
      </c>
      <c r="N91" s="45" t="s">
        <v>653</v>
      </c>
      <c r="O91" s="45" t="s">
        <v>653</v>
      </c>
      <c r="P91" s="45" t="s">
        <v>653</v>
      </c>
      <c r="Q91" s="45" t="s">
        <v>653</v>
      </c>
      <c r="R91" s="45" t="s">
        <v>653</v>
      </c>
      <c r="S91" s="45" t="s">
        <v>653</v>
      </c>
      <c r="T91" s="45" t="s">
        <v>653</v>
      </c>
      <c r="U91" s="45" t="s">
        <v>653</v>
      </c>
      <c r="V91" s="729"/>
      <c r="W91" s="444" t="s">
        <v>653</v>
      </c>
      <c r="X91" s="45" t="s">
        <v>653</v>
      </c>
      <c r="Y91" s="45" t="s">
        <v>653</v>
      </c>
      <c r="Z91" s="444" t="s">
        <v>653</v>
      </c>
      <c r="AA91" s="444" t="s">
        <v>653</v>
      </c>
      <c r="AB91" s="450" t="s">
        <v>653</v>
      </c>
      <c r="AC91" s="444" t="s">
        <v>653</v>
      </c>
      <c r="AD91" s="444" t="s">
        <v>653</v>
      </c>
      <c r="AE91" s="45" t="s">
        <v>653</v>
      </c>
      <c r="AF91" s="444" t="s">
        <v>653</v>
      </c>
      <c r="AG91" s="444" t="s">
        <v>653</v>
      </c>
      <c r="AH91" s="450" t="s">
        <v>653</v>
      </c>
      <c r="AI91" s="45" t="s">
        <v>653</v>
      </c>
      <c r="AJ91" s="45" t="s">
        <v>653</v>
      </c>
      <c r="AK91" s="45" t="s">
        <v>653</v>
      </c>
      <c r="AL91" s="554"/>
      <c r="AM91" s="554"/>
      <c r="AN91" s="450" t="s">
        <v>653</v>
      </c>
      <c r="AO91" s="554"/>
      <c r="AP91" s="554"/>
      <c r="AQ91" s="450" t="s">
        <v>653</v>
      </c>
      <c r="AR91" s="444" t="s">
        <v>653</v>
      </c>
      <c r="AS91" s="444" t="s">
        <v>653</v>
      </c>
      <c r="AT91" s="45" t="s">
        <v>653</v>
      </c>
      <c r="AU91" s="554"/>
      <c r="AV91" s="554"/>
      <c r="AW91" s="450" t="s">
        <v>653</v>
      </c>
      <c r="AX91" s="554"/>
      <c r="AY91" s="554"/>
      <c r="AZ91" s="450" t="s">
        <v>653</v>
      </c>
      <c r="BA91" s="554"/>
      <c r="BB91" s="554"/>
      <c r="BC91" s="450"/>
      <c r="BD91" s="572">
        <v>42708</v>
      </c>
      <c r="BE91" s="444" t="s">
        <v>653</v>
      </c>
      <c r="BF91" s="444" t="s">
        <v>653</v>
      </c>
      <c r="BG91" s="45" t="s">
        <v>653</v>
      </c>
      <c r="BH91" s="444" t="s">
        <v>653</v>
      </c>
      <c r="BI91" s="444" t="s">
        <v>653</v>
      </c>
      <c r="BJ91" s="45" t="s">
        <v>653</v>
      </c>
      <c r="BK91" s="444" t="s">
        <v>653</v>
      </c>
      <c r="BL91" s="444" t="s">
        <v>653</v>
      </c>
      <c r="BM91" s="729"/>
      <c r="BN91" s="45" t="s">
        <v>653</v>
      </c>
      <c r="BO91" s="45" t="s">
        <v>653</v>
      </c>
      <c r="BP91" s="729"/>
      <c r="BQ91" s="728"/>
      <c r="BR91" s="728"/>
      <c r="BS91" s="729"/>
      <c r="BT91" s="45" t="s">
        <v>653</v>
      </c>
      <c r="BU91" s="45" t="s">
        <v>653</v>
      </c>
      <c r="BV91" s="45" t="s">
        <v>653</v>
      </c>
      <c r="BW91" s="554"/>
      <c r="BX91" s="554"/>
      <c r="BY91" s="450" t="s">
        <v>653</v>
      </c>
      <c r="BZ91" s="574"/>
      <c r="CA91" s="574"/>
      <c r="CB91" s="45" t="s">
        <v>653</v>
      </c>
      <c r="CC91" s="574"/>
      <c r="CD91" s="574"/>
      <c r="CE91" s="45" t="s">
        <v>653</v>
      </c>
      <c r="CF91" s="45" t="s">
        <v>653</v>
      </c>
      <c r="CG91" s="444" t="s">
        <v>653</v>
      </c>
      <c r="CH91" s="450" t="s">
        <v>653</v>
      </c>
      <c r="CI91" s="444" t="s">
        <v>653</v>
      </c>
      <c r="CJ91" s="444" t="s">
        <v>653</v>
      </c>
      <c r="CK91" s="729"/>
      <c r="CL91" s="580" t="s">
        <v>659</v>
      </c>
      <c r="CM91" s="731" t="s">
        <v>659</v>
      </c>
      <c r="CN91" s="45" t="s">
        <v>653</v>
      </c>
      <c r="CO91" s="444" t="s">
        <v>653</v>
      </c>
      <c r="CP91" s="444" t="s">
        <v>653</v>
      </c>
      <c r="CQ91" s="45" t="s">
        <v>653</v>
      </c>
      <c r="CR91" s="580" t="s">
        <v>659</v>
      </c>
      <c r="CS91" s="580" t="s">
        <v>659</v>
      </c>
      <c r="CT91" s="45" t="s">
        <v>653</v>
      </c>
    </row>
    <row r="92" spans="1:98" ht="15" x14ac:dyDescent="0.2">
      <c r="A92" s="572">
        <v>42709</v>
      </c>
      <c r="B92" s="45" t="s">
        <v>653</v>
      </c>
      <c r="C92" s="45" t="s">
        <v>653</v>
      </c>
      <c r="D92" s="450" t="s">
        <v>653</v>
      </c>
      <c r="E92" s="574"/>
      <c r="F92" s="574"/>
      <c r="G92" s="728"/>
      <c r="H92" s="45" t="s">
        <v>653</v>
      </c>
      <c r="I92" s="45" t="s">
        <v>653</v>
      </c>
      <c r="J92" s="45" t="s">
        <v>653</v>
      </c>
      <c r="K92" s="45" t="s">
        <v>653</v>
      </c>
      <c r="L92" s="45" t="s">
        <v>653</v>
      </c>
      <c r="M92" s="45" t="s">
        <v>653</v>
      </c>
      <c r="N92" s="45" t="s">
        <v>653</v>
      </c>
      <c r="O92" s="45" t="s">
        <v>653</v>
      </c>
      <c r="P92" s="45" t="s">
        <v>653</v>
      </c>
      <c r="Q92" s="45" t="s">
        <v>653</v>
      </c>
      <c r="R92" s="45" t="s">
        <v>653</v>
      </c>
      <c r="S92" s="45" t="s">
        <v>653</v>
      </c>
      <c r="T92" s="45" t="s">
        <v>653</v>
      </c>
      <c r="U92" s="45" t="s">
        <v>653</v>
      </c>
      <c r="V92" s="729"/>
      <c r="W92" s="444" t="s">
        <v>653</v>
      </c>
      <c r="X92" s="45" t="s">
        <v>653</v>
      </c>
      <c r="Y92" s="45" t="s">
        <v>653</v>
      </c>
      <c r="Z92" s="444" t="s">
        <v>653</v>
      </c>
      <c r="AA92" s="444" t="s">
        <v>653</v>
      </c>
      <c r="AB92" s="450" t="s">
        <v>653</v>
      </c>
      <c r="AC92" s="444" t="s">
        <v>653</v>
      </c>
      <c r="AD92" s="444" t="s">
        <v>653</v>
      </c>
      <c r="AE92" s="45" t="s">
        <v>653</v>
      </c>
      <c r="AF92" s="444" t="s">
        <v>653</v>
      </c>
      <c r="AG92" s="444" t="s">
        <v>653</v>
      </c>
      <c r="AH92" s="450" t="s">
        <v>653</v>
      </c>
      <c r="AI92" s="45" t="s">
        <v>653</v>
      </c>
      <c r="AJ92" s="45" t="s">
        <v>653</v>
      </c>
      <c r="AK92" s="45" t="s">
        <v>653</v>
      </c>
      <c r="AL92" s="554"/>
      <c r="AM92" s="554"/>
      <c r="AN92" s="450" t="s">
        <v>653</v>
      </c>
      <c r="AO92" s="554"/>
      <c r="AP92" s="554"/>
      <c r="AQ92" s="450" t="s">
        <v>653</v>
      </c>
      <c r="AR92" s="444" t="s">
        <v>653</v>
      </c>
      <c r="AS92" s="444" t="s">
        <v>653</v>
      </c>
      <c r="AT92" s="45" t="s">
        <v>653</v>
      </c>
      <c r="AU92" s="554"/>
      <c r="AV92" s="554"/>
      <c r="AW92" s="450" t="s">
        <v>653</v>
      </c>
      <c r="AX92" s="554"/>
      <c r="AY92" s="554"/>
      <c r="AZ92" s="450" t="s">
        <v>653</v>
      </c>
      <c r="BA92" s="554"/>
      <c r="BB92" s="554"/>
      <c r="BC92" s="450"/>
      <c r="BD92" s="572">
        <v>42709</v>
      </c>
      <c r="BE92" s="444" t="s">
        <v>653</v>
      </c>
      <c r="BF92" s="444" t="s">
        <v>653</v>
      </c>
      <c r="BG92" s="45" t="s">
        <v>653</v>
      </c>
      <c r="BH92" s="444" t="s">
        <v>653</v>
      </c>
      <c r="BI92" s="444" t="s">
        <v>653</v>
      </c>
      <c r="BJ92" s="45" t="s">
        <v>653</v>
      </c>
      <c r="BK92" s="444" t="s">
        <v>653</v>
      </c>
      <c r="BL92" s="444" t="s">
        <v>653</v>
      </c>
      <c r="BM92" s="729"/>
      <c r="BN92" s="45" t="s">
        <v>653</v>
      </c>
      <c r="BO92" s="45" t="s">
        <v>653</v>
      </c>
      <c r="BP92" s="729"/>
      <c r="BQ92" s="728"/>
      <c r="BR92" s="728"/>
      <c r="BS92" s="729"/>
      <c r="BT92" s="45" t="s">
        <v>653</v>
      </c>
      <c r="BU92" s="45" t="s">
        <v>653</v>
      </c>
      <c r="BV92" s="45" t="s">
        <v>653</v>
      </c>
      <c r="BW92" s="554"/>
      <c r="BX92" s="554"/>
      <c r="BY92" s="450" t="s">
        <v>653</v>
      </c>
      <c r="BZ92" s="574"/>
      <c r="CA92" s="574"/>
      <c r="CB92" s="45" t="s">
        <v>653</v>
      </c>
      <c r="CC92" s="574"/>
      <c r="CD92" s="574"/>
      <c r="CE92" s="45" t="s">
        <v>653</v>
      </c>
      <c r="CF92" s="45" t="s">
        <v>653</v>
      </c>
      <c r="CG92" s="444" t="s">
        <v>653</v>
      </c>
      <c r="CH92" s="450" t="s">
        <v>653</v>
      </c>
      <c r="CI92" s="444" t="s">
        <v>653</v>
      </c>
      <c r="CJ92" s="444" t="s">
        <v>653</v>
      </c>
      <c r="CK92" s="729"/>
      <c r="CL92" s="580" t="s">
        <v>659</v>
      </c>
      <c r="CM92" s="731" t="s">
        <v>659</v>
      </c>
      <c r="CN92" s="45" t="s">
        <v>653</v>
      </c>
      <c r="CO92" s="444" t="s">
        <v>653</v>
      </c>
      <c r="CP92" s="444" t="s">
        <v>653</v>
      </c>
      <c r="CQ92" s="45" t="s">
        <v>653</v>
      </c>
      <c r="CR92" s="580" t="s">
        <v>659</v>
      </c>
      <c r="CS92" s="580" t="s">
        <v>659</v>
      </c>
      <c r="CT92" s="45" t="s">
        <v>653</v>
      </c>
    </row>
    <row r="93" spans="1:98" ht="15" x14ac:dyDescent="0.2">
      <c r="A93" s="572">
        <v>42710</v>
      </c>
      <c r="B93" s="45" t="s">
        <v>653</v>
      </c>
      <c r="C93" s="45" t="s">
        <v>653</v>
      </c>
      <c r="D93" s="450" t="s">
        <v>653</v>
      </c>
      <c r="E93" s="574"/>
      <c r="F93" s="574"/>
      <c r="G93" s="728"/>
      <c r="H93" s="45" t="s">
        <v>653</v>
      </c>
      <c r="I93" s="45" t="s">
        <v>653</v>
      </c>
      <c r="J93" s="45" t="s">
        <v>653</v>
      </c>
      <c r="K93" s="45" t="s">
        <v>653</v>
      </c>
      <c r="L93" s="45" t="s">
        <v>653</v>
      </c>
      <c r="M93" s="45" t="s">
        <v>653</v>
      </c>
      <c r="N93" s="45" t="s">
        <v>653</v>
      </c>
      <c r="O93" s="45" t="s">
        <v>653</v>
      </c>
      <c r="P93" s="45" t="s">
        <v>653</v>
      </c>
      <c r="Q93" s="45" t="s">
        <v>653</v>
      </c>
      <c r="R93" s="45" t="s">
        <v>653</v>
      </c>
      <c r="S93" s="45" t="s">
        <v>653</v>
      </c>
      <c r="T93" s="45" t="s">
        <v>653</v>
      </c>
      <c r="U93" s="45" t="s">
        <v>653</v>
      </c>
      <c r="V93" s="729"/>
      <c r="W93" s="444" t="s">
        <v>653</v>
      </c>
      <c r="X93" s="45" t="s">
        <v>653</v>
      </c>
      <c r="Y93" s="45" t="s">
        <v>653</v>
      </c>
      <c r="Z93" s="444" t="s">
        <v>653</v>
      </c>
      <c r="AA93" s="444" t="s">
        <v>653</v>
      </c>
      <c r="AB93" s="450" t="s">
        <v>653</v>
      </c>
      <c r="AC93" s="444" t="s">
        <v>653</v>
      </c>
      <c r="AD93" s="444" t="s">
        <v>653</v>
      </c>
      <c r="AE93" s="45" t="s">
        <v>653</v>
      </c>
      <c r="AF93" s="444" t="s">
        <v>653</v>
      </c>
      <c r="AG93" s="444" t="s">
        <v>653</v>
      </c>
      <c r="AH93" s="450" t="s">
        <v>653</v>
      </c>
      <c r="AI93" s="45" t="s">
        <v>653</v>
      </c>
      <c r="AJ93" s="45" t="s">
        <v>653</v>
      </c>
      <c r="AK93" s="45" t="s">
        <v>653</v>
      </c>
      <c r="AL93" s="554"/>
      <c r="AM93" s="554"/>
      <c r="AN93" s="450" t="s">
        <v>653</v>
      </c>
      <c r="AO93" s="554"/>
      <c r="AP93" s="554"/>
      <c r="AQ93" s="450" t="s">
        <v>653</v>
      </c>
      <c r="AR93" s="444" t="s">
        <v>653</v>
      </c>
      <c r="AS93" s="444" t="s">
        <v>653</v>
      </c>
      <c r="AT93" s="45" t="s">
        <v>653</v>
      </c>
      <c r="AU93" s="554"/>
      <c r="AV93" s="554"/>
      <c r="AW93" s="450" t="s">
        <v>653</v>
      </c>
      <c r="AX93" s="554"/>
      <c r="AY93" s="554"/>
      <c r="AZ93" s="450" t="s">
        <v>653</v>
      </c>
      <c r="BA93" s="554"/>
      <c r="BB93" s="554"/>
      <c r="BC93" s="450"/>
      <c r="BD93" s="572">
        <v>42710</v>
      </c>
      <c r="BE93" s="444" t="s">
        <v>653</v>
      </c>
      <c r="BF93" s="444" t="s">
        <v>653</v>
      </c>
      <c r="BG93" s="45" t="s">
        <v>653</v>
      </c>
      <c r="BH93" s="444" t="s">
        <v>653</v>
      </c>
      <c r="BI93" s="444" t="s">
        <v>653</v>
      </c>
      <c r="BJ93" s="45" t="s">
        <v>653</v>
      </c>
      <c r="BK93" s="444" t="s">
        <v>653</v>
      </c>
      <c r="BL93" s="444" t="s">
        <v>653</v>
      </c>
      <c r="BM93" s="729"/>
      <c r="BN93" s="45" t="s">
        <v>653</v>
      </c>
      <c r="BO93" s="45" t="s">
        <v>653</v>
      </c>
      <c r="BP93" s="729"/>
      <c r="BQ93" s="728"/>
      <c r="BR93" s="728"/>
      <c r="BS93" s="729"/>
      <c r="BT93" s="45" t="s">
        <v>653</v>
      </c>
      <c r="BU93" s="45" t="s">
        <v>653</v>
      </c>
      <c r="BV93" s="45" t="s">
        <v>653</v>
      </c>
      <c r="BW93" s="554"/>
      <c r="BX93" s="554"/>
      <c r="BY93" s="450" t="s">
        <v>653</v>
      </c>
      <c r="BZ93" s="574"/>
      <c r="CA93" s="574"/>
      <c r="CB93" s="45" t="s">
        <v>653</v>
      </c>
      <c r="CC93" s="574"/>
      <c r="CD93" s="574"/>
      <c r="CE93" s="45" t="s">
        <v>653</v>
      </c>
      <c r="CF93" s="45" t="s">
        <v>653</v>
      </c>
      <c r="CG93" s="444" t="s">
        <v>653</v>
      </c>
      <c r="CH93" s="450" t="s">
        <v>653</v>
      </c>
      <c r="CI93" s="444" t="s">
        <v>653</v>
      </c>
      <c r="CJ93" s="444" t="s">
        <v>653</v>
      </c>
      <c r="CK93" s="729"/>
      <c r="CL93" s="444" t="s">
        <v>653</v>
      </c>
      <c r="CM93" s="731" t="s">
        <v>659</v>
      </c>
      <c r="CN93" s="45" t="s">
        <v>653</v>
      </c>
      <c r="CO93" s="444" t="s">
        <v>653</v>
      </c>
      <c r="CP93" s="444" t="s">
        <v>653</v>
      </c>
      <c r="CQ93" s="45" t="s">
        <v>653</v>
      </c>
      <c r="CR93" s="580" t="s">
        <v>659</v>
      </c>
      <c r="CS93" s="580" t="s">
        <v>659</v>
      </c>
      <c r="CT93" s="45" t="s">
        <v>653</v>
      </c>
    </row>
    <row r="94" spans="1:98" x14ac:dyDescent="0.15">
      <c r="A94" s="572">
        <v>42711</v>
      </c>
      <c r="B94" s="45" t="s">
        <v>653</v>
      </c>
      <c r="C94" s="45" t="s">
        <v>653</v>
      </c>
      <c r="D94" s="450" t="s">
        <v>653</v>
      </c>
      <c r="E94" s="574"/>
      <c r="F94" s="574"/>
      <c r="G94" s="728"/>
      <c r="H94" s="45" t="s">
        <v>653</v>
      </c>
      <c r="I94" s="45" t="s">
        <v>653</v>
      </c>
      <c r="J94" s="45" t="s">
        <v>653</v>
      </c>
      <c r="K94" s="45" t="s">
        <v>653</v>
      </c>
      <c r="L94" s="45" t="s">
        <v>653</v>
      </c>
      <c r="M94" s="45" t="s">
        <v>653</v>
      </c>
      <c r="N94" s="45" t="s">
        <v>653</v>
      </c>
      <c r="O94" s="45" t="s">
        <v>653</v>
      </c>
      <c r="P94" s="45" t="s">
        <v>653</v>
      </c>
      <c r="Q94" s="45" t="s">
        <v>653</v>
      </c>
      <c r="R94" s="45" t="s">
        <v>653</v>
      </c>
      <c r="S94" s="45" t="s">
        <v>653</v>
      </c>
      <c r="T94" s="45" t="s">
        <v>653</v>
      </c>
      <c r="U94" s="45" t="s">
        <v>653</v>
      </c>
      <c r="V94" s="729"/>
      <c r="W94" s="444" t="s">
        <v>653</v>
      </c>
      <c r="X94" s="45" t="s">
        <v>653</v>
      </c>
      <c r="Y94" s="45" t="s">
        <v>653</v>
      </c>
      <c r="Z94" s="444" t="s">
        <v>653</v>
      </c>
      <c r="AA94" s="444" t="s">
        <v>653</v>
      </c>
      <c r="AB94" s="450" t="s">
        <v>653</v>
      </c>
      <c r="AC94" s="444" t="s">
        <v>653</v>
      </c>
      <c r="AD94" s="444" t="s">
        <v>653</v>
      </c>
      <c r="AE94" s="45" t="s">
        <v>653</v>
      </c>
      <c r="AF94" s="444" t="s">
        <v>653</v>
      </c>
      <c r="AG94" s="444" t="s">
        <v>653</v>
      </c>
      <c r="AH94" s="450" t="s">
        <v>653</v>
      </c>
      <c r="AI94" s="45" t="s">
        <v>653</v>
      </c>
      <c r="AJ94" s="45" t="s">
        <v>653</v>
      </c>
      <c r="AK94" s="45" t="s">
        <v>653</v>
      </c>
      <c r="AL94" s="554"/>
      <c r="AM94" s="554"/>
      <c r="AN94" s="450" t="s">
        <v>653</v>
      </c>
      <c r="AO94" s="554"/>
      <c r="AP94" s="554"/>
      <c r="AQ94" s="450" t="s">
        <v>653</v>
      </c>
      <c r="AR94" s="444" t="s">
        <v>653</v>
      </c>
      <c r="AS94" s="444" t="s">
        <v>653</v>
      </c>
      <c r="AT94" s="45" t="s">
        <v>653</v>
      </c>
      <c r="AU94" s="554"/>
      <c r="AV94" s="554"/>
      <c r="AW94" s="450" t="s">
        <v>653</v>
      </c>
      <c r="AX94" s="554"/>
      <c r="AY94" s="554"/>
      <c r="AZ94" s="450" t="s">
        <v>653</v>
      </c>
      <c r="BA94" s="554"/>
      <c r="BB94" s="554"/>
      <c r="BC94" s="450"/>
      <c r="BD94" s="572">
        <v>42711</v>
      </c>
      <c r="BE94" s="444" t="s">
        <v>653</v>
      </c>
      <c r="BF94" s="444" t="s">
        <v>653</v>
      </c>
      <c r="BG94" s="45" t="s">
        <v>653</v>
      </c>
      <c r="BH94" s="444" t="s">
        <v>653</v>
      </c>
      <c r="BI94" s="444" t="s">
        <v>653</v>
      </c>
      <c r="BJ94" s="45" t="s">
        <v>653</v>
      </c>
      <c r="BK94" s="444" t="s">
        <v>653</v>
      </c>
      <c r="BL94" s="444" t="s">
        <v>653</v>
      </c>
      <c r="BM94" s="729"/>
      <c r="BN94" s="45" t="s">
        <v>653</v>
      </c>
      <c r="BO94" s="45" t="s">
        <v>653</v>
      </c>
      <c r="BP94" s="729"/>
      <c r="BQ94" s="728"/>
      <c r="BR94" s="728"/>
      <c r="BS94" s="729"/>
      <c r="BT94" s="45" t="s">
        <v>653</v>
      </c>
      <c r="BU94" s="45" t="s">
        <v>653</v>
      </c>
      <c r="BV94" s="45" t="s">
        <v>653</v>
      </c>
      <c r="BW94" s="554"/>
      <c r="BX94" s="554"/>
      <c r="BY94" s="450" t="s">
        <v>653</v>
      </c>
      <c r="BZ94" s="574"/>
      <c r="CA94" s="574"/>
      <c r="CB94" s="45" t="s">
        <v>653</v>
      </c>
      <c r="CC94" s="574"/>
      <c r="CD94" s="574"/>
      <c r="CE94" s="45" t="s">
        <v>653</v>
      </c>
      <c r="CF94" s="45" t="s">
        <v>653</v>
      </c>
      <c r="CG94" s="444" t="s">
        <v>653</v>
      </c>
      <c r="CH94" s="450" t="s">
        <v>653</v>
      </c>
      <c r="CI94" s="444" t="s">
        <v>653</v>
      </c>
      <c r="CJ94" s="444" t="s">
        <v>653</v>
      </c>
      <c r="CK94" s="729"/>
      <c r="CL94" s="444" t="s">
        <v>653</v>
      </c>
      <c r="CM94" s="444" t="s">
        <v>653</v>
      </c>
      <c r="CN94" s="45" t="s">
        <v>653</v>
      </c>
      <c r="CO94" s="444" t="s">
        <v>653</v>
      </c>
      <c r="CP94" s="444" t="s">
        <v>653</v>
      </c>
      <c r="CQ94" s="45" t="s">
        <v>653</v>
      </c>
      <c r="CR94" s="444" t="s">
        <v>653</v>
      </c>
      <c r="CS94" s="580" t="s">
        <v>659</v>
      </c>
      <c r="CT94" s="45" t="s">
        <v>653</v>
      </c>
    </row>
    <row r="95" spans="1:98" ht="15" x14ac:dyDescent="0.2">
      <c r="A95" s="572">
        <v>42712</v>
      </c>
      <c r="B95" s="45" t="s">
        <v>653</v>
      </c>
      <c r="C95" s="45" t="s">
        <v>653</v>
      </c>
      <c r="D95" s="450" t="s">
        <v>653</v>
      </c>
      <c r="E95" s="574"/>
      <c r="F95" s="574"/>
      <c r="G95" s="728"/>
      <c r="H95" s="45" t="s">
        <v>653</v>
      </c>
      <c r="I95" s="45" t="s">
        <v>653</v>
      </c>
      <c r="J95" s="45" t="s">
        <v>653</v>
      </c>
      <c r="K95" s="45" t="s">
        <v>653</v>
      </c>
      <c r="L95" s="45" t="s">
        <v>653</v>
      </c>
      <c r="M95" s="45" t="s">
        <v>653</v>
      </c>
      <c r="N95" s="45" t="s">
        <v>653</v>
      </c>
      <c r="O95" s="45" t="s">
        <v>653</v>
      </c>
      <c r="P95" s="45" t="s">
        <v>653</v>
      </c>
      <c r="Q95" s="45" t="s">
        <v>653</v>
      </c>
      <c r="R95" s="45" t="s">
        <v>653</v>
      </c>
      <c r="S95" s="45" t="s">
        <v>653</v>
      </c>
      <c r="T95" s="45" t="s">
        <v>653</v>
      </c>
      <c r="U95" s="45" t="s">
        <v>653</v>
      </c>
      <c r="V95" s="729"/>
      <c r="W95" s="444" t="s">
        <v>653</v>
      </c>
      <c r="X95" s="45" t="s">
        <v>653</v>
      </c>
      <c r="Y95" s="45" t="s">
        <v>653</v>
      </c>
      <c r="Z95" s="444" t="s">
        <v>653</v>
      </c>
      <c r="AA95" s="444" t="s">
        <v>653</v>
      </c>
      <c r="AB95" s="450" t="s">
        <v>653</v>
      </c>
      <c r="AC95" s="444" t="s">
        <v>653</v>
      </c>
      <c r="AD95" s="444" t="s">
        <v>653</v>
      </c>
      <c r="AE95" s="45" t="s">
        <v>653</v>
      </c>
      <c r="AF95" s="444" t="s">
        <v>653</v>
      </c>
      <c r="AG95" s="444" t="s">
        <v>653</v>
      </c>
      <c r="AH95" s="450" t="s">
        <v>653</v>
      </c>
      <c r="AI95" s="45" t="s">
        <v>653</v>
      </c>
      <c r="AJ95" s="45" t="s">
        <v>653</v>
      </c>
      <c r="AK95" s="45" t="s">
        <v>653</v>
      </c>
      <c r="AL95" s="554"/>
      <c r="AM95" s="554"/>
      <c r="AN95" s="450" t="s">
        <v>653</v>
      </c>
      <c r="AO95" s="554"/>
      <c r="AP95" s="554"/>
      <c r="AQ95" s="450" t="s">
        <v>653</v>
      </c>
      <c r="AR95" s="444" t="s">
        <v>653</v>
      </c>
      <c r="AS95" s="444" t="s">
        <v>653</v>
      </c>
      <c r="AT95" s="45" t="s">
        <v>653</v>
      </c>
      <c r="AU95" s="554"/>
      <c r="AV95" s="554"/>
      <c r="AW95" s="450" t="s">
        <v>653</v>
      </c>
      <c r="AX95" s="554"/>
      <c r="AY95" s="554"/>
      <c r="AZ95" s="450" t="s">
        <v>653</v>
      </c>
      <c r="BA95" s="554"/>
      <c r="BB95" s="554"/>
      <c r="BC95" s="450"/>
      <c r="BD95" s="572">
        <v>42712</v>
      </c>
      <c r="BE95" s="444" t="s">
        <v>653</v>
      </c>
      <c r="BF95" s="444" t="s">
        <v>653</v>
      </c>
      <c r="BG95" s="45" t="s">
        <v>653</v>
      </c>
      <c r="BH95" s="444" t="s">
        <v>653</v>
      </c>
      <c r="BI95" s="444" t="s">
        <v>653</v>
      </c>
      <c r="BJ95" s="45" t="s">
        <v>653</v>
      </c>
      <c r="BK95" s="444" t="s">
        <v>653</v>
      </c>
      <c r="BL95" s="444" t="s">
        <v>653</v>
      </c>
      <c r="BM95" s="729"/>
      <c r="BN95" s="45" t="s">
        <v>653</v>
      </c>
      <c r="BO95" s="45" t="s">
        <v>653</v>
      </c>
      <c r="BP95" s="729"/>
      <c r="BQ95" s="728"/>
      <c r="BR95" s="728"/>
      <c r="BS95" s="729"/>
      <c r="BT95" s="45" t="s">
        <v>653</v>
      </c>
      <c r="BU95" s="45" t="s">
        <v>653</v>
      </c>
      <c r="BV95" s="45" t="s">
        <v>653</v>
      </c>
      <c r="BW95" s="554"/>
      <c r="BX95" s="554"/>
      <c r="BY95" s="450" t="s">
        <v>653</v>
      </c>
      <c r="BZ95" s="574"/>
      <c r="CA95" s="574"/>
      <c r="CB95" s="45" t="s">
        <v>653</v>
      </c>
      <c r="CC95" s="574"/>
      <c r="CD95" s="574"/>
      <c r="CE95" s="45" t="s">
        <v>653</v>
      </c>
      <c r="CF95" s="45" t="s">
        <v>653</v>
      </c>
      <c r="CG95" s="444" t="s">
        <v>653</v>
      </c>
      <c r="CH95" s="450" t="s">
        <v>653</v>
      </c>
      <c r="CI95" s="444" t="s">
        <v>653</v>
      </c>
      <c r="CJ95" s="444" t="s">
        <v>653</v>
      </c>
      <c r="CK95" s="729"/>
      <c r="CL95" s="444" t="s">
        <v>653</v>
      </c>
      <c r="CM95" s="731" t="s">
        <v>659</v>
      </c>
      <c r="CN95" s="45" t="s">
        <v>653</v>
      </c>
      <c r="CO95" s="444" t="s">
        <v>653</v>
      </c>
      <c r="CP95" s="444" t="s">
        <v>653</v>
      </c>
      <c r="CQ95" s="45" t="s">
        <v>653</v>
      </c>
      <c r="CR95" s="580" t="s">
        <v>659</v>
      </c>
      <c r="CS95" s="580" t="s">
        <v>659</v>
      </c>
      <c r="CT95" s="45" t="s">
        <v>653</v>
      </c>
    </row>
    <row r="96" spans="1:98" ht="15" x14ac:dyDescent="0.2">
      <c r="A96" s="572">
        <v>42713</v>
      </c>
      <c r="B96" s="45" t="s">
        <v>653</v>
      </c>
      <c r="C96" s="45" t="s">
        <v>653</v>
      </c>
      <c r="D96" s="450" t="s">
        <v>653</v>
      </c>
      <c r="E96" s="574"/>
      <c r="F96" s="574"/>
      <c r="G96" s="728"/>
      <c r="H96" s="45" t="s">
        <v>653</v>
      </c>
      <c r="I96" s="45" t="s">
        <v>653</v>
      </c>
      <c r="J96" s="45" t="s">
        <v>653</v>
      </c>
      <c r="K96" s="45" t="s">
        <v>653</v>
      </c>
      <c r="L96" s="45" t="s">
        <v>653</v>
      </c>
      <c r="M96" s="45" t="s">
        <v>653</v>
      </c>
      <c r="N96" s="45" t="s">
        <v>653</v>
      </c>
      <c r="O96" s="45" t="s">
        <v>653</v>
      </c>
      <c r="P96" s="45" t="s">
        <v>653</v>
      </c>
      <c r="Q96" s="45" t="s">
        <v>653</v>
      </c>
      <c r="R96" s="45" t="s">
        <v>653</v>
      </c>
      <c r="S96" s="45" t="s">
        <v>653</v>
      </c>
      <c r="T96" s="45" t="s">
        <v>653</v>
      </c>
      <c r="U96" s="45" t="s">
        <v>653</v>
      </c>
      <c r="V96" s="729"/>
      <c r="W96" s="444" t="s">
        <v>653</v>
      </c>
      <c r="X96" s="45" t="s">
        <v>653</v>
      </c>
      <c r="Y96" s="45" t="s">
        <v>653</v>
      </c>
      <c r="Z96" s="444" t="s">
        <v>653</v>
      </c>
      <c r="AA96" s="444" t="s">
        <v>653</v>
      </c>
      <c r="AB96" s="450" t="s">
        <v>653</v>
      </c>
      <c r="AC96" s="444" t="s">
        <v>653</v>
      </c>
      <c r="AD96" s="444" t="s">
        <v>653</v>
      </c>
      <c r="AE96" s="45" t="s">
        <v>653</v>
      </c>
      <c r="AF96" s="444" t="s">
        <v>653</v>
      </c>
      <c r="AG96" s="444" t="s">
        <v>653</v>
      </c>
      <c r="AH96" s="450" t="s">
        <v>653</v>
      </c>
      <c r="AI96" s="45" t="s">
        <v>653</v>
      </c>
      <c r="AJ96" s="45" t="s">
        <v>653</v>
      </c>
      <c r="AK96" s="45" t="s">
        <v>653</v>
      </c>
      <c r="AL96" s="554"/>
      <c r="AM96" s="554"/>
      <c r="AN96" s="450" t="s">
        <v>653</v>
      </c>
      <c r="AO96" s="554"/>
      <c r="AP96" s="554"/>
      <c r="AQ96" s="450" t="s">
        <v>653</v>
      </c>
      <c r="AR96" s="444" t="s">
        <v>653</v>
      </c>
      <c r="AS96" s="444" t="s">
        <v>653</v>
      </c>
      <c r="AT96" s="45" t="s">
        <v>653</v>
      </c>
      <c r="AU96" s="554"/>
      <c r="AV96" s="554"/>
      <c r="AW96" s="450" t="s">
        <v>653</v>
      </c>
      <c r="AX96" s="554"/>
      <c r="AY96" s="554"/>
      <c r="AZ96" s="450" t="s">
        <v>653</v>
      </c>
      <c r="BA96" s="554"/>
      <c r="BB96" s="554"/>
      <c r="BC96" s="450"/>
      <c r="BD96" s="572">
        <v>42713</v>
      </c>
      <c r="BE96" s="444" t="s">
        <v>653</v>
      </c>
      <c r="BF96" s="444" t="s">
        <v>653</v>
      </c>
      <c r="BG96" s="45" t="s">
        <v>653</v>
      </c>
      <c r="BH96" s="444" t="s">
        <v>653</v>
      </c>
      <c r="BI96" s="444" t="s">
        <v>653</v>
      </c>
      <c r="BJ96" s="45" t="s">
        <v>653</v>
      </c>
      <c r="BK96" s="444" t="s">
        <v>653</v>
      </c>
      <c r="BL96" s="444" t="s">
        <v>653</v>
      </c>
      <c r="BM96" s="729"/>
      <c r="BN96" s="45" t="s">
        <v>653</v>
      </c>
      <c r="BO96" s="45" t="s">
        <v>653</v>
      </c>
      <c r="BP96" s="729"/>
      <c r="BQ96" s="728"/>
      <c r="BR96" s="728"/>
      <c r="BS96" s="729"/>
      <c r="BT96" s="45" t="s">
        <v>653</v>
      </c>
      <c r="BU96" s="45" t="s">
        <v>653</v>
      </c>
      <c r="BV96" s="45" t="s">
        <v>653</v>
      </c>
      <c r="BW96" s="554"/>
      <c r="BX96" s="554"/>
      <c r="BY96" s="450" t="s">
        <v>653</v>
      </c>
      <c r="BZ96" s="574"/>
      <c r="CA96" s="574"/>
      <c r="CB96" s="45" t="s">
        <v>653</v>
      </c>
      <c r="CC96" s="574"/>
      <c r="CD96" s="574"/>
      <c r="CE96" s="45" t="s">
        <v>653</v>
      </c>
      <c r="CF96" s="45" t="s">
        <v>653</v>
      </c>
      <c r="CG96" s="444" t="s">
        <v>653</v>
      </c>
      <c r="CH96" s="450" t="s">
        <v>653</v>
      </c>
      <c r="CI96" s="444" t="s">
        <v>653</v>
      </c>
      <c r="CJ96" s="444" t="s">
        <v>653</v>
      </c>
      <c r="CK96" s="729"/>
      <c r="CL96" s="576" t="s">
        <v>665</v>
      </c>
      <c r="CM96" s="731" t="s">
        <v>659</v>
      </c>
      <c r="CN96" s="45" t="s">
        <v>653</v>
      </c>
      <c r="CO96" s="444" t="s">
        <v>653</v>
      </c>
      <c r="CP96" s="444" t="s">
        <v>653</v>
      </c>
      <c r="CQ96" s="45" t="s">
        <v>653</v>
      </c>
      <c r="CR96" s="580" t="s">
        <v>659</v>
      </c>
      <c r="CS96" s="580" t="s">
        <v>659</v>
      </c>
      <c r="CT96" s="45" t="s">
        <v>653</v>
      </c>
    </row>
    <row r="97" spans="1:98" ht="15" x14ac:dyDescent="0.2">
      <c r="A97" s="572">
        <v>42714</v>
      </c>
      <c r="B97" s="45" t="s">
        <v>653</v>
      </c>
      <c r="C97" s="45" t="s">
        <v>653</v>
      </c>
      <c r="D97" s="450" t="s">
        <v>653</v>
      </c>
      <c r="E97" s="574"/>
      <c r="F97" s="574"/>
      <c r="G97" s="728"/>
      <c r="H97" s="45" t="s">
        <v>653</v>
      </c>
      <c r="I97" s="45" t="s">
        <v>653</v>
      </c>
      <c r="J97" s="45" t="s">
        <v>653</v>
      </c>
      <c r="K97" s="45" t="s">
        <v>653</v>
      </c>
      <c r="L97" s="45" t="s">
        <v>653</v>
      </c>
      <c r="M97" s="45" t="s">
        <v>653</v>
      </c>
      <c r="N97" s="45" t="s">
        <v>653</v>
      </c>
      <c r="O97" s="45" t="s">
        <v>653</v>
      </c>
      <c r="P97" s="45" t="s">
        <v>653</v>
      </c>
      <c r="Q97" s="45" t="s">
        <v>653</v>
      </c>
      <c r="R97" s="45" t="s">
        <v>653</v>
      </c>
      <c r="S97" s="45" t="s">
        <v>653</v>
      </c>
      <c r="T97" s="45" t="s">
        <v>653</v>
      </c>
      <c r="U97" s="45" t="s">
        <v>653</v>
      </c>
      <c r="V97" s="729"/>
      <c r="W97" s="444" t="s">
        <v>653</v>
      </c>
      <c r="X97" s="45" t="s">
        <v>653</v>
      </c>
      <c r="Y97" s="45" t="s">
        <v>653</v>
      </c>
      <c r="Z97" s="444" t="s">
        <v>653</v>
      </c>
      <c r="AA97" s="444" t="s">
        <v>653</v>
      </c>
      <c r="AB97" s="450" t="s">
        <v>653</v>
      </c>
      <c r="AC97" s="444" t="s">
        <v>653</v>
      </c>
      <c r="AD97" s="444" t="s">
        <v>653</v>
      </c>
      <c r="AE97" s="45" t="s">
        <v>653</v>
      </c>
      <c r="AF97" s="444" t="s">
        <v>653</v>
      </c>
      <c r="AG97" s="444" t="s">
        <v>653</v>
      </c>
      <c r="AH97" s="450" t="s">
        <v>653</v>
      </c>
      <c r="AI97" s="45" t="s">
        <v>653</v>
      </c>
      <c r="AJ97" s="45" t="s">
        <v>653</v>
      </c>
      <c r="AK97" s="45" t="s">
        <v>653</v>
      </c>
      <c r="AL97" s="554"/>
      <c r="AM97" s="554"/>
      <c r="AN97" s="450" t="s">
        <v>653</v>
      </c>
      <c r="AO97" s="554"/>
      <c r="AP97" s="554"/>
      <c r="AQ97" s="575" t="s">
        <v>659</v>
      </c>
      <c r="AR97" s="444" t="s">
        <v>653</v>
      </c>
      <c r="AS97" s="444" t="s">
        <v>653</v>
      </c>
      <c r="AT97" s="45" t="s">
        <v>653</v>
      </c>
      <c r="AU97" s="554"/>
      <c r="AV97" s="554"/>
      <c r="AW97" s="450" t="s">
        <v>653</v>
      </c>
      <c r="AX97" s="554"/>
      <c r="AY97" s="554"/>
      <c r="AZ97" s="450" t="s">
        <v>653</v>
      </c>
      <c r="BA97" s="554"/>
      <c r="BB97" s="554"/>
      <c r="BC97" s="450"/>
      <c r="BD97" s="572">
        <v>42714</v>
      </c>
      <c r="BE97" s="444" t="s">
        <v>653</v>
      </c>
      <c r="BF97" s="444" t="s">
        <v>653</v>
      </c>
      <c r="BG97" s="45" t="s">
        <v>653</v>
      </c>
      <c r="BH97" s="444" t="s">
        <v>653</v>
      </c>
      <c r="BI97" s="444" t="s">
        <v>653</v>
      </c>
      <c r="BJ97" s="45" t="s">
        <v>653</v>
      </c>
      <c r="BK97" s="444" t="s">
        <v>653</v>
      </c>
      <c r="BL97" s="444" t="s">
        <v>653</v>
      </c>
      <c r="BM97" s="729"/>
      <c r="BN97" s="45" t="s">
        <v>653</v>
      </c>
      <c r="BO97" s="45" t="s">
        <v>653</v>
      </c>
      <c r="BP97" s="729"/>
      <c r="BQ97" s="728"/>
      <c r="BR97" s="728"/>
      <c r="BS97" s="729"/>
      <c r="BT97" s="45" t="s">
        <v>653</v>
      </c>
      <c r="BU97" s="45" t="s">
        <v>653</v>
      </c>
      <c r="BV97" s="45" t="s">
        <v>653</v>
      </c>
      <c r="BW97" s="554"/>
      <c r="BX97" s="554"/>
      <c r="BY97" s="450" t="s">
        <v>653</v>
      </c>
      <c r="BZ97" s="574"/>
      <c r="CA97" s="574"/>
      <c r="CB97" s="45" t="s">
        <v>653</v>
      </c>
      <c r="CC97" s="574"/>
      <c r="CD97" s="574"/>
      <c r="CE97" s="45" t="s">
        <v>653</v>
      </c>
      <c r="CF97" s="45" t="s">
        <v>653</v>
      </c>
      <c r="CG97" s="444" t="s">
        <v>653</v>
      </c>
      <c r="CH97" s="450" t="s">
        <v>653</v>
      </c>
      <c r="CI97" s="444" t="s">
        <v>653</v>
      </c>
      <c r="CJ97" s="444" t="s">
        <v>653</v>
      </c>
      <c r="CK97" s="729"/>
      <c r="CL97" s="576" t="s">
        <v>665</v>
      </c>
      <c r="CM97" s="731" t="s">
        <v>659</v>
      </c>
      <c r="CN97" s="45" t="s">
        <v>653</v>
      </c>
      <c r="CO97" s="444" t="s">
        <v>653</v>
      </c>
      <c r="CP97" s="444" t="s">
        <v>653</v>
      </c>
      <c r="CQ97" s="45" t="s">
        <v>653</v>
      </c>
      <c r="CR97" s="580" t="s">
        <v>659</v>
      </c>
      <c r="CS97" s="580" t="s">
        <v>659</v>
      </c>
      <c r="CT97" s="45" t="s">
        <v>653</v>
      </c>
    </row>
    <row r="98" spans="1:98" ht="15" x14ac:dyDescent="0.2">
      <c r="A98" s="572">
        <v>42715</v>
      </c>
      <c r="B98" s="45" t="s">
        <v>653</v>
      </c>
      <c r="C98" s="45" t="s">
        <v>653</v>
      </c>
      <c r="D98" s="450" t="s">
        <v>653</v>
      </c>
      <c r="E98" s="574"/>
      <c r="F98" s="574"/>
      <c r="G98" s="728"/>
      <c r="H98" s="45" t="s">
        <v>653</v>
      </c>
      <c r="I98" s="45" t="s">
        <v>653</v>
      </c>
      <c r="J98" s="45" t="s">
        <v>653</v>
      </c>
      <c r="K98" s="45" t="s">
        <v>653</v>
      </c>
      <c r="L98" s="45" t="s">
        <v>653</v>
      </c>
      <c r="M98" s="45" t="s">
        <v>653</v>
      </c>
      <c r="N98" s="45" t="s">
        <v>653</v>
      </c>
      <c r="O98" s="45" t="s">
        <v>653</v>
      </c>
      <c r="P98" s="45" t="s">
        <v>653</v>
      </c>
      <c r="Q98" s="45" t="s">
        <v>653</v>
      </c>
      <c r="R98" s="45" t="s">
        <v>653</v>
      </c>
      <c r="S98" s="45" t="s">
        <v>653</v>
      </c>
      <c r="T98" s="45" t="s">
        <v>653</v>
      </c>
      <c r="U98" s="45" t="s">
        <v>653</v>
      </c>
      <c r="V98" s="729"/>
      <c r="W98" s="444" t="s">
        <v>653</v>
      </c>
      <c r="X98" s="45" t="s">
        <v>653</v>
      </c>
      <c r="Y98" s="45" t="s">
        <v>653</v>
      </c>
      <c r="Z98" s="444" t="s">
        <v>653</v>
      </c>
      <c r="AA98" s="444" t="s">
        <v>653</v>
      </c>
      <c r="AB98" s="450" t="s">
        <v>653</v>
      </c>
      <c r="AC98" s="444" t="s">
        <v>653</v>
      </c>
      <c r="AD98" s="444" t="s">
        <v>653</v>
      </c>
      <c r="AE98" s="45" t="s">
        <v>653</v>
      </c>
      <c r="AF98" s="444" t="s">
        <v>653</v>
      </c>
      <c r="AG98" s="444" t="s">
        <v>653</v>
      </c>
      <c r="AH98" s="450" t="s">
        <v>653</v>
      </c>
      <c r="AI98" s="45" t="s">
        <v>653</v>
      </c>
      <c r="AJ98" s="45" t="s">
        <v>653</v>
      </c>
      <c r="AK98" s="45" t="s">
        <v>653</v>
      </c>
      <c r="AL98" s="554"/>
      <c r="AM98" s="554"/>
      <c r="AN98" s="450" t="s">
        <v>653</v>
      </c>
      <c r="AO98" s="554"/>
      <c r="AP98" s="554"/>
      <c r="AQ98" s="450" t="s">
        <v>653</v>
      </c>
      <c r="AR98" s="444" t="s">
        <v>653</v>
      </c>
      <c r="AS98" s="444" t="s">
        <v>653</v>
      </c>
      <c r="AT98" s="45" t="s">
        <v>653</v>
      </c>
      <c r="AU98" s="554"/>
      <c r="AV98" s="554"/>
      <c r="AW98" s="450" t="s">
        <v>653</v>
      </c>
      <c r="AX98" s="554"/>
      <c r="AY98" s="554"/>
      <c r="AZ98" s="450" t="s">
        <v>653</v>
      </c>
      <c r="BA98" s="554"/>
      <c r="BB98" s="554"/>
      <c r="BC98" s="450"/>
      <c r="BD98" s="572">
        <v>42715</v>
      </c>
      <c r="BE98" s="444" t="s">
        <v>653</v>
      </c>
      <c r="BF98" s="444" t="s">
        <v>653</v>
      </c>
      <c r="BG98" s="45" t="s">
        <v>653</v>
      </c>
      <c r="BH98" s="444" t="s">
        <v>653</v>
      </c>
      <c r="BI98" s="444" t="s">
        <v>653</v>
      </c>
      <c r="BJ98" s="45" t="s">
        <v>653</v>
      </c>
      <c r="BK98" s="444" t="s">
        <v>653</v>
      </c>
      <c r="BL98" s="444" t="s">
        <v>653</v>
      </c>
      <c r="BM98" s="729"/>
      <c r="BN98" s="45" t="s">
        <v>653</v>
      </c>
      <c r="BO98" s="45" t="s">
        <v>653</v>
      </c>
      <c r="BP98" s="729"/>
      <c r="BQ98" s="728"/>
      <c r="BR98" s="728"/>
      <c r="BS98" s="729"/>
      <c r="BT98" s="45" t="s">
        <v>653</v>
      </c>
      <c r="BU98" s="45" t="s">
        <v>653</v>
      </c>
      <c r="BV98" s="45" t="s">
        <v>653</v>
      </c>
      <c r="BW98" s="554"/>
      <c r="BX98" s="554"/>
      <c r="BY98" s="450" t="s">
        <v>653</v>
      </c>
      <c r="BZ98" s="574"/>
      <c r="CA98" s="574"/>
      <c r="CB98" s="45" t="s">
        <v>653</v>
      </c>
      <c r="CC98" s="574"/>
      <c r="CD98" s="574"/>
      <c r="CE98" s="45" t="s">
        <v>653</v>
      </c>
      <c r="CF98" s="45" t="s">
        <v>653</v>
      </c>
      <c r="CG98" s="444" t="s">
        <v>653</v>
      </c>
      <c r="CH98" s="450" t="s">
        <v>653</v>
      </c>
      <c r="CI98" s="444" t="s">
        <v>653</v>
      </c>
      <c r="CJ98" s="444" t="s">
        <v>653</v>
      </c>
      <c r="CK98" s="729"/>
      <c r="CL98" s="444" t="s">
        <v>653</v>
      </c>
      <c r="CM98" s="731" t="s">
        <v>659</v>
      </c>
      <c r="CN98" s="45" t="s">
        <v>653</v>
      </c>
      <c r="CO98" s="444" t="s">
        <v>653</v>
      </c>
      <c r="CP98" s="444" t="s">
        <v>653</v>
      </c>
      <c r="CQ98" s="45" t="s">
        <v>653</v>
      </c>
      <c r="CR98" s="580" t="s">
        <v>659</v>
      </c>
      <c r="CS98" s="580" t="s">
        <v>659</v>
      </c>
      <c r="CT98" s="45" t="s">
        <v>653</v>
      </c>
    </row>
    <row r="99" spans="1:98" x14ac:dyDescent="0.15">
      <c r="A99" s="572">
        <v>42716</v>
      </c>
      <c r="B99" s="45" t="s">
        <v>653</v>
      </c>
      <c r="C99" s="45" t="s">
        <v>653</v>
      </c>
      <c r="D99" s="450" t="s">
        <v>653</v>
      </c>
      <c r="E99" s="574"/>
      <c r="F99" s="574"/>
      <c r="G99" s="728"/>
      <c r="H99" s="45" t="s">
        <v>653</v>
      </c>
      <c r="I99" s="45" t="s">
        <v>653</v>
      </c>
      <c r="J99" s="45" t="s">
        <v>653</v>
      </c>
      <c r="K99" s="45" t="s">
        <v>653</v>
      </c>
      <c r="L99" s="45" t="s">
        <v>653</v>
      </c>
      <c r="M99" s="45" t="s">
        <v>653</v>
      </c>
      <c r="N99" s="45" t="s">
        <v>653</v>
      </c>
      <c r="O99" s="45" t="s">
        <v>653</v>
      </c>
      <c r="P99" s="45" t="s">
        <v>653</v>
      </c>
      <c r="Q99" s="45" t="s">
        <v>653</v>
      </c>
      <c r="R99" s="45" t="s">
        <v>653</v>
      </c>
      <c r="S99" s="45" t="s">
        <v>653</v>
      </c>
      <c r="T99" s="45" t="s">
        <v>653</v>
      </c>
      <c r="U99" s="45" t="s">
        <v>653</v>
      </c>
      <c r="V99" s="729"/>
      <c r="W99" s="444" t="s">
        <v>653</v>
      </c>
      <c r="X99" s="45" t="s">
        <v>653</v>
      </c>
      <c r="Y99" s="45" t="s">
        <v>653</v>
      </c>
      <c r="Z99" s="444" t="s">
        <v>653</v>
      </c>
      <c r="AA99" s="444" t="s">
        <v>653</v>
      </c>
      <c r="AB99" s="450" t="s">
        <v>653</v>
      </c>
      <c r="AC99" s="444" t="s">
        <v>653</v>
      </c>
      <c r="AD99" s="444" t="s">
        <v>653</v>
      </c>
      <c r="AE99" s="45" t="s">
        <v>653</v>
      </c>
      <c r="AF99" s="444" t="s">
        <v>653</v>
      </c>
      <c r="AG99" s="444" t="s">
        <v>653</v>
      </c>
      <c r="AH99" s="450" t="s">
        <v>653</v>
      </c>
      <c r="AI99" s="45" t="s">
        <v>653</v>
      </c>
      <c r="AJ99" s="45" t="s">
        <v>653</v>
      </c>
      <c r="AK99" s="45" t="s">
        <v>653</v>
      </c>
      <c r="AL99" s="554"/>
      <c r="AM99" s="554"/>
      <c r="AN99" s="450" t="s">
        <v>653</v>
      </c>
      <c r="AO99" s="554"/>
      <c r="AP99" s="554"/>
      <c r="AQ99" s="450" t="s">
        <v>653</v>
      </c>
      <c r="AR99" s="444" t="s">
        <v>653</v>
      </c>
      <c r="AS99" s="444" t="s">
        <v>653</v>
      </c>
      <c r="AT99" s="45" t="s">
        <v>653</v>
      </c>
      <c r="AU99" s="554"/>
      <c r="AV99" s="554"/>
      <c r="AW99" s="450" t="s">
        <v>653</v>
      </c>
      <c r="AX99" s="554"/>
      <c r="AY99" s="554"/>
      <c r="AZ99" s="450" t="s">
        <v>653</v>
      </c>
      <c r="BA99" s="554"/>
      <c r="BB99" s="554"/>
      <c r="BC99" s="450"/>
      <c r="BD99" s="572">
        <v>42716</v>
      </c>
      <c r="BE99" s="444" t="s">
        <v>653</v>
      </c>
      <c r="BF99" s="444" t="s">
        <v>653</v>
      </c>
      <c r="BG99" s="45" t="s">
        <v>653</v>
      </c>
      <c r="BH99" s="444" t="s">
        <v>653</v>
      </c>
      <c r="BI99" s="444" t="s">
        <v>653</v>
      </c>
      <c r="BJ99" s="45" t="s">
        <v>653</v>
      </c>
      <c r="BK99" s="444" t="s">
        <v>653</v>
      </c>
      <c r="BL99" s="444" t="s">
        <v>653</v>
      </c>
      <c r="BM99" s="729"/>
      <c r="BN99" s="45" t="s">
        <v>653</v>
      </c>
      <c r="BO99" s="45" t="s">
        <v>653</v>
      </c>
      <c r="BP99" s="729"/>
      <c r="BQ99" s="728"/>
      <c r="BR99" s="728"/>
      <c r="BS99" s="729"/>
      <c r="BT99" s="45" t="s">
        <v>653</v>
      </c>
      <c r="BU99" s="45" t="s">
        <v>653</v>
      </c>
      <c r="BV99" s="45" t="s">
        <v>653</v>
      </c>
      <c r="BW99" s="554"/>
      <c r="BX99" s="554"/>
      <c r="BY99" s="450" t="s">
        <v>653</v>
      </c>
      <c r="BZ99" s="574"/>
      <c r="CA99" s="574"/>
      <c r="CB99" s="45" t="s">
        <v>653</v>
      </c>
      <c r="CC99" s="574"/>
      <c r="CD99" s="574"/>
      <c r="CE99" s="45" t="s">
        <v>653</v>
      </c>
      <c r="CF99" s="45" t="s">
        <v>653</v>
      </c>
      <c r="CG99" s="444" t="s">
        <v>653</v>
      </c>
      <c r="CH99" s="450" t="s">
        <v>653</v>
      </c>
      <c r="CI99" s="444" t="s">
        <v>653</v>
      </c>
      <c r="CJ99" s="444" t="s">
        <v>653</v>
      </c>
      <c r="CK99" s="729"/>
      <c r="CL99" s="580" t="s">
        <v>659</v>
      </c>
      <c r="CM99" s="444" t="s">
        <v>653</v>
      </c>
      <c r="CN99" s="45" t="s">
        <v>653</v>
      </c>
      <c r="CO99" s="444" t="s">
        <v>653</v>
      </c>
      <c r="CP99" s="444" t="s">
        <v>653</v>
      </c>
      <c r="CQ99" s="45" t="s">
        <v>653</v>
      </c>
      <c r="CR99" s="580" t="s">
        <v>659</v>
      </c>
      <c r="CS99" s="580" t="s">
        <v>659</v>
      </c>
      <c r="CT99" s="45" t="s">
        <v>653</v>
      </c>
    </row>
    <row r="100" spans="1:98" ht="15" x14ac:dyDescent="0.2">
      <c r="A100" s="572">
        <v>42717</v>
      </c>
      <c r="B100" s="45" t="s">
        <v>653</v>
      </c>
      <c r="C100" s="45" t="s">
        <v>653</v>
      </c>
      <c r="D100" s="450" t="s">
        <v>653</v>
      </c>
      <c r="E100" s="574"/>
      <c r="F100" s="574"/>
      <c r="G100" s="728"/>
      <c r="H100" s="45" t="s">
        <v>653</v>
      </c>
      <c r="I100" s="45" t="s">
        <v>653</v>
      </c>
      <c r="J100" s="45" t="s">
        <v>653</v>
      </c>
      <c r="K100" s="45" t="s">
        <v>653</v>
      </c>
      <c r="L100" s="45" t="s">
        <v>653</v>
      </c>
      <c r="M100" s="45" t="s">
        <v>653</v>
      </c>
      <c r="N100" s="45" t="s">
        <v>653</v>
      </c>
      <c r="O100" s="45" t="s">
        <v>653</v>
      </c>
      <c r="P100" s="45" t="s">
        <v>653</v>
      </c>
      <c r="Q100" s="45" t="s">
        <v>653</v>
      </c>
      <c r="R100" s="45" t="s">
        <v>653</v>
      </c>
      <c r="S100" s="45" t="s">
        <v>653</v>
      </c>
      <c r="T100" s="45" t="s">
        <v>653</v>
      </c>
      <c r="U100" s="45" t="s">
        <v>653</v>
      </c>
      <c r="V100" s="729"/>
      <c r="W100" s="444" t="s">
        <v>653</v>
      </c>
      <c r="X100" s="45" t="s">
        <v>653</v>
      </c>
      <c r="Y100" s="45" t="s">
        <v>653</v>
      </c>
      <c r="Z100" s="444" t="s">
        <v>653</v>
      </c>
      <c r="AA100" s="444" t="s">
        <v>653</v>
      </c>
      <c r="AB100" s="450" t="s">
        <v>653</v>
      </c>
      <c r="AC100" s="444" t="s">
        <v>653</v>
      </c>
      <c r="AD100" s="444" t="s">
        <v>653</v>
      </c>
      <c r="AE100" s="45" t="s">
        <v>653</v>
      </c>
      <c r="AF100" s="444" t="s">
        <v>653</v>
      </c>
      <c r="AG100" s="444" t="s">
        <v>653</v>
      </c>
      <c r="AH100" s="450" t="s">
        <v>653</v>
      </c>
      <c r="AI100" s="45" t="s">
        <v>653</v>
      </c>
      <c r="AJ100" s="45" t="s">
        <v>653</v>
      </c>
      <c r="AK100" s="45" t="s">
        <v>653</v>
      </c>
      <c r="AL100" s="554"/>
      <c r="AM100" s="554"/>
      <c r="AN100" s="450" t="s">
        <v>653</v>
      </c>
      <c r="AO100" s="554"/>
      <c r="AP100" s="554"/>
      <c r="AQ100" s="450" t="s">
        <v>653</v>
      </c>
      <c r="AR100" s="444" t="s">
        <v>653</v>
      </c>
      <c r="AS100" s="444" t="s">
        <v>653</v>
      </c>
      <c r="AT100" s="45" t="s">
        <v>653</v>
      </c>
      <c r="AU100" s="554"/>
      <c r="AV100" s="554"/>
      <c r="AW100" s="450" t="s">
        <v>653</v>
      </c>
      <c r="AX100" s="554"/>
      <c r="AY100" s="554"/>
      <c r="AZ100" s="450" t="s">
        <v>653</v>
      </c>
      <c r="BA100" s="554"/>
      <c r="BB100" s="554"/>
      <c r="BC100" s="450"/>
      <c r="BD100" s="572">
        <v>42717</v>
      </c>
      <c r="BE100" s="444" t="s">
        <v>653</v>
      </c>
      <c r="BF100" s="444" t="s">
        <v>653</v>
      </c>
      <c r="BG100" s="45" t="s">
        <v>653</v>
      </c>
      <c r="BH100" s="444" t="s">
        <v>653</v>
      </c>
      <c r="BI100" s="444" t="s">
        <v>653</v>
      </c>
      <c r="BJ100" s="45" t="s">
        <v>653</v>
      </c>
      <c r="BK100" s="444" t="s">
        <v>653</v>
      </c>
      <c r="BL100" s="444" t="s">
        <v>653</v>
      </c>
      <c r="BM100" s="729"/>
      <c r="BN100" s="45" t="s">
        <v>653</v>
      </c>
      <c r="BO100" s="45" t="s">
        <v>653</v>
      </c>
      <c r="BP100" s="729"/>
      <c r="BQ100" s="728"/>
      <c r="BR100" s="728"/>
      <c r="BS100" s="729"/>
      <c r="BT100" s="45" t="s">
        <v>653</v>
      </c>
      <c r="BU100" s="45" t="s">
        <v>653</v>
      </c>
      <c r="BV100" s="45" t="s">
        <v>653</v>
      </c>
      <c r="BW100" s="554"/>
      <c r="BX100" s="554"/>
      <c r="BY100" s="450" t="s">
        <v>653</v>
      </c>
      <c r="BZ100" s="574"/>
      <c r="CA100" s="574"/>
      <c r="CB100" s="45" t="s">
        <v>653</v>
      </c>
      <c r="CC100" s="574"/>
      <c r="CD100" s="574"/>
      <c r="CE100" s="45" t="s">
        <v>653</v>
      </c>
      <c r="CF100" s="45" t="s">
        <v>653</v>
      </c>
      <c r="CG100" s="444" t="s">
        <v>653</v>
      </c>
      <c r="CH100" s="450" t="s">
        <v>653</v>
      </c>
      <c r="CI100" s="444" t="s">
        <v>653</v>
      </c>
      <c r="CJ100" s="444" t="s">
        <v>653</v>
      </c>
      <c r="CK100" s="729"/>
      <c r="CL100" s="444" t="s">
        <v>653</v>
      </c>
      <c r="CM100" s="731" t="s">
        <v>659</v>
      </c>
      <c r="CN100" s="45" t="s">
        <v>653</v>
      </c>
      <c r="CO100" s="444" t="s">
        <v>653</v>
      </c>
      <c r="CP100" s="444" t="s">
        <v>653</v>
      </c>
      <c r="CQ100" s="45" t="s">
        <v>653</v>
      </c>
      <c r="CR100" s="580" t="s">
        <v>659</v>
      </c>
      <c r="CS100" s="580" t="s">
        <v>659</v>
      </c>
      <c r="CT100" s="45" t="s">
        <v>653</v>
      </c>
    </row>
    <row r="101" spans="1:98" x14ac:dyDescent="0.15">
      <c r="A101" s="572">
        <v>42718</v>
      </c>
      <c r="B101" s="45" t="s">
        <v>653</v>
      </c>
      <c r="C101" s="45" t="s">
        <v>653</v>
      </c>
      <c r="D101" s="450" t="s">
        <v>653</v>
      </c>
      <c r="E101" s="574"/>
      <c r="F101" s="574"/>
      <c r="G101" s="728"/>
      <c r="H101" s="45" t="s">
        <v>653</v>
      </c>
      <c r="I101" s="45" t="s">
        <v>653</v>
      </c>
      <c r="J101" s="45" t="s">
        <v>653</v>
      </c>
      <c r="K101" s="45" t="s">
        <v>653</v>
      </c>
      <c r="L101" s="45" t="s">
        <v>653</v>
      </c>
      <c r="M101" s="45" t="s">
        <v>653</v>
      </c>
      <c r="N101" s="45" t="s">
        <v>653</v>
      </c>
      <c r="O101" s="45" t="s">
        <v>653</v>
      </c>
      <c r="P101" s="45" t="s">
        <v>653</v>
      </c>
      <c r="Q101" s="45" t="s">
        <v>653</v>
      </c>
      <c r="R101" s="45" t="s">
        <v>653</v>
      </c>
      <c r="S101" s="45" t="s">
        <v>653</v>
      </c>
      <c r="T101" s="45" t="s">
        <v>653</v>
      </c>
      <c r="U101" s="45" t="s">
        <v>653</v>
      </c>
      <c r="V101" s="729"/>
      <c r="W101" s="444" t="s">
        <v>653</v>
      </c>
      <c r="X101" s="45" t="s">
        <v>653</v>
      </c>
      <c r="Y101" s="45" t="s">
        <v>653</v>
      </c>
      <c r="Z101" s="444" t="s">
        <v>653</v>
      </c>
      <c r="AA101" s="444" t="s">
        <v>653</v>
      </c>
      <c r="AB101" s="450" t="s">
        <v>653</v>
      </c>
      <c r="AC101" s="444" t="s">
        <v>653</v>
      </c>
      <c r="AD101" s="444" t="s">
        <v>653</v>
      </c>
      <c r="AE101" s="45" t="s">
        <v>653</v>
      </c>
      <c r="AF101" s="444" t="s">
        <v>653</v>
      </c>
      <c r="AG101" s="444" t="s">
        <v>653</v>
      </c>
      <c r="AH101" s="450" t="s">
        <v>653</v>
      </c>
      <c r="AI101" s="45" t="s">
        <v>653</v>
      </c>
      <c r="AJ101" s="45" t="s">
        <v>653</v>
      </c>
      <c r="AK101" s="45" t="s">
        <v>653</v>
      </c>
      <c r="AL101" s="554"/>
      <c r="AM101" s="554"/>
      <c r="AN101" s="450" t="s">
        <v>653</v>
      </c>
      <c r="AO101" s="554"/>
      <c r="AP101" s="554"/>
      <c r="AQ101" s="450" t="s">
        <v>653</v>
      </c>
      <c r="AR101" s="444" t="s">
        <v>653</v>
      </c>
      <c r="AS101" s="444" t="s">
        <v>653</v>
      </c>
      <c r="AT101" s="45" t="s">
        <v>653</v>
      </c>
      <c r="AU101" s="554"/>
      <c r="AV101" s="554"/>
      <c r="AW101" s="450" t="s">
        <v>653</v>
      </c>
      <c r="AX101" s="554"/>
      <c r="AY101" s="554"/>
      <c r="AZ101" s="450" t="s">
        <v>653</v>
      </c>
      <c r="BA101" s="554"/>
      <c r="BB101" s="554"/>
      <c r="BC101" s="450"/>
      <c r="BD101" s="572">
        <v>42718</v>
      </c>
      <c r="BE101" s="444" t="s">
        <v>653</v>
      </c>
      <c r="BF101" s="444" t="s">
        <v>653</v>
      </c>
      <c r="BG101" s="45" t="s">
        <v>653</v>
      </c>
      <c r="BH101" s="444" t="s">
        <v>653</v>
      </c>
      <c r="BI101" s="444" t="s">
        <v>653</v>
      </c>
      <c r="BJ101" s="45" t="s">
        <v>653</v>
      </c>
      <c r="BK101" s="444" t="s">
        <v>653</v>
      </c>
      <c r="BL101" s="444" t="s">
        <v>653</v>
      </c>
      <c r="BM101" s="729"/>
      <c r="BN101" s="45" t="s">
        <v>653</v>
      </c>
      <c r="BO101" s="45" t="s">
        <v>653</v>
      </c>
      <c r="BP101" s="729"/>
      <c r="BQ101" s="728"/>
      <c r="BR101" s="728"/>
      <c r="BS101" s="729"/>
      <c r="BT101" s="45" t="s">
        <v>653</v>
      </c>
      <c r="BU101" s="45" t="s">
        <v>653</v>
      </c>
      <c r="BV101" s="45" t="s">
        <v>653</v>
      </c>
      <c r="BW101" s="554"/>
      <c r="BX101" s="554"/>
      <c r="BY101" s="450" t="s">
        <v>653</v>
      </c>
      <c r="BZ101" s="574"/>
      <c r="CA101" s="574"/>
      <c r="CB101" s="45" t="s">
        <v>653</v>
      </c>
      <c r="CC101" s="574"/>
      <c r="CD101" s="574"/>
      <c r="CE101" s="45" t="s">
        <v>653</v>
      </c>
      <c r="CF101" s="45" t="s">
        <v>653</v>
      </c>
      <c r="CG101" s="444" t="s">
        <v>653</v>
      </c>
      <c r="CH101" s="450" t="s">
        <v>653</v>
      </c>
      <c r="CI101" s="444" t="s">
        <v>653</v>
      </c>
      <c r="CJ101" s="444" t="s">
        <v>653</v>
      </c>
      <c r="CK101" s="729"/>
      <c r="CL101" s="444" t="s">
        <v>653</v>
      </c>
      <c r="CM101" s="444" t="s">
        <v>653</v>
      </c>
      <c r="CN101" s="45" t="s">
        <v>653</v>
      </c>
      <c r="CO101" s="444" t="s">
        <v>653</v>
      </c>
      <c r="CP101" s="444" t="s">
        <v>653</v>
      </c>
      <c r="CQ101" s="45" t="s">
        <v>653</v>
      </c>
      <c r="CR101" s="580" t="s">
        <v>659</v>
      </c>
      <c r="CS101" s="580" t="s">
        <v>659</v>
      </c>
      <c r="CT101" s="45" t="s">
        <v>653</v>
      </c>
    </row>
    <row r="102" spans="1:98" x14ac:dyDescent="0.15">
      <c r="A102" s="572">
        <v>42719</v>
      </c>
      <c r="B102" s="45" t="s">
        <v>653</v>
      </c>
      <c r="C102" s="45" t="s">
        <v>653</v>
      </c>
      <c r="D102" s="450" t="s">
        <v>653</v>
      </c>
      <c r="E102" s="574"/>
      <c r="F102" s="574"/>
      <c r="G102" s="728"/>
      <c r="H102" s="45" t="s">
        <v>653</v>
      </c>
      <c r="I102" s="45" t="s">
        <v>653</v>
      </c>
      <c r="J102" s="45" t="s">
        <v>653</v>
      </c>
      <c r="K102" s="45" t="s">
        <v>653</v>
      </c>
      <c r="L102" s="45" t="s">
        <v>653</v>
      </c>
      <c r="M102" s="45" t="s">
        <v>653</v>
      </c>
      <c r="N102" s="45" t="s">
        <v>653</v>
      </c>
      <c r="O102" s="45" t="s">
        <v>653</v>
      </c>
      <c r="P102" s="45" t="s">
        <v>653</v>
      </c>
      <c r="Q102" s="45" t="s">
        <v>653</v>
      </c>
      <c r="R102" s="45" t="s">
        <v>653</v>
      </c>
      <c r="S102" s="45" t="s">
        <v>653</v>
      </c>
      <c r="T102" s="45" t="s">
        <v>653</v>
      </c>
      <c r="U102" s="45" t="s">
        <v>653</v>
      </c>
      <c r="V102" s="729"/>
      <c r="W102" s="444" t="s">
        <v>653</v>
      </c>
      <c r="X102" s="45" t="s">
        <v>653</v>
      </c>
      <c r="Y102" s="45" t="s">
        <v>653</v>
      </c>
      <c r="Z102" s="444" t="s">
        <v>653</v>
      </c>
      <c r="AA102" s="444" t="s">
        <v>653</v>
      </c>
      <c r="AB102" s="450" t="s">
        <v>653</v>
      </c>
      <c r="AC102" s="444" t="s">
        <v>653</v>
      </c>
      <c r="AD102" s="444" t="s">
        <v>653</v>
      </c>
      <c r="AE102" s="45" t="s">
        <v>653</v>
      </c>
      <c r="AF102" s="444" t="s">
        <v>653</v>
      </c>
      <c r="AG102" s="444" t="s">
        <v>653</v>
      </c>
      <c r="AH102" s="450" t="s">
        <v>653</v>
      </c>
      <c r="AI102" s="45" t="s">
        <v>653</v>
      </c>
      <c r="AJ102" s="45" t="s">
        <v>653</v>
      </c>
      <c r="AK102" s="45" t="s">
        <v>653</v>
      </c>
      <c r="AL102" s="554"/>
      <c r="AM102" s="554"/>
      <c r="AN102" s="450" t="s">
        <v>653</v>
      </c>
      <c r="AO102" s="554"/>
      <c r="AP102" s="554"/>
      <c r="AQ102" s="450" t="s">
        <v>653</v>
      </c>
      <c r="AR102" s="444" t="s">
        <v>653</v>
      </c>
      <c r="AS102" s="444" t="s">
        <v>653</v>
      </c>
      <c r="AT102" s="45" t="s">
        <v>653</v>
      </c>
      <c r="AU102" s="554"/>
      <c r="AV102" s="554"/>
      <c r="AW102" s="450" t="s">
        <v>653</v>
      </c>
      <c r="AX102" s="554"/>
      <c r="AY102" s="554"/>
      <c r="AZ102" s="450" t="s">
        <v>653</v>
      </c>
      <c r="BA102" s="554"/>
      <c r="BB102" s="554"/>
      <c r="BC102" s="450"/>
      <c r="BD102" s="572">
        <v>42719</v>
      </c>
      <c r="BE102" s="444" t="s">
        <v>653</v>
      </c>
      <c r="BF102" s="444" t="s">
        <v>653</v>
      </c>
      <c r="BG102" s="45" t="s">
        <v>653</v>
      </c>
      <c r="BH102" s="444" t="s">
        <v>653</v>
      </c>
      <c r="BI102" s="444" t="s">
        <v>653</v>
      </c>
      <c r="BJ102" s="45" t="s">
        <v>653</v>
      </c>
      <c r="BK102" s="444" t="s">
        <v>653</v>
      </c>
      <c r="BL102" s="444" t="s">
        <v>653</v>
      </c>
      <c r="BM102" s="729"/>
      <c r="BN102" s="45" t="s">
        <v>653</v>
      </c>
      <c r="BO102" s="45" t="s">
        <v>653</v>
      </c>
      <c r="BP102" s="729"/>
      <c r="BQ102" s="728"/>
      <c r="BR102" s="728"/>
      <c r="BS102" s="729"/>
      <c r="BT102" s="45" t="s">
        <v>653</v>
      </c>
      <c r="BU102" s="45" t="s">
        <v>653</v>
      </c>
      <c r="BV102" s="45" t="s">
        <v>653</v>
      </c>
      <c r="BW102" s="554"/>
      <c r="BX102" s="554"/>
      <c r="BY102" s="450" t="s">
        <v>653</v>
      </c>
      <c r="BZ102" s="574"/>
      <c r="CA102" s="574"/>
      <c r="CB102" s="45" t="s">
        <v>653</v>
      </c>
      <c r="CC102" s="574"/>
      <c r="CD102" s="574"/>
      <c r="CE102" s="45" t="s">
        <v>653</v>
      </c>
      <c r="CF102" s="45" t="s">
        <v>653</v>
      </c>
      <c r="CG102" s="444" t="s">
        <v>653</v>
      </c>
      <c r="CH102" s="450" t="s">
        <v>653</v>
      </c>
      <c r="CI102" s="444" t="s">
        <v>653</v>
      </c>
      <c r="CJ102" s="444" t="s">
        <v>653</v>
      </c>
      <c r="CK102" s="729"/>
      <c r="CL102" s="444" t="s">
        <v>653</v>
      </c>
      <c r="CM102" s="444" t="s">
        <v>653</v>
      </c>
      <c r="CN102" s="45" t="s">
        <v>653</v>
      </c>
      <c r="CO102" s="444" t="s">
        <v>653</v>
      </c>
      <c r="CP102" s="444" t="s">
        <v>653</v>
      </c>
      <c r="CQ102" s="45" t="s">
        <v>653</v>
      </c>
      <c r="CR102" s="580" t="s">
        <v>659</v>
      </c>
      <c r="CS102" s="580" t="s">
        <v>659</v>
      </c>
      <c r="CT102" s="45" t="s">
        <v>653</v>
      </c>
    </row>
    <row r="103" spans="1:98" ht="15" x14ac:dyDescent="0.2">
      <c r="A103" s="572">
        <v>42720</v>
      </c>
      <c r="B103" s="45" t="s">
        <v>653</v>
      </c>
      <c r="C103" s="45" t="s">
        <v>653</v>
      </c>
      <c r="D103" s="450" t="s">
        <v>653</v>
      </c>
      <c r="E103" s="574"/>
      <c r="F103" s="574"/>
      <c r="G103" s="728"/>
      <c r="H103" s="45" t="s">
        <v>653</v>
      </c>
      <c r="I103" s="45" t="s">
        <v>653</v>
      </c>
      <c r="J103" s="45" t="s">
        <v>653</v>
      </c>
      <c r="K103" s="45" t="s">
        <v>653</v>
      </c>
      <c r="L103" s="45" t="s">
        <v>653</v>
      </c>
      <c r="M103" s="45" t="s">
        <v>653</v>
      </c>
      <c r="N103" s="45" t="s">
        <v>653</v>
      </c>
      <c r="O103" s="45" t="s">
        <v>653</v>
      </c>
      <c r="P103" s="45" t="s">
        <v>653</v>
      </c>
      <c r="Q103" s="45" t="s">
        <v>653</v>
      </c>
      <c r="R103" s="45" t="s">
        <v>653</v>
      </c>
      <c r="S103" s="45" t="s">
        <v>653</v>
      </c>
      <c r="T103" s="45" t="s">
        <v>653</v>
      </c>
      <c r="U103" s="45" t="s">
        <v>653</v>
      </c>
      <c r="V103" s="729"/>
      <c r="W103" s="444" t="s">
        <v>653</v>
      </c>
      <c r="X103" s="45" t="s">
        <v>653</v>
      </c>
      <c r="Y103" s="45" t="s">
        <v>653</v>
      </c>
      <c r="Z103" s="444" t="s">
        <v>653</v>
      </c>
      <c r="AA103" s="444" t="s">
        <v>653</v>
      </c>
      <c r="AB103" s="450" t="s">
        <v>653</v>
      </c>
      <c r="AC103" s="444" t="s">
        <v>653</v>
      </c>
      <c r="AD103" s="444" t="s">
        <v>653</v>
      </c>
      <c r="AE103" s="45" t="s">
        <v>653</v>
      </c>
      <c r="AF103" s="444" t="s">
        <v>653</v>
      </c>
      <c r="AG103" s="444" t="s">
        <v>653</v>
      </c>
      <c r="AH103" s="450" t="s">
        <v>653</v>
      </c>
      <c r="AI103" s="45" t="s">
        <v>653</v>
      </c>
      <c r="AJ103" s="45" t="s">
        <v>653</v>
      </c>
      <c r="AK103" s="45" t="s">
        <v>653</v>
      </c>
      <c r="AL103" s="554"/>
      <c r="AM103" s="554"/>
      <c r="AN103" s="450" t="s">
        <v>653</v>
      </c>
      <c r="AO103" s="554"/>
      <c r="AP103" s="554"/>
      <c r="AQ103" s="450" t="s">
        <v>653</v>
      </c>
      <c r="AR103" s="444" t="s">
        <v>653</v>
      </c>
      <c r="AS103" s="444" t="s">
        <v>653</v>
      </c>
      <c r="AT103" s="45" t="s">
        <v>653</v>
      </c>
      <c r="AU103" s="554"/>
      <c r="AV103" s="554"/>
      <c r="AW103" s="450" t="s">
        <v>653</v>
      </c>
      <c r="AX103" s="554"/>
      <c r="AY103" s="554"/>
      <c r="AZ103" s="450" t="s">
        <v>653</v>
      </c>
      <c r="BA103" s="554"/>
      <c r="BB103" s="554"/>
      <c r="BC103" s="450"/>
      <c r="BD103" s="572">
        <v>42720</v>
      </c>
      <c r="BE103" s="444" t="s">
        <v>653</v>
      </c>
      <c r="BF103" s="444" t="s">
        <v>653</v>
      </c>
      <c r="BG103" s="45" t="s">
        <v>653</v>
      </c>
      <c r="BH103" s="444" t="s">
        <v>653</v>
      </c>
      <c r="BI103" s="444" t="s">
        <v>653</v>
      </c>
      <c r="BJ103" s="45" t="s">
        <v>653</v>
      </c>
      <c r="BK103" s="444" t="s">
        <v>653</v>
      </c>
      <c r="BL103" s="444" t="s">
        <v>653</v>
      </c>
      <c r="BM103" s="729"/>
      <c r="BN103" s="45" t="s">
        <v>653</v>
      </c>
      <c r="BO103" s="45" t="s">
        <v>653</v>
      </c>
      <c r="BP103" s="729"/>
      <c r="BQ103" s="728"/>
      <c r="BR103" s="728"/>
      <c r="BS103" s="729"/>
      <c r="BT103" s="45" t="s">
        <v>653</v>
      </c>
      <c r="BU103" s="45" t="s">
        <v>653</v>
      </c>
      <c r="BV103" s="45" t="s">
        <v>653</v>
      </c>
      <c r="BW103" s="554"/>
      <c r="BX103" s="554"/>
      <c r="BY103" s="450" t="s">
        <v>653</v>
      </c>
      <c r="BZ103" s="574"/>
      <c r="CA103" s="574"/>
      <c r="CB103" s="45" t="s">
        <v>653</v>
      </c>
      <c r="CC103" s="574"/>
      <c r="CD103" s="574"/>
      <c r="CE103" s="45" t="s">
        <v>653</v>
      </c>
      <c r="CF103" s="45" t="s">
        <v>653</v>
      </c>
      <c r="CG103" s="444" t="s">
        <v>653</v>
      </c>
      <c r="CH103" s="450" t="s">
        <v>653</v>
      </c>
      <c r="CI103" s="444" t="s">
        <v>653</v>
      </c>
      <c r="CJ103" s="444" t="s">
        <v>653</v>
      </c>
      <c r="CK103" s="729"/>
      <c r="CL103" s="580" t="s">
        <v>659</v>
      </c>
      <c r="CM103" s="731" t="s">
        <v>659</v>
      </c>
      <c r="CN103" s="45" t="s">
        <v>653</v>
      </c>
      <c r="CO103" s="444" t="s">
        <v>653</v>
      </c>
      <c r="CP103" s="444" t="s">
        <v>653</v>
      </c>
      <c r="CQ103" s="45" t="s">
        <v>653</v>
      </c>
      <c r="CR103" s="580" t="s">
        <v>659</v>
      </c>
      <c r="CS103" s="580" t="s">
        <v>659</v>
      </c>
      <c r="CT103" s="45" t="s">
        <v>653</v>
      </c>
    </row>
    <row r="104" spans="1:98" ht="15" x14ac:dyDescent="0.2">
      <c r="A104" s="572">
        <v>42721</v>
      </c>
      <c r="B104" s="45" t="s">
        <v>653</v>
      </c>
      <c r="C104" s="45" t="s">
        <v>653</v>
      </c>
      <c r="D104" s="450" t="s">
        <v>653</v>
      </c>
      <c r="E104" s="574"/>
      <c r="F104" s="574"/>
      <c r="G104" s="728"/>
      <c r="H104" s="45" t="s">
        <v>653</v>
      </c>
      <c r="I104" s="45" t="s">
        <v>653</v>
      </c>
      <c r="J104" s="45" t="s">
        <v>653</v>
      </c>
      <c r="K104" s="45" t="s">
        <v>653</v>
      </c>
      <c r="L104" s="45" t="s">
        <v>653</v>
      </c>
      <c r="M104" s="45" t="s">
        <v>653</v>
      </c>
      <c r="N104" s="45" t="s">
        <v>653</v>
      </c>
      <c r="O104" s="45" t="s">
        <v>653</v>
      </c>
      <c r="P104" s="45" t="s">
        <v>653</v>
      </c>
      <c r="Q104" s="45" t="s">
        <v>653</v>
      </c>
      <c r="R104" s="45" t="s">
        <v>653</v>
      </c>
      <c r="S104" s="45" t="s">
        <v>653</v>
      </c>
      <c r="T104" s="45" t="s">
        <v>653</v>
      </c>
      <c r="U104" s="45" t="s">
        <v>653</v>
      </c>
      <c r="V104" s="729"/>
      <c r="W104" s="444" t="s">
        <v>653</v>
      </c>
      <c r="X104" s="45" t="s">
        <v>653</v>
      </c>
      <c r="Y104" s="45" t="s">
        <v>653</v>
      </c>
      <c r="Z104" s="444" t="s">
        <v>653</v>
      </c>
      <c r="AA104" s="444" t="s">
        <v>653</v>
      </c>
      <c r="AB104" s="450" t="s">
        <v>653</v>
      </c>
      <c r="AC104" s="444" t="s">
        <v>653</v>
      </c>
      <c r="AD104" s="444" t="s">
        <v>653</v>
      </c>
      <c r="AE104" s="45" t="s">
        <v>653</v>
      </c>
      <c r="AF104" s="444" t="s">
        <v>653</v>
      </c>
      <c r="AG104" s="444" t="s">
        <v>653</v>
      </c>
      <c r="AH104" s="450" t="s">
        <v>653</v>
      </c>
      <c r="AI104" s="45" t="s">
        <v>653</v>
      </c>
      <c r="AJ104" s="45" t="s">
        <v>653</v>
      </c>
      <c r="AK104" s="45" t="s">
        <v>653</v>
      </c>
      <c r="AL104" s="554"/>
      <c r="AM104" s="554"/>
      <c r="AN104" s="450" t="s">
        <v>653</v>
      </c>
      <c r="AO104" s="554"/>
      <c r="AP104" s="554"/>
      <c r="AQ104" s="450" t="s">
        <v>653</v>
      </c>
      <c r="AR104" s="444" t="s">
        <v>653</v>
      </c>
      <c r="AS104" s="444" t="s">
        <v>653</v>
      </c>
      <c r="AT104" s="45" t="s">
        <v>653</v>
      </c>
      <c r="AU104" s="554"/>
      <c r="AV104" s="554"/>
      <c r="AW104" s="450" t="s">
        <v>653</v>
      </c>
      <c r="AX104" s="554"/>
      <c r="AY104" s="554"/>
      <c r="AZ104" s="450" t="s">
        <v>653</v>
      </c>
      <c r="BA104" s="554"/>
      <c r="BB104" s="554"/>
      <c r="BC104" s="450"/>
      <c r="BD104" s="572">
        <v>42721</v>
      </c>
      <c r="BE104" s="444" t="s">
        <v>653</v>
      </c>
      <c r="BF104" s="444" t="s">
        <v>653</v>
      </c>
      <c r="BG104" s="45" t="s">
        <v>653</v>
      </c>
      <c r="BH104" s="444" t="s">
        <v>653</v>
      </c>
      <c r="BI104" s="444" t="s">
        <v>653</v>
      </c>
      <c r="BJ104" s="45" t="s">
        <v>653</v>
      </c>
      <c r="BK104" s="444" t="s">
        <v>653</v>
      </c>
      <c r="BL104" s="444" t="s">
        <v>653</v>
      </c>
      <c r="BM104" s="729"/>
      <c r="BN104" s="45" t="s">
        <v>653</v>
      </c>
      <c r="BO104" s="45" t="s">
        <v>653</v>
      </c>
      <c r="BP104" s="729"/>
      <c r="BQ104" s="728"/>
      <c r="BR104" s="728"/>
      <c r="BS104" s="729"/>
      <c r="BT104" s="45" t="s">
        <v>653</v>
      </c>
      <c r="BU104" s="45" t="s">
        <v>653</v>
      </c>
      <c r="BV104" s="45" t="s">
        <v>653</v>
      </c>
      <c r="BW104" s="554"/>
      <c r="BX104" s="554"/>
      <c r="BY104" s="450" t="s">
        <v>653</v>
      </c>
      <c r="BZ104" s="574"/>
      <c r="CA104" s="574"/>
      <c r="CB104" s="45" t="s">
        <v>653</v>
      </c>
      <c r="CC104" s="574"/>
      <c r="CD104" s="574"/>
      <c r="CE104" s="45" t="s">
        <v>653</v>
      </c>
      <c r="CF104" s="45" t="s">
        <v>653</v>
      </c>
      <c r="CG104" s="444" t="s">
        <v>653</v>
      </c>
      <c r="CH104" s="450" t="s">
        <v>653</v>
      </c>
      <c r="CI104" s="444" t="s">
        <v>653</v>
      </c>
      <c r="CJ104" s="444" t="s">
        <v>653</v>
      </c>
      <c r="CK104" s="729"/>
      <c r="CL104" s="580" t="s">
        <v>659</v>
      </c>
      <c r="CM104" s="731" t="s">
        <v>659</v>
      </c>
      <c r="CN104" s="45" t="s">
        <v>653</v>
      </c>
      <c r="CO104" s="444" t="s">
        <v>653</v>
      </c>
      <c r="CP104" s="444" t="s">
        <v>653</v>
      </c>
      <c r="CQ104" s="45" t="s">
        <v>653</v>
      </c>
      <c r="CR104" s="580" t="s">
        <v>659</v>
      </c>
      <c r="CS104" s="580" t="s">
        <v>659</v>
      </c>
      <c r="CT104" s="45" t="s">
        <v>653</v>
      </c>
    </row>
    <row r="105" spans="1:98" ht="15" x14ac:dyDescent="0.2">
      <c r="A105" s="572">
        <v>42722</v>
      </c>
      <c r="B105" s="45" t="s">
        <v>653</v>
      </c>
      <c r="C105" s="45" t="s">
        <v>653</v>
      </c>
      <c r="D105" s="450" t="s">
        <v>653</v>
      </c>
      <c r="E105" s="574"/>
      <c r="F105" s="574"/>
      <c r="G105" s="728"/>
      <c r="H105" s="45" t="s">
        <v>653</v>
      </c>
      <c r="I105" s="45" t="s">
        <v>653</v>
      </c>
      <c r="J105" s="45" t="s">
        <v>653</v>
      </c>
      <c r="K105" s="45" t="s">
        <v>653</v>
      </c>
      <c r="L105" s="45" t="s">
        <v>653</v>
      </c>
      <c r="M105" s="45" t="s">
        <v>653</v>
      </c>
      <c r="N105" s="45" t="s">
        <v>653</v>
      </c>
      <c r="O105" s="45" t="s">
        <v>653</v>
      </c>
      <c r="P105" s="45" t="s">
        <v>653</v>
      </c>
      <c r="Q105" s="45" t="s">
        <v>653</v>
      </c>
      <c r="R105" s="45" t="s">
        <v>653</v>
      </c>
      <c r="S105" s="45" t="s">
        <v>653</v>
      </c>
      <c r="T105" s="45" t="s">
        <v>653</v>
      </c>
      <c r="U105" s="45" t="s">
        <v>653</v>
      </c>
      <c r="V105" s="729"/>
      <c r="W105" s="444" t="s">
        <v>653</v>
      </c>
      <c r="X105" s="45" t="s">
        <v>653</v>
      </c>
      <c r="Y105" s="45" t="s">
        <v>653</v>
      </c>
      <c r="Z105" s="444" t="s">
        <v>653</v>
      </c>
      <c r="AA105" s="444" t="s">
        <v>653</v>
      </c>
      <c r="AB105" s="450" t="s">
        <v>653</v>
      </c>
      <c r="AC105" s="444" t="s">
        <v>653</v>
      </c>
      <c r="AD105" s="444" t="s">
        <v>653</v>
      </c>
      <c r="AE105" s="45" t="s">
        <v>653</v>
      </c>
      <c r="AF105" s="444" t="s">
        <v>653</v>
      </c>
      <c r="AG105" s="444" t="s">
        <v>653</v>
      </c>
      <c r="AH105" s="450" t="s">
        <v>653</v>
      </c>
      <c r="AI105" s="45" t="s">
        <v>653</v>
      </c>
      <c r="AJ105" s="45" t="s">
        <v>653</v>
      </c>
      <c r="AK105" s="45" t="s">
        <v>653</v>
      </c>
      <c r="AL105" s="554"/>
      <c r="AM105" s="554"/>
      <c r="AN105" s="450" t="s">
        <v>653</v>
      </c>
      <c r="AO105" s="554"/>
      <c r="AP105" s="554"/>
      <c r="AQ105" s="450" t="s">
        <v>653</v>
      </c>
      <c r="AR105" s="444" t="s">
        <v>653</v>
      </c>
      <c r="AS105" s="444" t="s">
        <v>653</v>
      </c>
      <c r="AT105" s="45" t="s">
        <v>653</v>
      </c>
      <c r="AU105" s="554"/>
      <c r="AV105" s="554"/>
      <c r="AW105" s="450" t="s">
        <v>653</v>
      </c>
      <c r="AX105" s="554"/>
      <c r="AY105" s="554"/>
      <c r="AZ105" s="450" t="s">
        <v>653</v>
      </c>
      <c r="BA105" s="554"/>
      <c r="BB105" s="554"/>
      <c r="BC105" s="450"/>
      <c r="BD105" s="572">
        <v>42722</v>
      </c>
      <c r="BE105" s="444" t="s">
        <v>653</v>
      </c>
      <c r="BF105" s="444" t="s">
        <v>653</v>
      </c>
      <c r="BG105" s="45" t="s">
        <v>653</v>
      </c>
      <c r="BH105" s="444" t="s">
        <v>653</v>
      </c>
      <c r="BI105" s="444" t="s">
        <v>653</v>
      </c>
      <c r="BJ105" s="45" t="s">
        <v>653</v>
      </c>
      <c r="BK105" s="444" t="s">
        <v>653</v>
      </c>
      <c r="BL105" s="444" t="s">
        <v>653</v>
      </c>
      <c r="BM105" s="729"/>
      <c r="BN105" s="45" t="s">
        <v>653</v>
      </c>
      <c r="BO105" s="45" t="s">
        <v>653</v>
      </c>
      <c r="BP105" s="729"/>
      <c r="BQ105" s="728"/>
      <c r="BR105" s="728"/>
      <c r="BS105" s="729"/>
      <c r="BT105" s="45" t="s">
        <v>653</v>
      </c>
      <c r="BU105" s="45" t="s">
        <v>653</v>
      </c>
      <c r="BV105" s="45" t="s">
        <v>653</v>
      </c>
      <c r="BW105" s="554"/>
      <c r="BX105" s="554"/>
      <c r="BY105" s="450" t="s">
        <v>653</v>
      </c>
      <c r="BZ105" s="574"/>
      <c r="CA105" s="574"/>
      <c r="CB105" s="45" t="s">
        <v>653</v>
      </c>
      <c r="CC105" s="574"/>
      <c r="CD105" s="574"/>
      <c r="CE105" s="45" t="s">
        <v>653</v>
      </c>
      <c r="CF105" s="45" t="s">
        <v>653</v>
      </c>
      <c r="CG105" s="444" t="s">
        <v>653</v>
      </c>
      <c r="CH105" s="450" t="s">
        <v>653</v>
      </c>
      <c r="CI105" s="444" t="s">
        <v>653</v>
      </c>
      <c r="CJ105" s="444" t="s">
        <v>653</v>
      </c>
      <c r="CK105" s="729"/>
      <c r="CL105" s="444" t="s">
        <v>653</v>
      </c>
      <c r="CM105" s="731" t="s">
        <v>659</v>
      </c>
      <c r="CN105" s="45" t="s">
        <v>653</v>
      </c>
      <c r="CO105" s="444" t="s">
        <v>653</v>
      </c>
      <c r="CP105" s="444" t="s">
        <v>653</v>
      </c>
      <c r="CQ105" s="45" t="s">
        <v>653</v>
      </c>
      <c r="CR105" s="580" t="s">
        <v>659</v>
      </c>
      <c r="CS105" s="580" t="s">
        <v>659</v>
      </c>
      <c r="CT105" s="45" t="s">
        <v>653</v>
      </c>
    </row>
    <row r="106" spans="1:98" x14ac:dyDescent="0.15">
      <c r="A106" s="572">
        <v>42723</v>
      </c>
      <c r="B106" s="45" t="s">
        <v>653</v>
      </c>
      <c r="C106" s="45" t="s">
        <v>653</v>
      </c>
      <c r="D106" s="450" t="s">
        <v>653</v>
      </c>
      <c r="E106" s="574"/>
      <c r="F106" s="574"/>
      <c r="G106" s="728"/>
      <c r="H106" s="45" t="s">
        <v>653</v>
      </c>
      <c r="I106" s="45" t="s">
        <v>653</v>
      </c>
      <c r="J106" s="45" t="s">
        <v>653</v>
      </c>
      <c r="K106" s="45" t="s">
        <v>653</v>
      </c>
      <c r="L106" s="45" t="s">
        <v>653</v>
      </c>
      <c r="M106" s="45" t="s">
        <v>653</v>
      </c>
      <c r="N106" s="45" t="s">
        <v>653</v>
      </c>
      <c r="O106" s="45" t="s">
        <v>653</v>
      </c>
      <c r="P106" s="45" t="s">
        <v>653</v>
      </c>
      <c r="Q106" s="45" t="s">
        <v>653</v>
      </c>
      <c r="R106" s="45" t="s">
        <v>653</v>
      </c>
      <c r="S106" s="45" t="s">
        <v>653</v>
      </c>
      <c r="T106" s="45" t="s">
        <v>653</v>
      </c>
      <c r="U106" s="45" t="s">
        <v>653</v>
      </c>
      <c r="V106" s="729"/>
      <c r="W106" s="444" t="s">
        <v>653</v>
      </c>
      <c r="X106" s="45" t="s">
        <v>653</v>
      </c>
      <c r="Y106" s="45" t="s">
        <v>653</v>
      </c>
      <c r="Z106" s="444" t="s">
        <v>653</v>
      </c>
      <c r="AA106" s="444" t="s">
        <v>653</v>
      </c>
      <c r="AB106" s="450" t="s">
        <v>653</v>
      </c>
      <c r="AC106" s="444" t="s">
        <v>653</v>
      </c>
      <c r="AD106" s="444" t="s">
        <v>653</v>
      </c>
      <c r="AE106" s="45" t="s">
        <v>653</v>
      </c>
      <c r="AF106" s="444" t="s">
        <v>653</v>
      </c>
      <c r="AG106" s="444" t="s">
        <v>653</v>
      </c>
      <c r="AH106" s="450" t="s">
        <v>653</v>
      </c>
      <c r="AI106" s="45" t="s">
        <v>653</v>
      </c>
      <c r="AJ106" s="45" t="s">
        <v>653</v>
      </c>
      <c r="AK106" s="45" t="s">
        <v>653</v>
      </c>
      <c r="AL106" s="554"/>
      <c r="AM106" s="554"/>
      <c r="AN106" s="450" t="s">
        <v>653</v>
      </c>
      <c r="AO106" s="554"/>
      <c r="AP106" s="554"/>
      <c r="AQ106" s="450" t="s">
        <v>653</v>
      </c>
      <c r="AR106" s="444" t="s">
        <v>653</v>
      </c>
      <c r="AS106" s="444" t="s">
        <v>653</v>
      </c>
      <c r="AT106" s="45" t="s">
        <v>653</v>
      </c>
      <c r="AU106" s="554"/>
      <c r="AV106" s="554"/>
      <c r="AW106" s="450" t="s">
        <v>653</v>
      </c>
      <c r="AX106" s="554"/>
      <c r="AY106" s="554"/>
      <c r="AZ106" s="450" t="s">
        <v>653</v>
      </c>
      <c r="BA106" s="554"/>
      <c r="BB106" s="554"/>
      <c r="BC106" s="450"/>
      <c r="BD106" s="572">
        <v>42723</v>
      </c>
      <c r="BE106" s="444" t="s">
        <v>653</v>
      </c>
      <c r="BF106" s="444" t="s">
        <v>653</v>
      </c>
      <c r="BG106" s="45" t="s">
        <v>653</v>
      </c>
      <c r="BH106" s="444" t="s">
        <v>653</v>
      </c>
      <c r="BI106" s="444" t="s">
        <v>653</v>
      </c>
      <c r="BJ106" s="45" t="s">
        <v>653</v>
      </c>
      <c r="BK106" s="444" t="s">
        <v>653</v>
      </c>
      <c r="BL106" s="444" t="s">
        <v>653</v>
      </c>
      <c r="BM106" s="729"/>
      <c r="BN106" s="45" t="s">
        <v>653</v>
      </c>
      <c r="BO106" s="45" t="s">
        <v>653</v>
      </c>
      <c r="BP106" s="729"/>
      <c r="BQ106" s="728"/>
      <c r="BR106" s="728"/>
      <c r="BS106" s="729"/>
      <c r="BT106" s="45" t="s">
        <v>653</v>
      </c>
      <c r="BU106" s="45" t="s">
        <v>653</v>
      </c>
      <c r="BV106" s="45" t="s">
        <v>653</v>
      </c>
      <c r="BW106" s="554"/>
      <c r="BX106" s="554"/>
      <c r="BY106" s="450" t="s">
        <v>653</v>
      </c>
      <c r="BZ106" s="574"/>
      <c r="CA106" s="574"/>
      <c r="CB106" s="45" t="s">
        <v>653</v>
      </c>
      <c r="CC106" s="574"/>
      <c r="CD106" s="574"/>
      <c r="CE106" s="45" t="s">
        <v>653</v>
      </c>
      <c r="CF106" s="45" t="s">
        <v>653</v>
      </c>
      <c r="CG106" s="444" t="s">
        <v>653</v>
      </c>
      <c r="CH106" s="450" t="s">
        <v>653</v>
      </c>
      <c r="CI106" s="444" t="s">
        <v>653</v>
      </c>
      <c r="CJ106" s="444" t="s">
        <v>653</v>
      </c>
      <c r="CK106" s="729"/>
      <c r="CL106" s="444" t="s">
        <v>653</v>
      </c>
      <c r="CM106" s="444" t="s">
        <v>653</v>
      </c>
      <c r="CN106" s="45" t="s">
        <v>653</v>
      </c>
      <c r="CO106" s="444" t="s">
        <v>653</v>
      </c>
      <c r="CP106" s="444" t="s">
        <v>653</v>
      </c>
      <c r="CQ106" s="45" t="s">
        <v>653</v>
      </c>
      <c r="CR106" s="580" t="s">
        <v>659</v>
      </c>
      <c r="CS106" s="580" t="s">
        <v>659</v>
      </c>
      <c r="CT106" s="45" t="s">
        <v>653</v>
      </c>
    </row>
    <row r="107" spans="1:98" ht="15" x14ac:dyDescent="0.2">
      <c r="A107" s="572">
        <v>42724</v>
      </c>
      <c r="B107" s="45" t="s">
        <v>653</v>
      </c>
      <c r="C107" s="45" t="s">
        <v>653</v>
      </c>
      <c r="D107" s="450" t="s">
        <v>653</v>
      </c>
      <c r="E107" s="574"/>
      <c r="F107" s="574"/>
      <c r="G107" s="728"/>
      <c r="H107" s="45" t="s">
        <v>653</v>
      </c>
      <c r="I107" s="45" t="s">
        <v>653</v>
      </c>
      <c r="J107" s="45" t="s">
        <v>653</v>
      </c>
      <c r="K107" s="45" t="s">
        <v>653</v>
      </c>
      <c r="L107" s="45" t="s">
        <v>653</v>
      </c>
      <c r="M107" s="45" t="s">
        <v>653</v>
      </c>
      <c r="N107" s="45" t="s">
        <v>653</v>
      </c>
      <c r="O107" s="45" t="s">
        <v>653</v>
      </c>
      <c r="P107" s="45" t="s">
        <v>653</v>
      </c>
      <c r="Q107" s="45" t="s">
        <v>653</v>
      </c>
      <c r="R107" s="45" t="s">
        <v>653</v>
      </c>
      <c r="S107" s="45" t="s">
        <v>653</v>
      </c>
      <c r="T107" s="45" t="s">
        <v>653</v>
      </c>
      <c r="U107" s="45" t="s">
        <v>653</v>
      </c>
      <c r="V107" s="729"/>
      <c r="W107" s="444" t="s">
        <v>653</v>
      </c>
      <c r="X107" s="45" t="s">
        <v>653</v>
      </c>
      <c r="Y107" s="45" t="s">
        <v>653</v>
      </c>
      <c r="Z107" s="444" t="s">
        <v>653</v>
      </c>
      <c r="AA107" s="444" t="s">
        <v>653</v>
      </c>
      <c r="AB107" s="450" t="s">
        <v>653</v>
      </c>
      <c r="AC107" s="444" t="s">
        <v>653</v>
      </c>
      <c r="AD107" s="444" t="s">
        <v>653</v>
      </c>
      <c r="AE107" s="45" t="s">
        <v>653</v>
      </c>
      <c r="AF107" s="444" t="s">
        <v>653</v>
      </c>
      <c r="AG107" s="444" t="s">
        <v>653</v>
      </c>
      <c r="AH107" s="450" t="s">
        <v>653</v>
      </c>
      <c r="AI107" s="45" t="s">
        <v>653</v>
      </c>
      <c r="AJ107" s="45" t="s">
        <v>653</v>
      </c>
      <c r="AK107" s="45" t="s">
        <v>653</v>
      </c>
      <c r="AL107" s="554"/>
      <c r="AM107" s="554"/>
      <c r="AN107" s="450" t="s">
        <v>653</v>
      </c>
      <c r="AO107" s="554"/>
      <c r="AP107" s="554"/>
      <c r="AQ107" s="450" t="s">
        <v>653</v>
      </c>
      <c r="AR107" s="444" t="s">
        <v>653</v>
      </c>
      <c r="AS107" s="444" t="s">
        <v>653</v>
      </c>
      <c r="AT107" s="45" t="s">
        <v>653</v>
      </c>
      <c r="AU107" s="554"/>
      <c r="AV107" s="554"/>
      <c r="AW107" s="450" t="s">
        <v>653</v>
      </c>
      <c r="AX107" s="554"/>
      <c r="AY107" s="554"/>
      <c r="AZ107" s="450" t="s">
        <v>653</v>
      </c>
      <c r="BA107" s="554"/>
      <c r="BB107" s="554"/>
      <c r="BC107" s="450"/>
      <c r="BD107" s="572">
        <v>42724</v>
      </c>
      <c r="BE107" s="444" t="s">
        <v>653</v>
      </c>
      <c r="BF107" s="444" t="s">
        <v>653</v>
      </c>
      <c r="BG107" s="45" t="s">
        <v>653</v>
      </c>
      <c r="BH107" s="444" t="s">
        <v>653</v>
      </c>
      <c r="BI107" s="444" t="s">
        <v>653</v>
      </c>
      <c r="BJ107" s="45" t="s">
        <v>653</v>
      </c>
      <c r="BK107" s="444" t="s">
        <v>653</v>
      </c>
      <c r="BL107" s="444" t="s">
        <v>653</v>
      </c>
      <c r="BM107" s="729"/>
      <c r="BN107" s="45" t="s">
        <v>653</v>
      </c>
      <c r="BO107" s="45" t="s">
        <v>653</v>
      </c>
      <c r="BP107" s="729"/>
      <c r="BQ107" s="728"/>
      <c r="BR107" s="728"/>
      <c r="BS107" s="729"/>
      <c r="BT107" s="45" t="s">
        <v>653</v>
      </c>
      <c r="BU107" s="45" t="s">
        <v>653</v>
      </c>
      <c r="BV107" s="45" t="s">
        <v>653</v>
      </c>
      <c r="BW107" s="554"/>
      <c r="BX107" s="554"/>
      <c r="BY107" s="450" t="s">
        <v>653</v>
      </c>
      <c r="BZ107" s="574"/>
      <c r="CA107" s="574"/>
      <c r="CB107" s="45" t="s">
        <v>653</v>
      </c>
      <c r="CC107" s="574"/>
      <c r="CD107" s="574"/>
      <c r="CE107" s="45" t="s">
        <v>653</v>
      </c>
      <c r="CF107" s="45" t="s">
        <v>653</v>
      </c>
      <c r="CG107" s="444" t="s">
        <v>653</v>
      </c>
      <c r="CH107" s="450" t="s">
        <v>653</v>
      </c>
      <c r="CI107" s="444" t="s">
        <v>653</v>
      </c>
      <c r="CJ107" s="444" t="s">
        <v>653</v>
      </c>
      <c r="CK107" s="729"/>
      <c r="CL107" s="444" t="s">
        <v>653</v>
      </c>
      <c r="CM107" s="731" t="s">
        <v>659</v>
      </c>
      <c r="CN107" s="45" t="s">
        <v>653</v>
      </c>
      <c r="CO107" s="444" t="s">
        <v>653</v>
      </c>
      <c r="CP107" s="444" t="s">
        <v>653</v>
      </c>
      <c r="CQ107" s="45" t="s">
        <v>653</v>
      </c>
      <c r="CR107" s="580" t="s">
        <v>659</v>
      </c>
      <c r="CS107" s="580" t="s">
        <v>659</v>
      </c>
      <c r="CT107" s="45" t="s">
        <v>653</v>
      </c>
    </row>
    <row r="108" spans="1:98" ht="15" x14ac:dyDescent="0.2">
      <c r="A108" s="572">
        <v>42725</v>
      </c>
      <c r="B108" s="45" t="s">
        <v>653</v>
      </c>
      <c r="C108" s="45" t="s">
        <v>653</v>
      </c>
      <c r="D108" s="450" t="s">
        <v>653</v>
      </c>
      <c r="E108" s="574"/>
      <c r="F108" s="574"/>
      <c r="G108" s="728"/>
      <c r="H108" s="45" t="s">
        <v>653</v>
      </c>
      <c r="I108" s="45" t="s">
        <v>653</v>
      </c>
      <c r="J108" s="45" t="s">
        <v>653</v>
      </c>
      <c r="K108" s="45" t="s">
        <v>653</v>
      </c>
      <c r="L108" s="45" t="s">
        <v>653</v>
      </c>
      <c r="M108" s="45" t="s">
        <v>653</v>
      </c>
      <c r="N108" s="45" t="s">
        <v>653</v>
      </c>
      <c r="O108" s="45" t="s">
        <v>653</v>
      </c>
      <c r="P108" s="45" t="s">
        <v>653</v>
      </c>
      <c r="Q108" s="45" t="s">
        <v>653</v>
      </c>
      <c r="R108" s="45" t="s">
        <v>653</v>
      </c>
      <c r="S108" s="45" t="s">
        <v>653</v>
      </c>
      <c r="T108" s="45" t="s">
        <v>653</v>
      </c>
      <c r="U108" s="45" t="s">
        <v>653</v>
      </c>
      <c r="V108" s="729"/>
      <c r="W108" s="580" t="s">
        <v>659</v>
      </c>
      <c r="X108" s="45" t="s">
        <v>653</v>
      </c>
      <c r="Y108" s="45" t="s">
        <v>653</v>
      </c>
      <c r="Z108" s="444" t="s">
        <v>653</v>
      </c>
      <c r="AA108" s="444" t="s">
        <v>653</v>
      </c>
      <c r="AB108" s="450" t="s">
        <v>653</v>
      </c>
      <c r="AC108" s="444" t="s">
        <v>653</v>
      </c>
      <c r="AD108" s="444" t="s">
        <v>653</v>
      </c>
      <c r="AE108" s="45" t="s">
        <v>653</v>
      </c>
      <c r="AF108" s="444" t="s">
        <v>653</v>
      </c>
      <c r="AG108" s="444" t="s">
        <v>653</v>
      </c>
      <c r="AH108" s="450" t="s">
        <v>653</v>
      </c>
      <c r="AI108" s="45" t="s">
        <v>653</v>
      </c>
      <c r="AJ108" s="45" t="s">
        <v>653</v>
      </c>
      <c r="AK108" s="45" t="s">
        <v>653</v>
      </c>
      <c r="AL108" s="554"/>
      <c r="AM108" s="554"/>
      <c r="AN108" s="450" t="s">
        <v>653</v>
      </c>
      <c r="AO108" s="554"/>
      <c r="AP108" s="554"/>
      <c r="AQ108" s="450" t="s">
        <v>653</v>
      </c>
      <c r="AR108" s="444" t="s">
        <v>653</v>
      </c>
      <c r="AS108" s="444" t="s">
        <v>653</v>
      </c>
      <c r="AT108" s="45" t="s">
        <v>653</v>
      </c>
      <c r="AU108" s="554"/>
      <c r="AV108" s="554"/>
      <c r="AW108" s="450" t="s">
        <v>653</v>
      </c>
      <c r="AX108" s="554"/>
      <c r="AY108" s="554"/>
      <c r="AZ108" s="450" t="s">
        <v>653</v>
      </c>
      <c r="BA108" s="554"/>
      <c r="BB108" s="554"/>
      <c r="BC108" s="450"/>
      <c r="BD108" s="572">
        <v>42725</v>
      </c>
      <c r="BE108" s="444" t="s">
        <v>653</v>
      </c>
      <c r="BF108" s="444" t="s">
        <v>653</v>
      </c>
      <c r="BG108" s="45" t="s">
        <v>653</v>
      </c>
      <c r="BH108" s="444" t="s">
        <v>653</v>
      </c>
      <c r="BI108" s="444" t="s">
        <v>653</v>
      </c>
      <c r="BJ108" s="45" t="s">
        <v>653</v>
      </c>
      <c r="BK108" s="444" t="s">
        <v>653</v>
      </c>
      <c r="BL108" s="444" t="s">
        <v>653</v>
      </c>
      <c r="BM108" s="729"/>
      <c r="BN108" s="45" t="s">
        <v>653</v>
      </c>
      <c r="BO108" s="45" t="s">
        <v>653</v>
      </c>
      <c r="BP108" s="729"/>
      <c r="BQ108" s="728"/>
      <c r="BR108" s="728"/>
      <c r="BS108" s="729"/>
      <c r="BT108" s="45" t="s">
        <v>653</v>
      </c>
      <c r="BU108" s="45" t="s">
        <v>653</v>
      </c>
      <c r="BV108" s="45" t="s">
        <v>653</v>
      </c>
      <c r="BW108" s="554"/>
      <c r="BX108" s="554"/>
      <c r="BY108" s="450" t="s">
        <v>653</v>
      </c>
      <c r="BZ108" s="574"/>
      <c r="CA108" s="574"/>
      <c r="CB108" s="45" t="s">
        <v>653</v>
      </c>
      <c r="CC108" s="574"/>
      <c r="CD108" s="574"/>
      <c r="CE108" s="45" t="s">
        <v>653</v>
      </c>
      <c r="CF108" s="45" t="s">
        <v>653</v>
      </c>
      <c r="CG108" s="444" t="s">
        <v>653</v>
      </c>
      <c r="CH108" s="450" t="s">
        <v>653</v>
      </c>
      <c r="CI108" s="444" t="s">
        <v>653</v>
      </c>
      <c r="CJ108" s="444" t="s">
        <v>653</v>
      </c>
      <c r="CK108" s="729"/>
      <c r="CL108" s="444" t="s">
        <v>653</v>
      </c>
      <c r="CM108" s="731" t="s">
        <v>659</v>
      </c>
      <c r="CN108" s="45" t="s">
        <v>653</v>
      </c>
      <c r="CO108" s="444" t="s">
        <v>653</v>
      </c>
      <c r="CP108" s="444" t="s">
        <v>653</v>
      </c>
      <c r="CQ108" s="45" t="s">
        <v>653</v>
      </c>
      <c r="CR108" s="580" t="s">
        <v>659</v>
      </c>
      <c r="CS108" s="580" t="s">
        <v>659</v>
      </c>
      <c r="CT108" s="45" t="s">
        <v>653</v>
      </c>
    </row>
    <row r="109" spans="1:98" ht="15" x14ac:dyDescent="0.2">
      <c r="A109" s="572">
        <v>42726</v>
      </c>
      <c r="B109" s="45" t="s">
        <v>653</v>
      </c>
      <c r="C109" s="45" t="s">
        <v>653</v>
      </c>
      <c r="D109" s="450" t="s">
        <v>653</v>
      </c>
      <c r="E109" s="574"/>
      <c r="F109" s="574"/>
      <c r="G109" s="728"/>
      <c r="H109" s="45" t="s">
        <v>653</v>
      </c>
      <c r="I109" s="45" t="s">
        <v>653</v>
      </c>
      <c r="J109" s="45" t="s">
        <v>653</v>
      </c>
      <c r="K109" s="45" t="s">
        <v>653</v>
      </c>
      <c r="L109" s="45" t="s">
        <v>653</v>
      </c>
      <c r="M109" s="45" t="s">
        <v>653</v>
      </c>
      <c r="N109" s="45" t="s">
        <v>653</v>
      </c>
      <c r="O109" s="45" t="s">
        <v>653</v>
      </c>
      <c r="P109" s="45" t="s">
        <v>653</v>
      </c>
      <c r="Q109" s="45" t="s">
        <v>653</v>
      </c>
      <c r="R109" s="45" t="s">
        <v>653</v>
      </c>
      <c r="S109" s="45" t="s">
        <v>653</v>
      </c>
      <c r="T109" s="45" t="s">
        <v>653</v>
      </c>
      <c r="U109" s="45" t="s">
        <v>653</v>
      </c>
      <c r="V109" s="729"/>
      <c r="W109" s="580" t="s">
        <v>659</v>
      </c>
      <c r="X109" s="45" t="s">
        <v>653</v>
      </c>
      <c r="Y109" s="45" t="s">
        <v>653</v>
      </c>
      <c r="Z109" s="444" t="s">
        <v>653</v>
      </c>
      <c r="AA109" s="444" t="s">
        <v>653</v>
      </c>
      <c r="AB109" s="450" t="s">
        <v>653</v>
      </c>
      <c r="AC109" s="444" t="s">
        <v>653</v>
      </c>
      <c r="AD109" s="444" t="s">
        <v>653</v>
      </c>
      <c r="AE109" s="45" t="s">
        <v>653</v>
      </c>
      <c r="AF109" s="444" t="s">
        <v>653</v>
      </c>
      <c r="AG109" s="444" t="s">
        <v>653</v>
      </c>
      <c r="AH109" s="450" t="s">
        <v>653</v>
      </c>
      <c r="AI109" s="45" t="s">
        <v>653</v>
      </c>
      <c r="AJ109" s="45" t="s">
        <v>653</v>
      </c>
      <c r="AK109" s="45" t="s">
        <v>653</v>
      </c>
      <c r="AL109" s="554"/>
      <c r="AM109" s="554"/>
      <c r="AN109" s="450" t="s">
        <v>653</v>
      </c>
      <c r="AO109" s="554"/>
      <c r="AP109" s="554"/>
      <c r="AQ109" s="450" t="s">
        <v>653</v>
      </c>
      <c r="AR109" s="444" t="s">
        <v>653</v>
      </c>
      <c r="AS109" s="444" t="s">
        <v>653</v>
      </c>
      <c r="AT109" s="45" t="s">
        <v>653</v>
      </c>
      <c r="AU109" s="554"/>
      <c r="AV109" s="554"/>
      <c r="AW109" s="450" t="s">
        <v>653</v>
      </c>
      <c r="AX109" s="554"/>
      <c r="AY109" s="554"/>
      <c r="AZ109" s="450" t="s">
        <v>653</v>
      </c>
      <c r="BA109" s="554"/>
      <c r="BB109" s="554"/>
      <c r="BC109" s="450"/>
      <c r="BD109" s="572">
        <v>42726</v>
      </c>
      <c r="BE109" s="444" t="s">
        <v>653</v>
      </c>
      <c r="BF109" s="444" t="s">
        <v>653</v>
      </c>
      <c r="BG109" s="45" t="s">
        <v>653</v>
      </c>
      <c r="BH109" s="444" t="s">
        <v>653</v>
      </c>
      <c r="BI109" s="444" t="s">
        <v>653</v>
      </c>
      <c r="BJ109" s="45" t="s">
        <v>653</v>
      </c>
      <c r="BK109" s="444" t="s">
        <v>653</v>
      </c>
      <c r="BL109" s="444" t="s">
        <v>653</v>
      </c>
      <c r="BM109" s="729"/>
      <c r="BN109" s="45" t="s">
        <v>653</v>
      </c>
      <c r="BO109" s="45" t="s">
        <v>653</v>
      </c>
      <c r="BP109" s="729"/>
      <c r="BQ109" s="728"/>
      <c r="BR109" s="728"/>
      <c r="BS109" s="729"/>
      <c r="BT109" s="45" t="s">
        <v>653</v>
      </c>
      <c r="BU109" s="45" t="s">
        <v>653</v>
      </c>
      <c r="BV109" s="45" t="s">
        <v>653</v>
      </c>
      <c r="BW109" s="554"/>
      <c r="BX109" s="554"/>
      <c r="BY109" s="450" t="s">
        <v>653</v>
      </c>
      <c r="BZ109" s="574"/>
      <c r="CA109" s="574"/>
      <c r="CB109" s="45" t="s">
        <v>653</v>
      </c>
      <c r="CC109" s="574"/>
      <c r="CD109" s="574"/>
      <c r="CE109" s="45" t="s">
        <v>653</v>
      </c>
      <c r="CF109" s="45" t="s">
        <v>653</v>
      </c>
      <c r="CG109" s="444" t="s">
        <v>653</v>
      </c>
      <c r="CH109" s="450" t="s">
        <v>653</v>
      </c>
      <c r="CI109" s="444" t="s">
        <v>653</v>
      </c>
      <c r="CJ109" s="444" t="s">
        <v>653</v>
      </c>
      <c r="CK109" s="729"/>
      <c r="CL109" s="444" t="s">
        <v>653</v>
      </c>
      <c r="CM109" s="731" t="s">
        <v>659</v>
      </c>
      <c r="CN109" s="45" t="s">
        <v>653</v>
      </c>
      <c r="CO109" s="444" t="s">
        <v>653</v>
      </c>
      <c r="CP109" s="444" t="s">
        <v>653</v>
      </c>
      <c r="CQ109" s="45" t="s">
        <v>653</v>
      </c>
      <c r="CR109" s="580" t="s">
        <v>659</v>
      </c>
      <c r="CS109" s="580" t="s">
        <v>659</v>
      </c>
      <c r="CT109" s="45" t="s">
        <v>653</v>
      </c>
    </row>
    <row r="110" spans="1:98" ht="15" x14ac:dyDescent="0.2">
      <c r="A110" s="572">
        <v>42727</v>
      </c>
      <c r="B110" s="45" t="s">
        <v>653</v>
      </c>
      <c r="C110" s="45" t="s">
        <v>653</v>
      </c>
      <c r="D110" s="450" t="s">
        <v>653</v>
      </c>
      <c r="E110" s="574"/>
      <c r="F110" s="574"/>
      <c r="G110" s="728"/>
      <c r="H110" s="45" t="s">
        <v>653</v>
      </c>
      <c r="I110" s="45" t="s">
        <v>653</v>
      </c>
      <c r="J110" s="45" t="s">
        <v>653</v>
      </c>
      <c r="K110" s="45" t="s">
        <v>653</v>
      </c>
      <c r="L110" s="45" t="s">
        <v>653</v>
      </c>
      <c r="M110" s="45" t="s">
        <v>653</v>
      </c>
      <c r="N110" s="45" t="s">
        <v>653</v>
      </c>
      <c r="O110" s="45" t="s">
        <v>653</v>
      </c>
      <c r="P110" s="45" t="s">
        <v>653</v>
      </c>
      <c r="Q110" s="45" t="s">
        <v>653</v>
      </c>
      <c r="R110" s="45" t="s">
        <v>653</v>
      </c>
      <c r="S110" s="45" t="s">
        <v>653</v>
      </c>
      <c r="T110" s="45" t="s">
        <v>653</v>
      </c>
      <c r="U110" s="45" t="s">
        <v>653</v>
      </c>
      <c r="V110" s="729"/>
      <c r="W110" s="580" t="s">
        <v>659</v>
      </c>
      <c r="X110" s="45" t="s">
        <v>653</v>
      </c>
      <c r="Y110" s="45" t="s">
        <v>653</v>
      </c>
      <c r="Z110" s="444" t="s">
        <v>653</v>
      </c>
      <c r="AA110" s="444" t="s">
        <v>653</v>
      </c>
      <c r="AB110" s="450" t="s">
        <v>653</v>
      </c>
      <c r="AC110" s="444" t="s">
        <v>653</v>
      </c>
      <c r="AD110" s="444" t="s">
        <v>653</v>
      </c>
      <c r="AE110" s="45" t="s">
        <v>653</v>
      </c>
      <c r="AF110" s="444" t="s">
        <v>653</v>
      </c>
      <c r="AG110" s="444" t="s">
        <v>653</v>
      </c>
      <c r="AH110" s="450" t="s">
        <v>653</v>
      </c>
      <c r="AI110" s="45" t="s">
        <v>653</v>
      </c>
      <c r="AJ110" s="45" t="s">
        <v>653</v>
      </c>
      <c r="AK110" s="45" t="s">
        <v>653</v>
      </c>
      <c r="AL110" s="554"/>
      <c r="AM110" s="554"/>
      <c r="AN110" s="450" t="s">
        <v>653</v>
      </c>
      <c r="AO110" s="554"/>
      <c r="AP110" s="554"/>
      <c r="AQ110" s="450" t="s">
        <v>653</v>
      </c>
      <c r="AR110" s="444" t="s">
        <v>653</v>
      </c>
      <c r="AS110" s="444" t="s">
        <v>653</v>
      </c>
      <c r="AT110" s="45" t="s">
        <v>653</v>
      </c>
      <c r="AU110" s="554"/>
      <c r="AV110" s="554"/>
      <c r="AW110" s="450" t="s">
        <v>653</v>
      </c>
      <c r="AX110" s="554"/>
      <c r="AY110" s="554"/>
      <c r="AZ110" s="450" t="s">
        <v>653</v>
      </c>
      <c r="BA110" s="554"/>
      <c r="BB110" s="554"/>
      <c r="BC110" s="450"/>
      <c r="BD110" s="572">
        <v>42727</v>
      </c>
      <c r="BE110" s="444" t="s">
        <v>653</v>
      </c>
      <c r="BF110" s="444" t="s">
        <v>653</v>
      </c>
      <c r="BG110" s="45" t="s">
        <v>653</v>
      </c>
      <c r="BH110" s="444" t="s">
        <v>653</v>
      </c>
      <c r="BI110" s="444" t="s">
        <v>653</v>
      </c>
      <c r="BJ110" s="45" t="s">
        <v>653</v>
      </c>
      <c r="BK110" s="444" t="s">
        <v>653</v>
      </c>
      <c r="BL110" s="444" t="s">
        <v>653</v>
      </c>
      <c r="BM110" s="729"/>
      <c r="BN110" s="45" t="s">
        <v>653</v>
      </c>
      <c r="BO110" s="45" t="s">
        <v>653</v>
      </c>
      <c r="BP110" s="729"/>
      <c r="BQ110" s="728"/>
      <c r="BR110" s="728"/>
      <c r="BS110" s="729"/>
      <c r="BT110" s="45" t="s">
        <v>653</v>
      </c>
      <c r="BU110" s="45" t="s">
        <v>653</v>
      </c>
      <c r="BV110" s="45" t="s">
        <v>653</v>
      </c>
      <c r="BW110" s="554"/>
      <c r="BX110" s="554"/>
      <c r="BY110" s="575" t="s">
        <v>659</v>
      </c>
      <c r="BZ110" s="574"/>
      <c r="CA110" s="574"/>
      <c r="CB110" s="45" t="s">
        <v>653</v>
      </c>
      <c r="CC110" s="574"/>
      <c r="CD110" s="574"/>
      <c r="CE110" s="45" t="s">
        <v>653</v>
      </c>
      <c r="CF110" s="45" t="s">
        <v>653</v>
      </c>
      <c r="CG110" s="444" t="s">
        <v>653</v>
      </c>
      <c r="CH110" s="450" t="s">
        <v>653</v>
      </c>
      <c r="CI110" s="444" t="s">
        <v>653</v>
      </c>
      <c r="CJ110" s="444" t="s">
        <v>653</v>
      </c>
      <c r="CK110" s="729"/>
      <c r="CL110" s="576" t="s">
        <v>665</v>
      </c>
      <c r="CM110" s="731" t="s">
        <v>659</v>
      </c>
      <c r="CN110" s="45" t="s">
        <v>653</v>
      </c>
      <c r="CO110" s="444" t="s">
        <v>653</v>
      </c>
      <c r="CP110" s="444" t="s">
        <v>653</v>
      </c>
      <c r="CQ110" s="45" t="s">
        <v>653</v>
      </c>
      <c r="CR110" s="580" t="s">
        <v>659</v>
      </c>
      <c r="CS110" s="580" t="s">
        <v>659</v>
      </c>
      <c r="CT110" s="45" t="s">
        <v>653</v>
      </c>
    </row>
    <row r="111" spans="1:98" ht="15" x14ac:dyDescent="0.2">
      <c r="A111" s="572">
        <v>42728</v>
      </c>
      <c r="B111" s="45" t="s">
        <v>653</v>
      </c>
      <c r="C111" s="45" t="s">
        <v>653</v>
      </c>
      <c r="D111" s="450" t="s">
        <v>653</v>
      </c>
      <c r="E111" s="574"/>
      <c r="F111" s="574"/>
      <c r="G111" s="728"/>
      <c r="H111" s="45" t="s">
        <v>653</v>
      </c>
      <c r="I111" s="45" t="s">
        <v>653</v>
      </c>
      <c r="J111" s="45" t="s">
        <v>653</v>
      </c>
      <c r="K111" s="45" t="s">
        <v>653</v>
      </c>
      <c r="L111" s="45" t="s">
        <v>653</v>
      </c>
      <c r="M111" s="45" t="s">
        <v>653</v>
      </c>
      <c r="N111" s="45" t="s">
        <v>653</v>
      </c>
      <c r="O111" s="45" t="s">
        <v>653</v>
      </c>
      <c r="P111" s="45" t="s">
        <v>653</v>
      </c>
      <c r="Q111" s="45" t="s">
        <v>653</v>
      </c>
      <c r="R111" s="45" t="s">
        <v>653</v>
      </c>
      <c r="S111" s="45" t="s">
        <v>653</v>
      </c>
      <c r="T111" s="45" t="s">
        <v>653</v>
      </c>
      <c r="U111" s="45" t="s">
        <v>653</v>
      </c>
      <c r="V111" s="729"/>
      <c r="W111" s="580" t="s">
        <v>659</v>
      </c>
      <c r="X111" s="45" t="s">
        <v>653</v>
      </c>
      <c r="Y111" s="45" t="s">
        <v>653</v>
      </c>
      <c r="Z111" s="444" t="s">
        <v>653</v>
      </c>
      <c r="AA111" s="444" t="s">
        <v>653</v>
      </c>
      <c r="AB111" s="450" t="s">
        <v>653</v>
      </c>
      <c r="AC111" s="444" t="s">
        <v>653</v>
      </c>
      <c r="AD111" s="444" t="s">
        <v>653</v>
      </c>
      <c r="AE111" s="45" t="s">
        <v>653</v>
      </c>
      <c r="AF111" s="444" t="s">
        <v>653</v>
      </c>
      <c r="AG111" s="444" t="s">
        <v>653</v>
      </c>
      <c r="AH111" s="450" t="s">
        <v>653</v>
      </c>
      <c r="AI111" s="45" t="s">
        <v>653</v>
      </c>
      <c r="AJ111" s="45" t="s">
        <v>653</v>
      </c>
      <c r="AK111" s="45" t="s">
        <v>653</v>
      </c>
      <c r="AL111" s="554"/>
      <c r="AM111" s="554"/>
      <c r="AN111" s="450" t="s">
        <v>653</v>
      </c>
      <c r="AO111" s="554"/>
      <c r="AP111" s="554"/>
      <c r="AQ111" s="450" t="s">
        <v>653</v>
      </c>
      <c r="AR111" s="444" t="s">
        <v>653</v>
      </c>
      <c r="AS111" s="444" t="s">
        <v>653</v>
      </c>
      <c r="AT111" s="45" t="s">
        <v>653</v>
      </c>
      <c r="AU111" s="554"/>
      <c r="AV111" s="554"/>
      <c r="AW111" s="450" t="s">
        <v>653</v>
      </c>
      <c r="AX111" s="554"/>
      <c r="AY111" s="554"/>
      <c r="AZ111" s="450" t="s">
        <v>653</v>
      </c>
      <c r="BA111" s="554"/>
      <c r="BB111" s="554"/>
      <c r="BC111" s="450"/>
      <c r="BD111" s="572">
        <v>42728</v>
      </c>
      <c r="BE111" s="444" t="s">
        <v>653</v>
      </c>
      <c r="BF111" s="444" t="s">
        <v>653</v>
      </c>
      <c r="BG111" s="45" t="s">
        <v>653</v>
      </c>
      <c r="BH111" s="444" t="s">
        <v>653</v>
      </c>
      <c r="BI111" s="444" t="s">
        <v>653</v>
      </c>
      <c r="BJ111" s="45" t="s">
        <v>653</v>
      </c>
      <c r="BK111" s="444" t="s">
        <v>653</v>
      </c>
      <c r="BL111" s="444" t="s">
        <v>653</v>
      </c>
      <c r="BM111" s="729"/>
      <c r="BN111" s="45" t="s">
        <v>653</v>
      </c>
      <c r="BO111" s="45" t="s">
        <v>653</v>
      </c>
      <c r="BP111" s="729"/>
      <c r="BQ111" s="728"/>
      <c r="BR111" s="728"/>
      <c r="BS111" s="729"/>
      <c r="BT111" s="45" t="s">
        <v>653</v>
      </c>
      <c r="BU111" s="45" t="s">
        <v>653</v>
      </c>
      <c r="BV111" s="45" t="s">
        <v>653</v>
      </c>
      <c r="BW111" s="554"/>
      <c r="BX111" s="554"/>
      <c r="BY111" s="450" t="s">
        <v>653</v>
      </c>
      <c r="BZ111" s="574"/>
      <c r="CA111" s="574"/>
      <c r="CB111" s="45" t="s">
        <v>653</v>
      </c>
      <c r="CC111" s="574"/>
      <c r="CD111" s="574"/>
      <c r="CE111" s="45" t="s">
        <v>653</v>
      </c>
      <c r="CF111" s="45" t="s">
        <v>653</v>
      </c>
      <c r="CG111" s="444" t="s">
        <v>653</v>
      </c>
      <c r="CH111" s="450" t="s">
        <v>653</v>
      </c>
      <c r="CI111" s="444" t="s">
        <v>653</v>
      </c>
      <c r="CJ111" s="444" t="s">
        <v>653</v>
      </c>
      <c r="CK111" s="729"/>
      <c r="CL111" s="576" t="s">
        <v>665</v>
      </c>
      <c r="CM111" s="731" t="s">
        <v>659</v>
      </c>
      <c r="CN111" s="45" t="s">
        <v>653</v>
      </c>
      <c r="CO111" s="444" t="s">
        <v>653</v>
      </c>
      <c r="CP111" s="444" t="s">
        <v>653</v>
      </c>
      <c r="CQ111" s="45" t="s">
        <v>653</v>
      </c>
      <c r="CR111" s="580" t="s">
        <v>659</v>
      </c>
      <c r="CS111" s="580" t="s">
        <v>659</v>
      </c>
      <c r="CT111" s="45" t="s">
        <v>653</v>
      </c>
    </row>
    <row r="112" spans="1:98" ht="15" x14ac:dyDescent="0.2">
      <c r="A112" s="572">
        <v>42729</v>
      </c>
      <c r="B112" s="45" t="s">
        <v>653</v>
      </c>
      <c r="C112" s="45" t="s">
        <v>653</v>
      </c>
      <c r="D112" s="450" t="s">
        <v>653</v>
      </c>
      <c r="E112" s="574"/>
      <c r="F112" s="574"/>
      <c r="G112" s="728"/>
      <c r="H112" s="45" t="s">
        <v>653</v>
      </c>
      <c r="I112" s="45" t="s">
        <v>653</v>
      </c>
      <c r="J112" s="45" t="s">
        <v>653</v>
      </c>
      <c r="K112" s="45" t="s">
        <v>653</v>
      </c>
      <c r="L112" s="45" t="s">
        <v>653</v>
      </c>
      <c r="M112" s="45" t="s">
        <v>653</v>
      </c>
      <c r="N112" s="45" t="s">
        <v>653</v>
      </c>
      <c r="O112" s="45" t="s">
        <v>653</v>
      </c>
      <c r="P112" s="45" t="s">
        <v>653</v>
      </c>
      <c r="Q112" s="45" t="s">
        <v>653</v>
      </c>
      <c r="R112" s="45" t="s">
        <v>653</v>
      </c>
      <c r="S112" s="45" t="s">
        <v>653</v>
      </c>
      <c r="T112" s="45" t="s">
        <v>653</v>
      </c>
      <c r="U112" s="45" t="s">
        <v>653</v>
      </c>
      <c r="V112" s="729"/>
      <c r="W112" s="580" t="s">
        <v>659</v>
      </c>
      <c r="X112" s="45" t="s">
        <v>653</v>
      </c>
      <c r="Y112" s="45" t="s">
        <v>653</v>
      </c>
      <c r="Z112" s="444" t="s">
        <v>653</v>
      </c>
      <c r="AA112" s="444" t="s">
        <v>653</v>
      </c>
      <c r="AB112" s="450" t="s">
        <v>653</v>
      </c>
      <c r="AC112" s="580" t="s">
        <v>659</v>
      </c>
      <c r="AD112" s="580" t="s">
        <v>659</v>
      </c>
      <c r="AE112" s="45" t="s">
        <v>653</v>
      </c>
      <c r="AF112" s="580" t="s">
        <v>659</v>
      </c>
      <c r="AG112" s="580" t="s">
        <v>659</v>
      </c>
      <c r="AH112" s="575" t="s">
        <v>659</v>
      </c>
      <c r="AI112" s="45" t="s">
        <v>653</v>
      </c>
      <c r="AJ112" s="45" t="s">
        <v>653</v>
      </c>
      <c r="AK112" s="45" t="s">
        <v>653</v>
      </c>
      <c r="AL112" s="554"/>
      <c r="AM112" s="554"/>
      <c r="AN112" s="450" t="s">
        <v>653</v>
      </c>
      <c r="AO112" s="554"/>
      <c r="AP112" s="554"/>
      <c r="AQ112" s="450" t="s">
        <v>653</v>
      </c>
      <c r="AR112" s="444" t="s">
        <v>653</v>
      </c>
      <c r="AS112" s="444" t="s">
        <v>653</v>
      </c>
      <c r="AT112" s="45" t="s">
        <v>653</v>
      </c>
      <c r="AU112" s="554"/>
      <c r="AV112" s="554"/>
      <c r="AW112" s="450" t="s">
        <v>653</v>
      </c>
      <c r="AX112" s="554"/>
      <c r="AY112" s="554"/>
      <c r="AZ112" s="450" t="s">
        <v>653</v>
      </c>
      <c r="BA112" s="554"/>
      <c r="BB112" s="554"/>
      <c r="BC112" s="450"/>
      <c r="BD112" s="572">
        <v>42729</v>
      </c>
      <c r="BE112" s="444" t="s">
        <v>653</v>
      </c>
      <c r="BF112" s="444" t="s">
        <v>653</v>
      </c>
      <c r="BG112" s="45" t="s">
        <v>653</v>
      </c>
      <c r="BH112" s="444" t="s">
        <v>653</v>
      </c>
      <c r="BI112" s="444" t="s">
        <v>653</v>
      </c>
      <c r="BJ112" s="45" t="s">
        <v>653</v>
      </c>
      <c r="BK112" s="444" t="s">
        <v>653</v>
      </c>
      <c r="BL112" s="444" t="s">
        <v>653</v>
      </c>
      <c r="BM112" s="729"/>
      <c r="BN112" s="45" t="s">
        <v>653</v>
      </c>
      <c r="BO112" s="45" t="s">
        <v>653</v>
      </c>
      <c r="BP112" s="729"/>
      <c r="BQ112" s="728"/>
      <c r="BR112" s="728"/>
      <c r="BS112" s="729"/>
      <c r="BT112" s="45" t="s">
        <v>653</v>
      </c>
      <c r="BU112" s="45" t="s">
        <v>653</v>
      </c>
      <c r="BV112" s="45" t="s">
        <v>653</v>
      </c>
      <c r="BW112" s="554"/>
      <c r="BX112" s="554"/>
      <c r="BY112" s="450" t="s">
        <v>653</v>
      </c>
      <c r="BZ112" s="574"/>
      <c r="CA112" s="574"/>
      <c r="CB112" s="45" t="s">
        <v>653</v>
      </c>
      <c r="CC112" s="574"/>
      <c r="CD112" s="574"/>
      <c r="CE112" s="45" t="s">
        <v>653</v>
      </c>
      <c r="CF112" s="45" t="s">
        <v>653</v>
      </c>
      <c r="CG112" s="444" t="s">
        <v>653</v>
      </c>
      <c r="CH112" s="450" t="s">
        <v>653</v>
      </c>
      <c r="CI112" s="444" t="s">
        <v>653</v>
      </c>
      <c r="CJ112" s="444" t="s">
        <v>653</v>
      </c>
      <c r="CK112" s="729"/>
      <c r="CL112" s="444" t="s">
        <v>653</v>
      </c>
      <c r="CM112" s="731" t="s">
        <v>659</v>
      </c>
      <c r="CN112" s="45" t="s">
        <v>653</v>
      </c>
      <c r="CO112" s="444" t="s">
        <v>653</v>
      </c>
      <c r="CP112" s="444" t="s">
        <v>653</v>
      </c>
      <c r="CQ112" s="45" t="s">
        <v>653</v>
      </c>
      <c r="CR112" s="580" t="s">
        <v>659</v>
      </c>
      <c r="CS112" s="580" t="s">
        <v>659</v>
      </c>
      <c r="CT112" s="45" t="s">
        <v>653</v>
      </c>
    </row>
    <row r="113" spans="1:98" ht="15" x14ac:dyDescent="0.2">
      <c r="A113" s="572">
        <v>42730</v>
      </c>
      <c r="B113" s="45" t="s">
        <v>653</v>
      </c>
      <c r="C113" s="45" t="s">
        <v>653</v>
      </c>
      <c r="D113" s="450" t="s">
        <v>653</v>
      </c>
      <c r="E113" s="574"/>
      <c r="F113" s="574"/>
      <c r="G113" s="728"/>
      <c r="H113" s="45" t="s">
        <v>653</v>
      </c>
      <c r="I113" s="45" t="s">
        <v>653</v>
      </c>
      <c r="J113" s="45" t="s">
        <v>653</v>
      </c>
      <c r="K113" s="45" t="s">
        <v>653</v>
      </c>
      <c r="L113" s="45" t="s">
        <v>653</v>
      </c>
      <c r="M113" s="45" t="s">
        <v>653</v>
      </c>
      <c r="N113" s="45" t="s">
        <v>653</v>
      </c>
      <c r="O113" s="45" t="s">
        <v>653</v>
      </c>
      <c r="P113" s="45" t="s">
        <v>653</v>
      </c>
      <c r="Q113" s="45" t="s">
        <v>653</v>
      </c>
      <c r="R113" s="45" t="s">
        <v>653</v>
      </c>
      <c r="S113" s="45" t="s">
        <v>653</v>
      </c>
      <c r="T113" s="45" t="s">
        <v>653</v>
      </c>
      <c r="U113" s="45" t="s">
        <v>653</v>
      </c>
      <c r="V113" s="729"/>
      <c r="W113" s="580" t="s">
        <v>659</v>
      </c>
      <c r="X113" s="45" t="s">
        <v>653</v>
      </c>
      <c r="Y113" s="45" t="s">
        <v>653</v>
      </c>
      <c r="Z113" s="444" t="s">
        <v>653</v>
      </c>
      <c r="AA113" s="444" t="s">
        <v>653</v>
      </c>
      <c r="AB113" s="450" t="s">
        <v>653</v>
      </c>
      <c r="AC113" s="444" t="s">
        <v>653</v>
      </c>
      <c r="AD113" s="444" t="s">
        <v>653</v>
      </c>
      <c r="AE113" s="45" t="s">
        <v>653</v>
      </c>
      <c r="AF113" s="444" t="s">
        <v>653</v>
      </c>
      <c r="AG113" s="444" t="s">
        <v>653</v>
      </c>
      <c r="AH113" s="450" t="s">
        <v>653</v>
      </c>
      <c r="AI113" s="45" t="s">
        <v>653</v>
      </c>
      <c r="AJ113" s="45" t="s">
        <v>653</v>
      </c>
      <c r="AK113" s="45" t="s">
        <v>653</v>
      </c>
      <c r="AL113" s="554"/>
      <c r="AM113" s="554"/>
      <c r="AN113" s="450" t="s">
        <v>653</v>
      </c>
      <c r="AO113" s="554"/>
      <c r="AP113" s="554"/>
      <c r="AQ113" s="450" t="s">
        <v>653</v>
      </c>
      <c r="AR113" s="444" t="s">
        <v>653</v>
      </c>
      <c r="AS113" s="444" t="s">
        <v>653</v>
      </c>
      <c r="AT113" s="45" t="s">
        <v>653</v>
      </c>
      <c r="AU113" s="554"/>
      <c r="AV113" s="554"/>
      <c r="AW113" s="450" t="s">
        <v>653</v>
      </c>
      <c r="AX113" s="554"/>
      <c r="AY113" s="554"/>
      <c r="AZ113" s="450" t="s">
        <v>653</v>
      </c>
      <c r="BA113" s="554"/>
      <c r="BB113" s="554"/>
      <c r="BC113" s="450"/>
      <c r="BD113" s="572">
        <v>42730</v>
      </c>
      <c r="BE113" s="444" t="s">
        <v>653</v>
      </c>
      <c r="BF113" s="444" t="s">
        <v>653</v>
      </c>
      <c r="BG113" s="45" t="s">
        <v>653</v>
      </c>
      <c r="BH113" s="444" t="s">
        <v>653</v>
      </c>
      <c r="BI113" s="444" t="s">
        <v>653</v>
      </c>
      <c r="BJ113" s="45" t="s">
        <v>653</v>
      </c>
      <c r="BK113" s="444" t="s">
        <v>653</v>
      </c>
      <c r="BL113" s="444" t="s">
        <v>653</v>
      </c>
      <c r="BM113" s="729"/>
      <c r="BN113" s="45" t="s">
        <v>653</v>
      </c>
      <c r="BO113" s="45" t="s">
        <v>653</v>
      </c>
      <c r="BP113" s="729"/>
      <c r="BQ113" s="728"/>
      <c r="BR113" s="728"/>
      <c r="BS113" s="729"/>
      <c r="BT113" s="45" t="s">
        <v>653</v>
      </c>
      <c r="BU113" s="45" t="s">
        <v>653</v>
      </c>
      <c r="BV113" s="45" t="s">
        <v>653</v>
      </c>
      <c r="BW113" s="554"/>
      <c r="BX113" s="554"/>
      <c r="BY113" s="450" t="s">
        <v>653</v>
      </c>
      <c r="BZ113" s="574"/>
      <c r="CA113" s="574"/>
      <c r="CB113" s="45" t="s">
        <v>653</v>
      </c>
      <c r="CC113" s="574"/>
      <c r="CD113" s="574"/>
      <c r="CE113" s="45" t="s">
        <v>653</v>
      </c>
      <c r="CF113" s="45" t="s">
        <v>653</v>
      </c>
      <c r="CG113" s="444" t="s">
        <v>653</v>
      </c>
      <c r="CH113" s="450" t="s">
        <v>653</v>
      </c>
      <c r="CI113" s="444" t="s">
        <v>653</v>
      </c>
      <c r="CJ113" s="444" t="s">
        <v>653</v>
      </c>
      <c r="CK113" s="729"/>
      <c r="CL113" s="580" t="s">
        <v>659</v>
      </c>
      <c r="CM113" s="731" t="s">
        <v>659</v>
      </c>
      <c r="CN113" s="45" t="s">
        <v>653</v>
      </c>
      <c r="CO113" s="444" t="s">
        <v>653</v>
      </c>
      <c r="CP113" s="444" t="s">
        <v>653</v>
      </c>
      <c r="CQ113" s="45" t="s">
        <v>653</v>
      </c>
      <c r="CR113" s="580" t="s">
        <v>659</v>
      </c>
      <c r="CS113" s="580" t="s">
        <v>659</v>
      </c>
      <c r="CT113" s="45" t="s">
        <v>653</v>
      </c>
    </row>
    <row r="114" spans="1:98" ht="15" x14ac:dyDescent="0.2">
      <c r="A114" s="572">
        <v>42731</v>
      </c>
      <c r="B114" s="45" t="s">
        <v>653</v>
      </c>
      <c r="C114" s="45" t="s">
        <v>653</v>
      </c>
      <c r="D114" s="450" t="s">
        <v>653</v>
      </c>
      <c r="E114" s="574"/>
      <c r="F114" s="574"/>
      <c r="G114" s="728"/>
      <c r="H114" s="45" t="s">
        <v>653</v>
      </c>
      <c r="I114" s="45" t="s">
        <v>653</v>
      </c>
      <c r="J114" s="45" t="s">
        <v>653</v>
      </c>
      <c r="K114" s="45" t="s">
        <v>653</v>
      </c>
      <c r="L114" s="45" t="s">
        <v>653</v>
      </c>
      <c r="M114" s="45" t="s">
        <v>653</v>
      </c>
      <c r="N114" s="45" t="s">
        <v>653</v>
      </c>
      <c r="O114" s="45" t="s">
        <v>653</v>
      </c>
      <c r="P114" s="45" t="s">
        <v>653</v>
      </c>
      <c r="Q114" s="45" t="s">
        <v>653</v>
      </c>
      <c r="R114" s="45" t="s">
        <v>653</v>
      </c>
      <c r="S114" s="45" t="s">
        <v>653</v>
      </c>
      <c r="T114" s="45" t="s">
        <v>653</v>
      </c>
      <c r="U114" s="45" t="s">
        <v>653</v>
      </c>
      <c r="V114" s="729"/>
      <c r="W114" s="580" t="s">
        <v>659</v>
      </c>
      <c r="X114" s="45" t="s">
        <v>653</v>
      </c>
      <c r="Y114" s="45" t="s">
        <v>653</v>
      </c>
      <c r="Z114" s="444" t="s">
        <v>653</v>
      </c>
      <c r="AA114" s="444" t="s">
        <v>653</v>
      </c>
      <c r="AB114" s="450" t="s">
        <v>653</v>
      </c>
      <c r="AC114" s="444" t="s">
        <v>653</v>
      </c>
      <c r="AD114" s="444" t="s">
        <v>653</v>
      </c>
      <c r="AE114" s="45" t="s">
        <v>653</v>
      </c>
      <c r="AF114" s="444" t="s">
        <v>653</v>
      </c>
      <c r="AG114" s="444" t="s">
        <v>653</v>
      </c>
      <c r="AH114" s="450" t="s">
        <v>653</v>
      </c>
      <c r="AI114" s="45" t="s">
        <v>653</v>
      </c>
      <c r="AJ114" s="45" t="s">
        <v>653</v>
      </c>
      <c r="AK114" s="45" t="s">
        <v>653</v>
      </c>
      <c r="AL114" s="554"/>
      <c r="AM114" s="554"/>
      <c r="AN114" s="450" t="s">
        <v>653</v>
      </c>
      <c r="AO114" s="554"/>
      <c r="AP114" s="554"/>
      <c r="AQ114" s="450" t="s">
        <v>653</v>
      </c>
      <c r="AR114" s="444" t="s">
        <v>653</v>
      </c>
      <c r="AS114" s="444" t="s">
        <v>653</v>
      </c>
      <c r="AT114" s="45" t="s">
        <v>653</v>
      </c>
      <c r="AU114" s="554"/>
      <c r="AV114" s="554"/>
      <c r="AW114" s="450" t="s">
        <v>653</v>
      </c>
      <c r="AX114" s="554"/>
      <c r="AY114" s="554"/>
      <c r="AZ114" s="450" t="s">
        <v>653</v>
      </c>
      <c r="BA114" s="554"/>
      <c r="BB114" s="554"/>
      <c r="BC114" s="450"/>
      <c r="BD114" s="572">
        <v>42731</v>
      </c>
      <c r="BE114" s="444" t="s">
        <v>653</v>
      </c>
      <c r="BF114" s="444" t="s">
        <v>653</v>
      </c>
      <c r="BG114" s="45" t="s">
        <v>653</v>
      </c>
      <c r="BH114" s="444" t="s">
        <v>653</v>
      </c>
      <c r="BI114" s="444" t="s">
        <v>653</v>
      </c>
      <c r="BJ114" s="45" t="s">
        <v>653</v>
      </c>
      <c r="BK114" s="444" t="s">
        <v>653</v>
      </c>
      <c r="BL114" s="444" t="s">
        <v>653</v>
      </c>
      <c r="BM114" s="729"/>
      <c r="BN114" s="45" t="s">
        <v>653</v>
      </c>
      <c r="BO114" s="45" t="s">
        <v>653</v>
      </c>
      <c r="BP114" s="729"/>
      <c r="BQ114" s="728"/>
      <c r="BR114" s="728"/>
      <c r="BS114" s="729"/>
      <c r="BT114" s="45" t="s">
        <v>653</v>
      </c>
      <c r="BU114" s="45" t="s">
        <v>653</v>
      </c>
      <c r="BV114" s="45" t="s">
        <v>653</v>
      </c>
      <c r="BW114" s="554"/>
      <c r="BX114" s="554"/>
      <c r="BY114" s="450" t="s">
        <v>653</v>
      </c>
      <c r="BZ114" s="574"/>
      <c r="CA114" s="574"/>
      <c r="CB114" s="45" t="s">
        <v>653</v>
      </c>
      <c r="CC114" s="574"/>
      <c r="CD114" s="574"/>
      <c r="CE114" s="45" t="s">
        <v>653</v>
      </c>
      <c r="CF114" s="45" t="s">
        <v>653</v>
      </c>
      <c r="CG114" s="444" t="s">
        <v>653</v>
      </c>
      <c r="CH114" s="450" t="s">
        <v>653</v>
      </c>
      <c r="CI114" s="444" t="s">
        <v>653</v>
      </c>
      <c r="CJ114" s="444" t="s">
        <v>653</v>
      </c>
      <c r="CK114" s="729"/>
      <c r="CL114" s="580" t="s">
        <v>659</v>
      </c>
      <c r="CM114" s="731" t="s">
        <v>659</v>
      </c>
      <c r="CN114" s="45" t="s">
        <v>653</v>
      </c>
      <c r="CO114" s="444" t="s">
        <v>653</v>
      </c>
      <c r="CP114" s="444" t="s">
        <v>653</v>
      </c>
      <c r="CQ114" s="45" t="s">
        <v>653</v>
      </c>
      <c r="CR114" s="580" t="s">
        <v>659</v>
      </c>
      <c r="CS114" s="580" t="s">
        <v>659</v>
      </c>
      <c r="CT114" s="45" t="s">
        <v>653</v>
      </c>
    </row>
    <row r="115" spans="1:98" ht="15" x14ac:dyDescent="0.2">
      <c r="A115" s="572">
        <v>42732</v>
      </c>
      <c r="B115" s="45" t="s">
        <v>653</v>
      </c>
      <c r="C115" s="45" t="s">
        <v>653</v>
      </c>
      <c r="D115" s="450" t="s">
        <v>653</v>
      </c>
      <c r="E115" s="574"/>
      <c r="F115" s="574"/>
      <c r="G115" s="728"/>
      <c r="H115" s="45" t="s">
        <v>653</v>
      </c>
      <c r="I115" s="45" t="s">
        <v>653</v>
      </c>
      <c r="J115" s="45" t="s">
        <v>653</v>
      </c>
      <c r="K115" s="45" t="s">
        <v>653</v>
      </c>
      <c r="L115" s="45" t="s">
        <v>653</v>
      </c>
      <c r="M115" s="45" t="s">
        <v>653</v>
      </c>
      <c r="N115" s="45" t="s">
        <v>653</v>
      </c>
      <c r="O115" s="45" t="s">
        <v>653</v>
      </c>
      <c r="P115" s="45" t="s">
        <v>653</v>
      </c>
      <c r="Q115" s="45" t="s">
        <v>653</v>
      </c>
      <c r="R115" s="45" t="s">
        <v>653</v>
      </c>
      <c r="S115" s="45" t="s">
        <v>653</v>
      </c>
      <c r="T115" s="45" t="s">
        <v>653</v>
      </c>
      <c r="U115" s="45" t="s">
        <v>653</v>
      </c>
      <c r="V115" s="729"/>
      <c r="W115" s="580" t="s">
        <v>659</v>
      </c>
      <c r="X115" s="45" t="s">
        <v>653</v>
      </c>
      <c r="Y115" s="45" t="s">
        <v>653</v>
      </c>
      <c r="Z115" s="444" t="s">
        <v>653</v>
      </c>
      <c r="AA115" s="444" t="s">
        <v>653</v>
      </c>
      <c r="AB115" s="450" t="s">
        <v>653</v>
      </c>
      <c r="AC115" s="444" t="s">
        <v>653</v>
      </c>
      <c r="AD115" s="444" t="s">
        <v>653</v>
      </c>
      <c r="AE115" s="45" t="s">
        <v>653</v>
      </c>
      <c r="AF115" s="444" t="s">
        <v>653</v>
      </c>
      <c r="AG115" s="444" t="s">
        <v>653</v>
      </c>
      <c r="AH115" s="450" t="s">
        <v>653</v>
      </c>
      <c r="AI115" s="45" t="s">
        <v>653</v>
      </c>
      <c r="AJ115" s="45" t="s">
        <v>653</v>
      </c>
      <c r="AK115" s="45" t="s">
        <v>653</v>
      </c>
      <c r="AL115" s="554"/>
      <c r="AM115" s="554"/>
      <c r="AN115" s="450" t="s">
        <v>653</v>
      </c>
      <c r="AO115" s="554"/>
      <c r="AP115" s="554"/>
      <c r="AQ115" s="450" t="s">
        <v>653</v>
      </c>
      <c r="AR115" s="444" t="s">
        <v>653</v>
      </c>
      <c r="AS115" s="444" t="s">
        <v>653</v>
      </c>
      <c r="AT115" s="45" t="s">
        <v>653</v>
      </c>
      <c r="AU115" s="554"/>
      <c r="AV115" s="554"/>
      <c r="AW115" s="450" t="s">
        <v>653</v>
      </c>
      <c r="AX115" s="554"/>
      <c r="AY115" s="554"/>
      <c r="AZ115" s="450" t="s">
        <v>653</v>
      </c>
      <c r="BA115" s="554"/>
      <c r="BB115" s="554"/>
      <c r="BC115" s="450"/>
      <c r="BD115" s="572">
        <v>42732</v>
      </c>
      <c r="BE115" s="444" t="s">
        <v>653</v>
      </c>
      <c r="BF115" s="444" t="s">
        <v>653</v>
      </c>
      <c r="BG115" s="45" t="s">
        <v>653</v>
      </c>
      <c r="BH115" s="444" t="s">
        <v>653</v>
      </c>
      <c r="BI115" s="444" t="s">
        <v>653</v>
      </c>
      <c r="BJ115" s="45" t="s">
        <v>653</v>
      </c>
      <c r="BK115" s="444" t="s">
        <v>653</v>
      </c>
      <c r="BL115" s="444" t="s">
        <v>653</v>
      </c>
      <c r="BM115" s="729"/>
      <c r="BN115" s="45" t="s">
        <v>653</v>
      </c>
      <c r="BO115" s="45" t="s">
        <v>653</v>
      </c>
      <c r="BP115" s="729"/>
      <c r="BQ115" s="728"/>
      <c r="BR115" s="728"/>
      <c r="BS115" s="729"/>
      <c r="BT115" s="45" t="s">
        <v>653</v>
      </c>
      <c r="BU115" s="45" t="s">
        <v>653</v>
      </c>
      <c r="BV115" s="45" t="s">
        <v>653</v>
      </c>
      <c r="BW115" s="554"/>
      <c r="BX115" s="554"/>
      <c r="BY115" s="450" t="s">
        <v>653</v>
      </c>
      <c r="BZ115" s="574"/>
      <c r="CA115" s="574"/>
      <c r="CB115" s="45" t="s">
        <v>653</v>
      </c>
      <c r="CC115" s="574"/>
      <c r="CD115" s="574"/>
      <c r="CE115" s="45" t="s">
        <v>653</v>
      </c>
      <c r="CF115" s="45" t="s">
        <v>653</v>
      </c>
      <c r="CG115" s="444" t="s">
        <v>653</v>
      </c>
      <c r="CH115" s="450" t="s">
        <v>653</v>
      </c>
      <c r="CI115" s="444" t="s">
        <v>653</v>
      </c>
      <c r="CJ115" s="444" t="s">
        <v>653</v>
      </c>
      <c r="CK115" s="729"/>
      <c r="CL115" s="444" t="s">
        <v>653</v>
      </c>
      <c r="CM115" s="731" t="s">
        <v>659</v>
      </c>
      <c r="CN115" s="45" t="s">
        <v>653</v>
      </c>
      <c r="CO115" s="444" t="s">
        <v>653</v>
      </c>
      <c r="CP115" s="444" t="s">
        <v>653</v>
      </c>
      <c r="CQ115" s="45" t="s">
        <v>653</v>
      </c>
      <c r="CR115" s="580" t="s">
        <v>659</v>
      </c>
      <c r="CS115" s="580" t="s">
        <v>659</v>
      </c>
      <c r="CT115" s="45" t="s">
        <v>653</v>
      </c>
    </row>
    <row r="116" spans="1:98" ht="15" x14ac:dyDescent="0.2">
      <c r="A116" s="572">
        <v>42733</v>
      </c>
      <c r="B116" s="45" t="s">
        <v>653</v>
      </c>
      <c r="C116" s="45" t="s">
        <v>653</v>
      </c>
      <c r="D116" s="450" t="s">
        <v>653</v>
      </c>
      <c r="E116" s="574"/>
      <c r="F116" s="574"/>
      <c r="G116" s="728"/>
      <c r="H116" s="45" t="s">
        <v>653</v>
      </c>
      <c r="I116" s="45" t="s">
        <v>653</v>
      </c>
      <c r="J116" s="45" t="s">
        <v>653</v>
      </c>
      <c r="K116" s="45" t="s">
        <v>653</v>
      </c>
      <c r="L116" s="45" t="s">
        <v>653</v>
      </c>
      <c r="M116" s="45" t="s">
        <v>653</v>
      </c>
      <c r="N116" s="45" t="s">
        <v>653</v>
      </c>
      <c r="O116" s="45" t="s">
        <v>653</v>
      </c>
      <c r="P116" s="45" t="s">
        <v>653</v>
      </c>
      <c r="Q116" s="45" t="s">
        <v>653</v>
      </c>
      <c r="R116" s="45" t="s">
        <v>653</v>
      </c>
      <c r="S116" s="45" t="s">
        <v>653</v>
      </c>
      <c r="T116" s="45" t="s">
        <v>653</v>
      </c>
      <c r="U116" s="45" t="s">
        <v>653</v>
      </c>
      <c r="V116" s="729"/>
      <c r="W116" s="580" t="s">
        <v>659</v>
      </c>
      <c r="X116" s="45" t="s">
        <v>653</v>
      </c>
      <c r="Y116" s="45" t="s">
        <v>653</v>
      </c>
      <c r="Z116" s="444" t="s">
        <v>653</v>
      </c>
      <c r="AA116" s="444" t="s">
        <v>653</v>
      </c>
      <c r="AB116" s="450" t="s">
        <v>653</v>
      </c>
      <c r="AC116" s="444" t="s">
        <v>653</v>
      </c>
      <c r="AD116" s="444" t="s">
        <v>653</v>
      </c>
      <c r="AE116" s="45" t="s">
        <v>653</v>
      </c>
      <c r="AF116" s="444" t="s">
        <v>653</v>
      </c>
      <c r="AG116" s="444" t="s">
        <v>653</v>
      </c>
      <c r="AH116" s="450" t="s">
        <v>653</v>
      </c>
      <c r="AI116" s="45" t="s">
        <v>653</v>
      </c>
      <c r="AJ116" s="45" t="s">
        <v>653</v>
      </c>
      <c r="AK116" s="45" t="s">
        <v>653</v>
      </c>
      <c r="AL116" s="554"/>
      <c r="AM116" s="554"/>
      <c r="AN116" s="450" t="s">
        <v>653</v>
      </c>
      <c r="AO116" s="554"/>
      <c r="AP116" s="554"/>
      <c r="AQ116" s="450" t="s">
        <v>653</v>
      </c>
      <c r="AR116" s="444" t="s">
        <v>653</v>
      </c>
      <c r="AS116" s="444" t="s">
        <v>653</v>
      </c>
      <c r="AT116" s="45" t="s">
        <v>653</v>
      </c>
      <c r="AU116" s="554"/>
      <c r="AV116" s="554"/>
      <c r="AW116" s="450" t="s">
        <v>653</v>
      </c>
      <c r="AX116" s="554"/>
      <c r="AY116" s="554"/>
      <c r="AZ116" s="450" t="s">
        <v>653</v>
      </c>
      <c r="BA116" s="554"/>
      <c r="BB116" s="554"/>
      <c r="BC116" s="450"/>
      <c r="BD116" s="572">
        <v>42733</v>
      </c>
      <c r="BE116" s="444" t="s">
        <v>653</v>
      </c>
      <c r="BF116" s="444" t="s">
        <v>653</v>
      </c>
      <c r="BG116" s="45" t="s">
        <v>653</v>
      </c>
      <c r="BH116" s="444" t="s">
        <v>653</v>
      </c>
      <c r="BI116" s="444" t="s">
        <v>653</v>
      </c>
      <c r="BJ116" s="45" t="s">
        <v>653</v>
      </c>
      <c r="BK116" s="444" t="s">
        <v>653</v>
      </c>
      <c r="BL116" s="444" t="s">
        <v>653</v>
      </c>
      <c r="BM116" s="729"/>
      <c r="BN116" s="45" t="s">
        <v>653</v>
      </c>
      <c r="BO116" s="45" t="s">
        <v>653</v>
      </c>
      <c r="BP116" s="729"/>
      <c r="BQ116" s="728"/>
      <c r="BR116" s="728"/>
      <c r="BS116" s="729"/>
      <c r="BT116" s="45" t="s">
        <v>653</v>
      </c>
      <c r="BU116" s="45" t="s">
        <v>653</v>
      </c>
      <c r="BV116" s="45" t="s">
        <v>653</v>
      </c>
      <c r="BW116" s="554"/>
      <c r="BX116" s="554"/>
      <c r="BY116" s="450" t="s">
        <v>653</v>
      </c>
      <c r="BZ116" s="574"/>
      <c r="CA116" s="574"/>
      <c r="CB116" s="45" t="s">
        <v>653</v>
      </c>
      <c r="CC116" s="574"/>
      <c r="CD116" s="574"/>
      <c r="CE116" s="45" t="s">
        <v>653</v>
      </c>
      <c r="CF116" s="45" t="s">
        <v>653</v>
      </c>
      <c r="CG116" s="444" t="s">
        <v>653</v>
      </c>
      <c r="CH116" s="450" t="s">
        <v>653</v>
      </c>
      <c r="CI116" s="444" t="s">
        <v>653</v>
      </c>
      <c r="CJ116" s="444" t="s">
        <v>653</v>
      </c>
      <c r="CK116" s="729"/>
      <c r="CL116" s="444" t="s">
        <v>653</v>
      </c>
      <c r="CM116" s="731" t="s">
        <v>659</v>
      </c>
      <c r="CN116" s="45" t="s">
        <v>653</v>
      </c>
      <c r="CO116" s="444" t="s">
        <v>653</v>
      </c>
      <c r="CP116" s="444" t="s">
        <v>653</v>
      </c>
      <c r="CQ116" s="45" t="s">
        <v>653</v>
      </c>
      <c r="CR116" s="580" t="s">
        <v>659</v>
      </c>
      <c r="CS116" s="580" t="s">
        <v>659</v>
      </c>
      <c r="CT116" s="45" t="s">
        <v>653</v>
      </c>
    </row>
    <row r="117" spans="1:98" ht="15" x14ac:dyDescent="0.2">
      <c r="A117" s="572">
        <v>42734</v>
      </c>
      <c r="B117" s="45" t="s">
        <v>653</v>
      </c>
      <c r="C117" s="45" t="s">
        <v>653</v>
      </c>
      <c r="D117" s="450" t="s">
        <v>653</v>
      </c>
      <c r="E117" s="574"/>
      <c r="F117" s="574"/>
      <c r="G117" s="728"/>
      <c r="H117" s="45" t="s">
        <v>653</v>
      </c>
      <c r="I117" s="45" t="s">
        <v>653</v>
      </c>
      <c r="J117" s="45" t="s">
        <v>653</v>
      </c>
      <c r="K117" s="45" t="s">
        <v>653</v>
      </c>
      <c r="L117" s="45" t="s">
        <v>653</v>
      </c>
      <c r="M117" s="45" t="s">
        <v>653</v>
      </c>
      <c r="N117" s="45" t="s">
        <v>653</v>
      </c>
      <c r="O117" s="45" t="s">
        <v>653</v>
      </c>
      <c r="P117" s="45" t="s">
        <v>653</v>
      </c>
      <c r="Q117" s="45" t="s">
        <v>653</v>
      </c>
      <c r="R117" s="45" t="s">
        <v>653</v>
      </c>
      <c r="S117" s="45" t="s">
        <v>653</v>
      </c>
      <c r="T117" s="45" t="s">
        <v>653</v>
      </c>
      <c r="U117" s="45" t="s">
        <v>653</v>
      </c>
      <c r="V117" s="729"/>
      <c r="W117" s="580" t="s">
        <v>659</v>
      </c>
      <c r="X117" s="45" t="s">
        <v>653</v>
      </c>
      <c r="Y117" s="45" t="s">
        <v>653</v>
      </c>
      <c r="Z117" s="444" t="s">
        <v>653</v>
      </c>
      <c r="AA117" s="444" t="s">
        <v>653</v>
      </c>
      <c r="AB117" s="450" t="s">
        <v>653</v>
      </c>
      <c r="AC117" s="444" t="s">
        <v>653</v>
      </c>
      <c r="AD117" s="444" t="s">
        <v>653</v>
      </c>
      <c r="AE117" s="45" t="s">
        <v>653</v>
      </c>
      <c r="AF117" s="444" t="s">
        <v>653</v>
      </c>
      <c r="AG117" s="444" t="s">
        <v>653</v>
      </c>
      <c r="AH117" s="450" t="s">
        <v>653</v>
      </c>
      <c r="AI117" s="45" t="s">
        <v>653</v>
      </c>
      <c r="AJ117" s="45" t="s">
        <v>653</v>
      </c>
      <c r="AK117" s="45" t="s">
        <v>653</v>
      </c>
      <c r="AL117" s="554"/>
      <c r="AM117" s="554"/>
      <c r="AN117" s="450" t="s">
        <v>653</v>
      </c>
      <c r="AO117" s="554"/>
      <c r="AP117" s="554"/>
      <c r="AQ117" s="450" t="s">
        <v>653</v>
      </c>
      <c r="AR117" s="444" t="s">
        <v>653</v>
      </c>
      <c r="AS117" s="444" t="s">
        <v>653</v>
      </c>
      <c r="AT117" s="45" t="s">
        <v>653</v>
      </c>
      <c r="AU117" s="554"/>
      <c r="AV117" s="554"/>
      <c r="AW117" s="450" t="s">
        <v>653</v>
      </c>
      <c r="AX117" s="554"/>
      <c r="AY117" s="554"/>
      <c r="AZ117" s="450" t="s">
        <v>653</v>
      </c>
      <c r="BA117" s="554"/>
      <c r="BB117" s="554"/>
      <c r="BC117" s="450"/>
      <c r="BD117" s="572">
        <v>42734</v>
      </c>
      <c r="BE117" s="444" t="s">
        <v>653</v>
      </c>
      <c r="BF117" s="444" t="s">
        <v>653</v>
      </c>
      <c r="BG117" s="45" t="s">
        <v>653</v>
      </c>
      <c r="BH117" s="444" t="s">
        <v>653</v>
      </c>
      <c r="BI117" s="444" t="s">
        <v>653</v>
      </c>
      <c r="BJ117" s="45" t="s">
        <v>653</v>
      </c>
      <c r="BK117" s="444" t="s">
        <v>653</v>
      </c>
      <c r="BL117" s="444" t="s">
        <v>653</v>
      </c>
      <c r="BM117" s="729"/>
      <c r="BN117" s="45" t="s">
        <v>653</v>
      </c>
      <c r="BO117" s="45" t="s">
        <v>653</v>
      </c>
      <c r="BP117" s="729"/>
      <c r="BQ117" s="728"/>
      <c r="BR117" s="728"/>
      <c r="BS117" s="729"/>
      <c r="BT117" s="45" t="s">
        <v>653</v>
      </c>
      <c r="BU117" s="45" t="s">
        <v>653</v>
      </c>
      <c r="BV117" s="45" t="s">
        <v>653</v>
      </c>
      <c r="BW117" s="554"/>
      <c r="BX117" s="554"/>
      <c r="BY117" s="450" t="s">
        <v>653</v>
      </c>
      <c r="BZ117" s="574"/>
      <c r="CA117" s="574"/>
      <c r="CB117" s="45" t="s">
        <v>653</v>
      </c>
      <c r="CC117" s="574"/>
      <c r="CD117" s="574"/>
      <c r="CE117" s="45" t="s">
        <v>653</v>
      </c>
      <c r="CF117" s="45" t="s">
        <v>653</v>
      </c>
      <c r="CG117" s="444" t="s">
        <v>653</v>
      </c>
      <c r="CH117" s="450" t="s">
        <v>653</v>
      </c>
      <c r="CI117" s="444" t="s">
        <v>653</v>
      </c>
      <c r="CJ117" s="444" t="s">
        <v>653</v>
      </c>
      <c r="CK117" s="729"/>
      <c r="CL117" s="576" t="s">
        <v>665</v>
      </c>
      <c r="CM117" s="731" t="s">
        <v>659</v>
      </c>
      <c r="CN117" s="45" t="s">
        <v>653</v>
      </c>
      <c r="CO117" s="444" t="s">
        <v>653</v>
      </c>
      <c r="CP117" s="444" t="s">
        <v>653</v>
      </c>
      <c r="CQ117" s="45" t="s">
        <v>653</v>
      </c>
      <c r="CR117" s="580" t="s">
        <v>659</v>
      </c>
      <c r="CS117" s="580" t="s">
        <v>659</v>
      </c>
      <c r="CT117" s="45" t="s">
        <v>653</v>
      </c>
    </row>
    <row r="118" spans="1:98" x14ac:dyDescent="0.15">
      <c r="A118" s="572">
        <v>42735</v>
      </c>
      <c r="B118" s="45" t="s">
        <v>653</v>
      </c>
      <c r="C118" s="45" t="s">
        <v>653</v>
      </c>
      <c r="D118" s="450" t="s">
        <v>653</v>
      </c>
      <c r="E118" s="574"/>
      <c r="F118" s="574"/>
      <c r="G118" s="728"/>
      <c r="H118" s="45" t="s">
        <v>653</v>
      </c>
      <c r="I118" s="45" t="s">
        <v>653</v>
      </c>
      <c r="J118" s="45" t="s">
        <v>653</v>
      </c>
      <c r="K118" s="45" t="s">
        <v>653</v>
      </c>
      <c r="L118" s="45" t="s">
        <v>653</v>
      </c>
      <c r="M118" s="45" t="s">
        <v>653</v>
      </c>
      <c r="N118" s="45" t="s">
        <v>653</v>
      </c>
      <c r="O118" s="45" t="s">
        <v>653</v>
      </c>
      <c r="P118" s="45" t="s">
        <v>653</v>
      </c>
      <c r="Q118" s="45" t="s">
        <v>653</v>
      </c>
      <c r="R118" s="45" t="s">
        <v>653</v>
      </c>
      <c r="S118" s="45" t="s">
        <v>653</v>
      </c>
      <c r="T118" s="45" t="s">
        <v>653</v>
      </c>
      <c r="U118" s="45" t="s">
        <v>653</v>
      </c>
      <c r="V118" s="729"/>
      <c r="W118" s="580" t="s">
        <v>659</v>
      </c>
      <c r="X118" s="45" t="s">
        <v>653</v>
      </c>
      <c r="Y118" s="45" t="s">
        <v>653</v>
      </c>
      <c r="Z118" s="444" t="s">
        <v>653</v>
      </c>
      <c r="AA118" s="444" t="s">
        <v>653</v>
      </c>
      <c r="AB118" s="450" t="s">
        <v>653</v>
      </c>
      <c r="AC118" s="444" t="s">
        <v>653</v>
      </c>
      <c r="AD118" s="444" t="s">
        <v>653</v>
      </c>
      <c r="AE118" s="45" t="s">
        <v>653</v>
      </c>
      <c r="AF118" s="444" t="s">
        <v>653</v>
      </c>
      <c r="AG118" s="444" t="s">
        <v>653</v>
      </c>
      <c r="AH118" s="450" t="s">
        <v>653</v>
      </c>
      <c r="AI118" s="45" t="s">
        <v>653</v>
      </c>
      <c r="AJ118" s="45" t="s">
        <v>653</v>
      </c>
      <c r="AK118" s="45" t="s">
        <v>653</v>
      </c>
      <c r="AL118" s="554"/>
      <c r="AM118" s="554"/>
      <c r="AN118" s="450" t="s">
        <v>653</v>
      </c>
      <c r="AO118" s="554"/>
      <c r="AP118" s="554"/>
      <c r="AQ118" s="450" t="s">
        <v>653</v>
      </c>
      <c r="AR118" s="444" t="s">
        <v>653</v>
      </c>
      <c r="AS118" s="444" t="s">
        <v>653</v>
      </c>
      <c r="AT118" s="45" t="s">
        <v>653</v>
      </c>
      <c r="AU118" s="554"/>
      <c r="AV118" s="554"/>
      <c r="AW118" s="450" t="s">
        <v>653</v>
      </c>
      <c r="AX118" s="554"/>
      <c r="AY118" s="554"/>
      <c r="AZ118" s="450" t="s">
        <v>653</v>
      </c>
      <c r="BA118" s="554"/>
      <c r="BB118" s="554"/>
      <c r="BC118" s="450"/>
      <c r="BD118" s="572">
        <v>42735</v>
      </c>
      <c r="BE118" s="444" t="s">
        <v>653</v>
      </c>
      <c r="BF118" s="444" t="s">
        <v>653</v>
      </c>
      <c r="BG118" s="45" t="s">
        <v>653</v>
      </c>
      <c r="BH118" s="444" t="s">
        <v>653</v>
      </c>
      <c r="BI118" s="444" t="s">
        <v>653</v>
      </c>
      <c r="BJ118" s="45" t="s">
        <v>653</v>
      </c>
      <c r="BK118" s="444" t="s">
        <v>653</v>
      </c>
      <c r="BL118" s="444" t="s">
        <v>653</v>
      </c>
      <c r="BM118" s="729"/>
      <c r="BN118" s="45" t="s">
        <v>653</v>
      </c>
      <c r="BO118" s="45" t="s">
        <v>653</v>
      </c>
      <c r="BP118" s="729"/>
      <c r="BQ118" s="728"/>
      <c r="BR118" s="728"/>
      <c r="BS118" s="729"/>
      <c r="BT118" s="45" t="s">
        <v>653</v>
      </c>
      <c r="BU118" s="45" t="s">
        <v>653</v>
      </c>
      <c r="BV118" s="45" t="s">
        <v>653</v>
      </c>
      <c r="BW118" s="554"/>
      <c r="BX118" s="554"/>
      <c r="BY118" s="450" t="s">
        <v>653</v>
      </c>
      <c r="BZ118" s="574"/>
      <c r="CA118" s="574"/>
      <c r="CB118" s="45" t="s">
        <v>653</v>
      </c>
      <c r="CC118" s="574"/>
      <c r="CD118" s="574"/>
      <c r="CE118" s="45" t="s">
        <v>653</v>
      </c>
      <c r="CF118" s="45" t="s">
        <v>653</v>
      </c>
      <c r="CG118" s="444" t="s">
        <v>653</v>
      </c>
      <c r="CH118" s="450" t="s">
        <v>653</v>
      </c>
      <c r="CI118" s="444" t="s">
        <v>653</v>
      </c>
      <c r="CJ118" s="444" t="s">
        <v>653</v>
      </c>
      <c r="CK118" s="729"/>
      <c r="CL118" s="576" t="s">
        <v>665</v>
      </c>
      <c r="CM118" s="576" t="s">
        <v>665</v>
      </c>
      <c r="CN118" s="45" t="s">
        <v>653</v>
      </c>
      <c r="CO118" s="444" t="s">
        <v>653</v>
      </c>
      <c r="CP118" s="444" t="s">
        <v>653</v>
      </c>
      <c r="CQ118" s="45" t="s">
        <v>653</v>
      </c>
      <c r="CR118" s="580" t="s">
        <v>659</v>
      </c>
      <c r="CS118" s="580" t="s">
        <v>659</v>
      </c>
      <c r="CT118" s="45" t="s">
        <v>653</v>
      </c>
    </row>
    <row r="119" spans="1:98" ht="15" x14ac:dyDescent="0.2">
      <c r="A119" s="572">
        <v>42736</v>
      </c>
      <c r="B119" s="45" t="s">
        <v>653</v>
      </c>
      <c r="C119" s="45" t="s">
        <v>653</v>
      </c>
      <c r="D119" s="450" t="s">
        <v>653</v>
      </c>
      <c r="E119" s="574"/>
      <c r="F119" s="574"/>
      <c r="G119" s="728"/>
      <c r="H119" s="45" t="s">
        <v>653</v>
      </c>
      <c r="I119" s="45" t="s">
        <v>653</v>
      </c>
      <c r="J119" s="45" t="s">
        <v>653</v>
      </c>
      <c r="K119" s="45" t="s">
        <v>653</v>
      </c>
      <c r="L119" s="45" t="s">
        <v>653</v>
      </c>
      <c r="M119" s="45" t="s">
        <v>653</v>
      </c>
      <c r="N119" s="45" t="s">
        <v>653</v>
      </c>
      <c r="O119" s="45" t="s">
        <v>653</v>
      </c>
      <c r="P119" s="45" t="s">
        <v>653</v>
      </c>
      <c r="Q119" s="45" t="s">
        <v>653</v>
      </c>
      <c r="R119" s="45" t="s">
        <v>653</v>
      </c>
      <c r="S119" s="45" t="s">
        <v>653</v>
      </c>
      <c r="T119" s="45" t="s">
        <v>653</v>
      </c>
      <c r="U119" s="45" t="s">
        <v>653</v>
      </c>
      <c r="V119" s="729"/>
      <c r="W119" s="580" t="s">
        <v>659</v>
      </c>
      <c r="X119" s="45" t="s">
        <v>653</v>
      </c>
      <c r="Y119" s="45" t="s">
        <v>653</v>
      </c>
      <c r="Z119" s="444" t="s">
        <v>653</v>
      </c>
      <c r="AA119" s="444" t="s">
        <v>653</v>
      </c>
      <c r="AB119" s="450" t="s">
        <v>653</v>
      </c>
      <c r="AC119" s="444" t="s">
        <v>653</v>
      </c>
      <c r="AD119" s="444" t="s">
        <v>653</v>
      </c>
      <c r="AE119" s="45" t="s">
        <v>653</v>
      </c>
      <c r="AF119" s="444" t="s">
        <v>653</v>
      </c>
      <c r="AG119" s="444" t="s">
        <v>653</v>
      </c>
      <c r="AH119" s="450" t="s">
        <v>653</v>
      </c>
      <c r="AI119" s="45" t="s">
        <v>653</v>
      </c>
      <c r="AJ119" s="45" t="s">
        <v>653</v>
      </c>
      <c r="AK119" s="45" t="s">
        <v>653</v>
      </c>
      <c r="AL119" s="554"/>
      <c r="AM119" s="554"/>
      <c r="AN119" s="450" t="s">
        <v>653</v>
      </c>
      <c r="AO119" s="554"/>
      <c r="AP119" s="554"/>
      <c r="AQ119" s="450" t="s">
        <v>653</v>
      </c>
      <c r="AR119" s="444" t="s">
        <v>653</v>
      </c>
      <c r="AS119" s="444" t="s">
        <v>653</v>
      </c>
      <c r="AT119" s="45" t="s">
        <v>653</v>
      </c>
      <c r="AU119" s="554"/>
      <c r="AV119" s="554"/>
      <c r="AW119" s="450" t="s">
        <v>653</v>
      </c>
      <c r="AX119" s="554"/>
      <c r="AY119" s="554"/>
      <c r="AZ119" s="450" t="s">
        <v>653</v>
      </c>
      <c r="BA119" s="554"/>
      <c r="BB119" s="554"/>
      <c r="BC119" s="575" t="s">
        <v>659</v>
      </c>
      <c r="BD119" s="572">
        <v>42736</v>
      </c>
      <c r="BE119" s="444" t="s">
        <v>653</v>
      </c>
      <c r="BF119" s="444" t="s">
        <v>653</v>
      </c>
      <c r="BG119" s="45" t="s">
        <v>653</v>
      </c>
      <c r="BH119" s="444" t="s">
        <v>653</v>
      </c>
      <c r="BI119" s="444" t="s">
        <v>653</v>
      </c>
      <c r="BJ119" s="45" t="s">
        <v>653</v>
      </c>
      <c r="BK119" s="444" t="s">
        <v>653</v>
      </c>
      <c r="BL119" s="444" t="s">
        <v>653</v>
      </c>
      <c r="BM119" s="729"/>
      <c r="BN119" s="45" t="s">
        <v>653</v>
      </c>
      <c r="BO119" s="45" t="s">
        <v>653</v>
      </c>
      <c r="BP119" s="729"/>
      <c r="BQ119" s="728"/>
      <c r="BR119" s="728"/>
      <c r="BS119" s="729"/>
      <c r="BT119" s="45" t="s">
        <v>653</v>
      </c>
      <c r="BU119" s="45" t="s">
        <v>653</v>
      </c>
      <c r="BV119" s="45" t="s">
        <v>653</v>
      </c>
      <c r="BW119" s="554"/>
      <c r="BX119" s="554"/>
      <c r="BY119" s="450" t="s">
        <v>653</v>
      </c>
      <c r="BZ119" s="574"/>
      <c r="CA119" s="574"/>
      <c r="CB119" s="45" t="s">
        <v>653</v>
      </c>
      <c r="CC119" s="574"/>
      <c r="CD119" s="574"/>
      <c r="CE119" s="45" t="s">
        <v>653</v>
      </c>
      <c r="CF119" s="45" t="s">
        <v>653</v>
      </c>
      <c r="CG119" s="444" t="s">
        <v>653</v>
      </c>
      <c r="CH119" s="450" t="s">
        <v>653</v>
      </c>
      <c r="CI119" s="444" t="s">
        <v>653</v>
      </c>
      <c r="CJ119" s="444" t="s">
        <v>653</v>
      </c>
      <c r="CK119" s="729"/>
      <c r="CL119" s="444" t="s">
        <v>653</v>
      </c>
      <c r="CM119" s="731" t="s">
        <v>659</v>
      </c>
      <c r="CN119" s="45" t="s">
        <v>653</v>
      </c>
      <c r="CO119" s="444" t="s">
        <v>653</v>
      </c>
      <c r="CP119" s="444" t="s">
        <v>653</v>
      </c>
      <c r="CQ119" s="45" t="s">
        <v>653</v>
      </c>
      <c r="CR119" s="580" t="s">
        <v>659</v>
      </c>
      <c r="CS119" s="580" t="s">
        <v>659</v>
      </c>
      <c r="CT119" s="45" t="s">
        <v>653</v>
      </c>
    </row>
    <row r="120" spans="1:98" ht="15" x14ac:dyDescent="0.2">
      <c r="A120" s="572">
        <v>42737</v>
      </c>
      <c r="B120" s="45" t="s">
        <v>653</v>
      </c>
      <c r="C120" s="45" t="s">
        <v>653</v>
      </c>
      <c r="D120" s="450" t="s">
        <v>653</v>
      </c>
      <c r="E120" s="574"/>
      <c r="F120" s="574"/>
      <c r="G120" s="728"/>
      <c r="H120" s="45" t="s">
        <v>653</v>
      </c>
      <c r="I120" s="45" t="s">
        <v>653</v>
      </c>
      <c r="J120" s="45" t="s">
        <v>653</v>
      </c>
      <c r="K120" s="45" t="s">
        <v>653</v>
      </c>
      <c r="L120" s="45" t="s">
        <v>653</v>
      </c>
      <c r="M120" s="45" t="s">
        <v>653</v>
      </c>
      <c r="N120" s="45" t="s">
        <v>653</v>
      </c>
      <c r="O120" s="45" t="s">
        <v>653</v>
      </c>
      <c r="P120" s="45" t="s">
        <v>653</v>
      </c>
      <c r="Q120" s="45" t="s">
        <v>653</v>
      </c>
      <c r="R120" s="45" t="s">
        <v>653</v>
      </c>
      <c r="S120" s="45" t="s">
        <v>653</v>
      </c>
      <c r="T120" s="45" t="s">
        <v>653</v>
      </c>
      <c r="U120" s="45" t="s">
        <v>653</v>
      </c>
      <c r="V120" s="729"/>
      <c r="W120" s="580" t="s">
        <v>659</v>
      </c>
      <c r="X120" s="45" t="s">
        <v>653</v>
      </c>
      <c r="Y120" s="45" t="s">
        <v>653</v>
      </c>
      <c r="Z120" s="444" t="s">
        <v>653</v>
      </c>
      <c r="AA120" s="444" t="s">
        <v>653</v>
      </c>
      <c r="AB120" s="450" t="s">
        <v>653</v>
      </c>
      <c r="AC120" s="444" t="s">
        <v>653</v>
      </c>
      <c r="AD120" s="444" t="s">
        <v>653</v>
      </c>
      <c r="AE120" s="45" t="s">
        <v>653</v>
      </c>
      <c r="AF120" s="444" t="s">
        <v>653</v>
      </c>
      <c r="AG120" s="444" t="s">
        <v>653</v>
      </c>
      <c r="AH120" s="450" t="s">
        <v>653</v>
      </c>
      <c r="AI120" s="45" t="s">
        <v>653</v>
      </c>
      <c r="AJ120" s="45" t="s">
        <v>653</v>
      </c>
      <c r="AK120" s="45" t="s">
        <v>653</v>
      </c>
      <c r="AL120" s="554"/>
      <c r="AM120" s="554"/>
      <c r="AN120" s="450" t="s">
        <v>653</v>
      </c>
      <c r="AO120" s="554"/>
      <c r="AP120" s="554"/>
      <c r="AQ120" s="450" t="s">
        <v>653</v>
      </c>
      <c r="AR120" s="444" t="s">
        <v>653</v>
      </c>
      <c r="AS120" s="444" t="s">
        <v>653</v>
      </c>
      <c r="AT120" s="45" t="s">
        <v>653</v>
      </c>
      <c r="AU120" s="554"/>
      <c r="AV120" s="554"/>
      <c r="AW120" s="450" t="s">
        <v>653</v>
      </c>
      <c r="AX120" s="554"/>
      <c r="AY120" s="554"/>
      <c r="AZ120" s="450" t="s">
        <v>653</v>
      </c>
      <c r="BA120" s="554"/>
      <c r="BB120" s="554"/>
      <c r="BC120" s="450"/>
      <c r="BD120" s="572">
        <v>42737</v>
      </c>
      <c r="BE120" s="444" t="s">
        <v>653</v>
      </c>
      <c r="BF120" s="444" t="s">
        <v>653</v>
      </c>
      <c r="BG120" s="45" t="s">
        <v>653</v>
      </c>
      <c r="BH120" s="444" t="s">
        <v>653</v>
      </c>
      <c r="BI120" s="444" t="s">
        <v>653</v>
      </c>
      <c r="BJ120" s="45" t="s">
        <v>653</v>
      </c>
      <c r="BK120" s="444" t="s">
        <v>653</v>
      </c>
      <c r="BL120" s="444" t="s">
        <v>653</v>
      </c>
      <c r="BM120" s="729"/>
      <c r="BN120" s="45" t="s">
        <v>653</v>
      </c>
      <c r="BO120" s="45" t="s">
        <v>653</v>
      </c>
      <c r="BP120" s="729"/>
      <c r="BQ120" s="728"/>
      <c r="BR120" s="728"/>
      <c r="BS120" s="729"/>
      <c r="BT120" s="45" t="s">
        <v>653</v>
      </c>
      <c r="BU120" s="45" t="s">
        <v>653</v>
      </c>
      <c r="BV120" s="45" t="s">
        <v>653</v>
      </c>
      <c r="BW120" s="554"/>
      <c r="BX120" s="554"/>
      <c r="BY120" s="575" t="s">
        <v>659</v>
      </c>
      <c r="BZ120" s="574"/>
      <c r="CA120" s="574"/>
      <c r="CB120" s="45" t="s">
        <v>653</v>
      </c>
      <c r="CC120" s="574"/>
      <c r="CD120" s="574"/>
      <c r="CE120" s="45" t="s">
        <v>653</v>
      </c>
      <c r="CF120" s="45" t="s">
        <v>653</v>
      </c>
      <c r="CG120" s="444" t="s">
        <v>653</v>
      </c>
      <c r="CH120" s="450" t="s">
        <v>653</v>
      </c>
      <c r="CI120" s="444" t="s">
        <v>653</v>
      </c>
      <c r="CJ120" s="444" t="s">
        <v>653</v>
      </c>
      <c r="CK120" s="729"/>
      <c r="CL120" s="580" t="s">
        <v>659</v>
      </c>
      <c r="CM120" s="731" t="s">
        <v>659</v>
      </c>
      <c r="CN120" s="45" t="s">
        <v>653</v>
      </c>
      <c r="CO120" s="444" t="s">
        <v>653</v>
      </c>
      <c r="CP120" s="444" t="s">
        <v>653</v>
      </c>
      <c r="CQ120" s="45" t="s">
        <v>653</v>
      </c>
      <c r="CR120" s="580" t="s">
        <v>659</v>
      </c>
      <c r="CS120" s="580" t="s">
        <v>659</v>
      </c>
      <c r="CT120" s="45" t="s">
        <v>653</v>
      </c>
    </row>
    <row r="121" spans="1:98" ht="15" x14ac:dyDescent="0.2">
      <c r="A121" s="572">
        <v>42738</v>
      </c>
      <c r="B121" s="45" t="s">
        <v>653</v>
      </c>
      <c r="C121" s="45" t="s">
        <v>653</v>
      </c>
      <c r="D121" s="450" t="s">
        <v>653</v>
      </c>
      <c r="E121" s="574"/>
      <c r="F121" s="574"/>
      <c r="G121" s="728"/>
      <c r="H121" s="45" t="s">
        <v>653</v>
      </c>
      <c r="I121" s="45" t="s">
        <v>653</v>
      </c>
      <c r="J121" s="45" t="s">
        <v>653</v>
      </c>
      <c r="K121" s="45" t="s">
        <v>653</v>
      </c>
      <c r="L121" s="45" t="s">
        <v>653</v>
      </c>
      <c r="M121" s="45" t="s">
        <v>653</v>
      </c>
      <c r="N121" s="45" t="s">
        <v>653</v>
      </c>
      <c r="O121" s="45" t="s">
        <v>653</v>
      </c>
      <c r="P121" s="45" t="s">
        <v>653</v>
      </c>
      <c r="Q121" s="45" t="s">
        <v>653</v>
      </c>
      <c r="R121" s="45" t="s">
        <v>653</v>
      </c>
      <c r="S121" s="45" t="s">
        <v>653</v>
      </c>
      <c r="T121" s="45" t="s">
        <v>653</v>
      </c>
      <c r="U121" s="45" t="s">
        <v>653</v>
      </c>
      <c r="V121" s="729"/>
      <c r="W121" s="580" t="s">
        <v>659</v>
      </c>
      <c r="X121" s="45" t="s">
        <v>653</v>
      </c>
      <c r="Y121" s="45" t="s">
        <v>653</v>
      </c>
      <c r="Z121" s="444" t="s">
        <v>653</v>
      </c>
      <c r="AA121" s="444" t="s">
        <v>653</v>
      </c>
      <c r="AB121" s="450" t="s">
        <v>653</v>
      </c>
      <c r="AC121" s="444" t="s">
        <v>653</v>
      </c>
      <c r="AD121" s="444" t="s">
        <v>653</v>
      </c>
      <c r="AE121" s="45" t="s">
        <v>653</v>
      </c>
      <c r="AF121" s="444" t="s">
        <v>653</v>
      </c>
      <c r="AG121" s="444" t="s">
        <v>653</v>
      </c>
      <c r="AH121" s="450" t="s">
        <v>653</v>
      </c>
      <c r="AI121" s="45" t="s">
        <v>653</v>
      </c>
      <c r="AJ121" s="45" t="s">
        <v>653</v>
      </c>
      <c r="AK121" s="45" t="s">
        <v>653</v>
      </c>
      <c r="AL121" s="554"/>
      <c r="AM121" s="554"/>
      <c r="AN121" s="450" t="s">
        <v>653</v>
      </c>
      <c r="AO121" s="554"/>
      <c r="AP121" s="554"/>
      <c r="AQ121" s="450" t="s">
        <v>653</v>
      </c>
      <c r="AR121" s="444" t="s">
        <v>653</v>
      </c>
      <c r="AS121" s="444" t="s">
        <v>653</v>
      </c>
      <c r="AT121" s="45" t="s">
        <v>653</v>
      </c>
      <c r="AU121" s="554"/>
      <c r="AV121" s="554"/>
      <c r="AW121" s="450" t="s">
        <v>653</v>
      </c>
      <c r="AX121" s="554"/>
      <c r="AY121" s="554"/>
      <c r="AZ121" s="450" t="s">
        <v>653</v>
      </c>
      <c r="BA121" s="554"/>
      <c r="BB121" s="554"/>
      <c r="BC121" s="450"/>
      <c r="BD121" s="572">
        <v>42738</v>
      </c>
      <c r="BE121" s="444" t="s">
        <v>653</v>
      </c>
      <c r="BF121" s="444" t="s">
        <v>653</v>
      </c>
      <c r="BG121" s="45" t="s">
        <v>653</v>
      </c>
      <c r="BH121" s="444" t="s">
        <v>653</v>
      </c>
      <c r="BI121" s="444" t="s">
        <v>653</v>
      </c>
      <c r="BJ121" s="45" t="s">
        <v>653</v>
      </c>
      <c r="BK121" s="444" t="s">
        <v>653</v>
      </c>
      <c r="BL121" s="444" t="s">
        <v>653</v>
      </c>
      <c r="BM121" s="729"/>
      <c r="BN121" s="45" t="s">
        <v>653</v>
      </c>
      <c r="BO121" s="45" t="s">
        <v>653</v>
      </c>
      <c r="BP121" s="729"/>
      <c r="BQ121" s="728"/>
      <c r="BR121" s="728"/>
      <c r="BS121" s="729"/>
      <c r="BT121" s="45" t="s">
        <v>653</v>
      </c>
      <c r="BU121" s="45" t="s">
        <v>653</v>
      </c>
      <c r="BV121" s="45" t="s">
        <v>653</v>
      </c>
      <c r="BW121" s="554"/>
      <c r="BX121" s="554"/>
      <c r="BY121" s="450" t="s">
        <v>653</v>
      </c>
      <c r="BZ121" s="574"/>
      <c r="CA121" s="574"/>
      <c r="CB121" s="45" t="s">
        <v>653</v>
      </c>
      <c r="CC121" s="574"/>
      <c r="CD121" s="574"/>
      <c r="CE121" s="45" t="s">
        <v>653</v>
      </c>
      <c r="CF121" s="45" t="s">
        <v>653</v>
      </c>
      <c r="CG121" s="444" t="s">
        <v>653</v>
      </c>
      <c r="CH121" s="450" t="s">
        <v>653</v>
      </c>
      <c r="CI121" s="444" t="s">
        <v>653</v>
      </c>
      <c r="CJ121" s="444" t="s">
        <v>653</v>
      </c>
      <c r="CK121" s="729"/>
      <c r="CL121" s="580" t="s">
        <v>659</v>
      </c>
      <c r="CM121" s="731" t="s">
        <v>659</v>
      </c>
      <c r="CN121" s="45" t="s">
        <v>653</v>
      </c>
      <c r="CO121" s="444" t="s">
        <v>653</v>
      </c>
      <c r="CP121" s="444" t="s">
        <v>653</v>
      </c>
      <c r="CQ121" s="45" t="s">
        <v>653</v>
      </c>
      <c r="CR121" s="580" t="s">
        <v>659</v>
      </c>
      <c r="CS121" s="580" t="s">
        <v>659</v>
      </c>
      <c r="CT121" s="45" t="s">
        <v>653</v>
      </c>
    </row>
    <row r="122" spans="1:98" ht="15" x14ac:dyDescent="0.2">
      <c r="A122" s="572">
        <v>42739</v>
      </c>
      <c r="B122" s="45" t="s">
        <v>653</v>
      </c>
      <c r="C122" s="45" t="s">
        <v>653</v>
      </c>
      <c r="D122" s="450" t="s">
        <v>653</v>
      </c>
      <c r="E122" s="574"/>
      <c r="F122" s="574"/>
      <c r="G122" s="728"/>
      <c r="H122" s="45" t="s">
        <v>653</v>
      </c>
      <c r="I122" s="45" t="s">
        <v>653</v>
      </c>
      <c r="J122" s="45" t="s">
        <v>653</v>
      </c>
      <c r="K122" s="45" t="s">
        <v>653</v>
      </c>
      <c r="L122" s="45" t="s">
        <v>653</v>
      </c>
      <c r="M122" s="45" t="s">
        <v>653</v>
      </c>
      <c r="N122" s="45" t="s">
        <v>653</v>
      </c>
      <c r="O122" s="45" t="s">
        <v>653</v>
      </c>
      <c r="P122" s="45" t="s">
        <v>653</v>
      </c>
      <c r="Q122" s="45" t="s">
        <v>653</v>
      </c>
      <c r="R122" s="45" t="s">
        <v>653</v>
      </c>
      <c r="S122" s="45" t="s">
        <v>653</v>
      </c>
      <c r="T122" s="45" t="s">
        <v>653</v>
      </c>
      <c r="U122" s="45" t="s">
        <v>653</v>
      </c>
      <c r="V122" s="729"/>
      <c r="W122" s="580" t="s">
        <v>659</v>
      </c>
      <c r="X122" s="45" t="s">
        <v>653</v>
      </c>
      <c r="Y122" s="45" t="s">
        <v>653</v>
      </c>
      <c r="Z122" s="444" t="s">
        <v>653</v>
      </c>
      <c r="AA122" s="444" t="s">
        <v>653</v>
      </c>
      <c r="AB122" s="450" t="s">
        <v>653</v>
      </c>
      <c r="AC122" s="444" t="s">
        <v>653</v>
      </c>
      <c r="AD122" s="444" t="s">
        <v>653</v>
      </c>
      <c r="AE122" s="45" t="s">
        <v>653</v>
      </c>
      <c r="AF122" s="444" t="s">
        <v>653</v>
      </c>
      <c r="AG122" s="444" t="s">
        <v>653</v>
      </c>
      <c r="AH122" s="450" t="s">
        <v>653</v>
      </c>
      <c r="AI122" s="45" t="s">
        <v>653</v>
      </c>
      <c r="AJ122" s="45" t="s">
        <v>653</v>
      </c>
      <c r="AK122" s="45" t="s">
        <v>653</v>
      </c>
      <c r="AL122" s="554"/>
      <c r="AM122" s="554"/>
      <c r="AN122" s="450" t="s">
        <v>653</v>
      </c>
      <c r="AO122" s="554"/>
      <c r="AP122" s="554"/>
      <c r="AQ122" s="450" t="s">
        <v>653</v>
      </c>
      <c r="AR122" s="444" t="s">
        <v>653</v>
      </c>
      <c r="AS122" s="444" t="s">
        <v>653</v>
      </c>
      <c r="AT122" s="45" t="s">
        <v>653</v>
      </c>
      <c r="AU122" s="554"/>
      <c r="AV122" s="554"/>
      <c r="AW122" s="450" t="s">
        <v>653</v>
      </c>
      <c r="AX122" s="554"/>
      <c r="AY122" s="554"/>
      <c r="AZ122" s="450" t="s">
        <v>653</v>
      </c>
      <c r="BA122" s="554"/>
      <c r="BB122" s="554"/>
      <c r="BC122" s="450"/>
      <c r="BD122" s="572">
        <v>42739</v>
      </c>
      <c r="BE122" s="444" t="s">
        <v>653</v>
      </c>
      <c r="BF122" s="444" t="s">
        <v>653</v>
      </c>
      <c r="BG122" s="45" t="s">
        <v>653</v>
      </c>
      <c r="BH122" s="444" t="s">
        <v>653</v>
      </c>
      <c r="BI122" s="444" t="s">
        <v>653</v>
      </c>
      <c r="BJ122" s="45" t="s">
        <v>653</v>
      </c>
      <c r="BK122" s="444" t="s">
        <v>653</v>
      </c>
      <c r="BL122" s="444" t="s">
        <v>653</v>
      </c>
      <c r="BM122" s="729"/>
      <c r="BN122" s="45" t="s">
        <v>653</v>
      </c>
      <c r="BO122" s="45" t="s">
        <v>653</v>
      </c>
      <c r="BP122" s="729"/>
      <c r="BQ122" s="728"/>
      <c r="BR122" s="728"/>
      <c r="BS122" s="729"/>
      <c r="BT122" s="45" t="s">
        <v>653</v>
      </c>
      <c r="BU122" s="45" t="s">
        <v>653</v>
      </c>
      <c r="BV122" s="45" t="s">
        <v>653</v>
      </c>
      <c r="BW122" s="554"/>
      <c r="BX122" s="554"/>
      <c r="BY122" s="450" t="s">
        <v>653</v>
      </c>
      <c r="BZ122" s="574"/>
      <c r="CA122" s="574"/>
      <c r="CB122" s="45" t="s">
        <v>653</v>
      </c>
      <c r="CC122" s="574"/>
      <c r="CD122" s="574"/>
      <c r="CE122" s="45" t="s">
        <v>653</v>
      </c>
      <c r="CF122" s="45" t="s">
        <v>653</v>
      </c>
      <c r="CG122" s="444" t="s">
        <v>653</v>
      </c>
      <c r="CH122" s="450" t="s">
        <v>653</v>
      </c>
      <c r="CI122" s="444" t="s">
        <v>653</v>
      </c>
      <c r="CJ122" s="444" t="s">
        <v>653</v>
      </c>
      <c r="CK122" s="729"/>
      <c r="CL122" s="580" t="s">
        <v>659</v>
      </c>
      <c r="CM122" s="731" t="s">
        <v>659</v>
      </c>
      <c r="CN122" s="45" t="s">
        <v>653</v>
      </c>
      <c r="CO122" s="444" t="s">
        <v>653</v>
      </c>
      <c r="CP122" s="444" t="s">
        <v>653</v>
      </c>
      <c r="CQ122" s="45" t="s">
        <v>653</v>
      </c>
      <c r="CR122" s="580" t="s">
        <v>659</v>
      </c>
      <c r="CS122" s="580" t="s">
        <v>659</v>
      </c>
      <c r="CT122" s="45" t="s">
        <v>653</v>
      </c>
    </row>
    <row r="123" spans="1:98" ht="15" x14ac:dyDescent="0.2">
      <c r="A123" s="572">
        <v>42740</v>
      </c>
      <c r="B123" s="45" t="s">
        <v>653</v>
      </c>
      <c r="C123" s="45" t="s">
        <v>653</v>
      </c>
      <c r="D123" s="450" t="s">
        <v>653</v>
      </c>
      <c r="E123" s="574"/>
      <c r="F123" s="574"/>
      <c r="G123" s="728"/>
      <c r="H123" s="45" t="s">
        <v>653</v>
      </c>
      <c r="I123" s="45" t="s">
        <v>653</v>
      </c>
      <c r="J123" s="45" t="s">
        <v>653</v>
      </c>
      <c r="K123" s="45" t="s">
        <v>653</v>
      </c>
      <c r="L123" s="45" t="s">
        <v>653</v>
      </c>
      <c r="M123" s="45" t="s">
        <v>653</v>
      </c>
      <c r="N123" s="45" t="s">
        <v>653</v>
      </c>
      <c r="O123" s="45" t="s">
        <v>653</v>
      </c>
      <c r="P123" s="45" t="s">
        <v>653</v>
      </c>
      <c r="Q123" s="45" t="s">
        <v>653</v>
      </c>
      <c r="R123" s="45" t="s">
        <v>653</v>
      </c>
      <c r="S123" s="45" t="s">
        <v>653</v>
      </c>
      <c r="T123" s="45" t="s">
        <v>653</v>
      </c>
      <c r="U123" s="45" t="s">
        <v>653</v>
      </c>
      <c r="V123" s="729"/>
      <c r="W123" s="444" t="s">
        <v>653</v>
      </c>
      <c r="X123" s="45" t="s">
        <v>653</v>
      </c>
      <c r="Y123" s="45" t="s">
        <v>653</v>
      </c>
      <c r="Z123" s="444" t="s">
        <v>653</v>
      </c>
      <c r="AA123" s="444" t="s">
        <v>653</v>
      </c>
      <c r="AB123" s="450" t="s">
        <v>653</v>
      </c>
      <c r="AC123" s="444" t="s">
        <v>653</v>
      </c>
      <c r="AD123" s="444" t="s">
        <v>653</v>
      </c>
      <c r="AE123" s="45" t="s">
        <v>653</v>
      </c>
      <c r="AF123" s="444" t="s">
        <v>653</v>
      </c>
      <c r="AG123" s="444" t="s">
        <v>653</v>
      </c>
      <c r="AH123" s="450" t="s">
        <v>653</v>
      </c>
      <c r="AI123" s="45" t="s">
        <v>653</v>
      </c>
      <c r="AJ123" s="45" t="s">
        <v>653</v>
      </c>
      <c r="AK123" s="45" t="s">
        <v>653</v>
      </c>
      <c r="AL123" s="554"/>
      <c r="AM123" s="554"/>
      <c r="AN123" s="450" t="s">
        <v>653</v>
      </c>
      <c r="AO123" s="554"/>
      <c r="AP123" s="554"/>
      <c r="AQ123" s="450" t="s">
        <v>653</v>
      </c>
      <c r="AR123" s="444" t="s">
        <v>653</v>
      </c>
      <c r="AS123" s="444" t="s">
        <v>653</v>
      </c>
      <c r="AT123" s="45" t="s">
        <v>653</v>
      </c>
      <c r="AU123" s="554"/>
      <c r="AV123" s="554"/>
      <c r="AW123" s="450" t="s">
        <v>653</v>
      </c>
      <c r="AX123" s="554"/>
      <c r="AY123" s="554"/>
      <c r="AZ123" s="450" t="s">
        <v>653</v>
      </c>
      <c r="BA123" s="554"/>
      <c r="BB123" s="554"/>
      <c r="BC123" s="450"/>
      <c r="BD123" s="572">
        <v>42740</v>
      </c>
      <c r="BE123" s="444" t="s">
        <v>653</v>
      </c>
      <c r="BF123" s="444" t="s">
        <v>653</v>
      </c>
      <c r="BG123" s="45" t="s">
        <v>653</v>
      </c>
      <c r="BH123" s="444" t="s">
        <v>653</v>
      </c>
      <c r="BI123" s="444" t="s">
        <v>653</v>
      </c>
      <c r="BJ123" s="45" t="s">
        <v>653</v>
      </c>
      <c r="BK123" s="444" t="s">
        <v>653</v>
      </c>
      <c r="BL123" s="444" t="s">
        <v>653</v>
      </c>
      <c r="BM123" s="729"/>
      <c r="BN123" s="45" t="s">
        <v>653</v>
      </c>
      <c r="BO123" s="45" t="s">
        <v>653</v>
      </c>
      <c r="BP123" s="729"/>
      <c r="BQ123" s="728"/>
      <c r="BR123" s="728"/>
      <c r="BS123" s="729"/>
      <c r="BT123" s="45" t="s">
        <v>653</v>
      </c>
      <c r="BU123" s="45" t="s">
        <v>653</v>
      </c>
      <c r="BV123" s="45" t="s">
        <v>653</v>
      </c>
      <c r="BW123" s="554"/>
      <c r="BX123" s="554"/>
      <c r="BY123" s="450" t="s">
        <v>653</v>
      </c>
      <c r="BZ123" s="574"/>
      <c r="CA123" s="574"/>
      <c r="CB123" s="45" t="s">
        <v>653</v>
      </c>
      <c r="CC123" s="574"/>
      <c r="CD123" s="574"/>
      <c r="CE123" s="45" t="s">
        <v>653</v>
      </c>
      <c r="CF123" s="45" t="s">
        <v>653</v>
      </c>
      <c r="CG123" s="444" t="s">
        <v>653</v>
      </c>
      <c r="CH123" s="450" t="s">
        <v>653</v>
      </c>
      <c r="CI123" s="444" t="s">
        <v>653</v>
      </c>
      <c r="CJ123" s="444" t="s">
        <v>653</v>
      </c>
      <c r="CK123" s="729"/>
      <c r="CL123" s="580" t="s">
        <v>659</v>
      </c>
      <c r="CM123" s="731" t="s">
        <v>659</v>
      </c>
      <c r="CN123" s="45" t="s">
        <v>653</v>
      </c>
      <c r="CO123" s="444" t="s">
        <v>653</v>
      </c>
      <c r="CP123" s="444" t="s">
        <v>653</v>
      </c>
      <c r="CQ123" s="45" t="s">
        <v>653</v>
      </c>
      <c r="CR123" s="580" t="s">
        <v>659</v>
      </c>
      <c r="CS123" s="580" t="s">
        <v>659</v>
      </c>
      <c r="CT123" s="45" t="s">
        <v>653</v>
      </c>
    </row>
    <row r="124" spans="1:98" ht="15" x14ac:dyDescent="0.2">
      <c r="A124" s="572">
        <v>42741</v>
      </c>
      <c r="B124" s="45" t="s">
        <v>653</v>
      </c>
      <c r="C124" s="45" t="s">
        <v>653</v>
      </c>
      <c r="D124" s="450" t="s">
        <v>653</v>
      </c>
      <c r="E124" s="574"/>
      <c r="F124" s="574"/>
      <c r="G124" s="728"/>
      <c r="H124" s="45" t="s">
        <v>653</v>
      </c>
      <c r="I124" s="45" t="s">
        <v>653</v>
      </c>
      <c r="J124" s="45" t="s">
        <v>653</v>
      </c>
      <c r="K124" s="45" t="s">
        <v>653</v>
      </c>
      <c r="L124" s="45" t="s">
        <v>653</v>
      </c>
      <c r="M124" s="45" t="s">
        <v>653</v>
      </c>
      <c r="N124" s="45" t="s">
        <v>653</v>
      </c>
      <c r="O124" s="45" t="s">
        <v>653</v>
      </c>
      <c r="P124" s="45" t="s">
        <v>653</v>
      </c>
      <c r="Q124" s="45" t="s">
        <v>653</v>
      </c>
      <c r="R124" s="45" t="s">
        <v>653</v>
      </c>
      <c r="S124" s="45" t="s">
        <v>653</v>
      </c>
      <c r="T124" s="45" t="s">
        <v>653</v>
      </c>
      <c r="U124" s="45" t="s">
        <v>653</v>
      </c>
      <c r="V124" s="729"/>
      <c r="W124" s="444" t="s">
        <v>653</v>
      </c>
      <c r="X124" s="45" t="s">
        <v>653</v>
      </c>
      <c r="Y124" s="45" t="s">
        <v>653</v>
      </c>
      <c r="Z124" s="444" t="s">
        <v>653</v>
      </c>
      <c r="AA124" s="444" t="s">
        <v>653</v>
      </c>
      <c r="AB124" s="450" t="s">
        <v>653</v>
      </c>
      <c r="AC124" s="444" t="s">
        <v>653</v>
      </c>
      <c r="AD124" s="444" t="s">
        <v>653</v>
      </c>
      <c r="AE124" s="45" t="s">
        <v>653</v>
      </c>
      <c r="AF124" s="444" t="s">
        <v>653</v>
      </c>
      <c r="AG124" s="444" t="s">
        <v>653</v>
      </c>
      <c r="AH124" s="450" t="s">
        <v>653</v>
      </c>
      <c r="AI124" s="45" t="s">
        <v>653</v>
      </c>
      <c r="AJ124" s="45" t="s">
        <v>653</v>
      </c>
      <c r="AK124" s="45" t="s">
        <v>653</v>
      </c>
      <c r="AL124" s="554"/>
      <c r="AM124" s="554"/>
      <c r="AN124" s="450" t="s">
        <v>653</v>
      </c>
      <c r="AO124" s="554"/>
      <c r="AP124" s="554"/>
      <c r="AQ124" s="450" t="s">
        <v>653</v>
      </c>
      <c r="AR124" s="444" t="s">
        <v>653</v>
      </c>
      <c r="AS124" s="444" t="s">
        <v>653</v>
      </c>
      <c r="AT124" s="45" t="s">
        <v>653</v>
      </c>
      <c r="AU124" s="554"/>
      <c r="AV124" s="554"/>
      <c r="AW124" s="450" t="s">
        <v>653</v>
      </c>
      <c r="AX124" s="554"/>
      <c r="AY124" s="554"/>
      <c r="AZ124" s="450" t="s">
        <v>653</v>
      </c>
      <c r="BA124" s="554"/>
      <c r="BB124" s="554"/>
      <c r="BC124" s="450"/>
      <c r="BD124" s="572">
        <v>42741</v>
      </c>
      <c r="BE124" s="444" t="s">
        <v>653</v>
      </c>
      <c r="BF124" s="444" t="s">
        <v>653</v>
      </c>
      <c r="BG124" s="45" t="s">
        <v>653</v>
      </c>
      <c r="BH124" s="444" t="s">
        <v>653</v>
      </c>
      <c r="BI124" s="444" t="s">
        <v>653</v>
      </c>
      <c r="BJ124" s="45" t="s">
        <v>653</v>
      </c>
      <c r="BK124" s="444" t="s">
        <v>653</v>
      </c>
      <c r="BL124" s="444" t="s">
        <v>653</v>
      </c>
      <c r="BM124" s="729"/>
      <c r="BN124" s="45" t="s">
        <v>653</v>
      </c>
      <c r="BO124" s="45" t="s">
        <v>653</v>
      </c>
      <c r="BP124" s="729"/>
      <c r="BQ124" s="728"/>
      <c r="BR124" s="728"/>
      <c r="BS124" s="729"/>
      <c r="BT124" s="45" t="s">
        <v>653</v>
      </c>
      <c r="BU124" s="45" t="s">
        <v>653</v>
      </c>
      <c r="BV124" s="45" t="s">
        <v>653</v>
      </c>
      <c r="BW124" s="554"/>
      <c r="BX124" s="554"/>
      <c r="BY124" s="450" t="s">
        <v>653</v>
      </c>
      <c r="BZ124" s="574"/>
      <c r="CA124" s="574"/>
      <c r="CB124" s="45" t="s">
        <v>653</v>
      </c>
      <c r="CC124" s="574"/>
      <c r="CD124" s="574"/>
      <c r="CE124" s="45" t="s">
        <v>653</v>
      </c>
      <c r="CF124" s="45" t="s">
        <v>653</v>
      </c>
      <c r="CG124" s="444" t="s">
        <v>653</v>
      </c>
      <c r="CH124" s="450" t="s">
        <v>653</v>
      </c>
      <c r="CI124" s="444" t="s">
        <v>653</v>
      </c>
      <c r="CJ124" s="444" t="s">
        <v>653</v>
      </c>
      <c r="CK124" s="729"/>
      <c r="CL124" s="576" t="s">
        <v>665</v>
      </c>
      <c r="CM124" s="731" t="s">
        <v>659</v>
      </c>
      <c r="CN124" s="45" t="s">
        <v>653</v>
      </c>
      <c r="CO124" s="444" t="s">
        <v>653</v>
      </c>
      <c r="CP124" s="444" t="s">
        <v>653</v>
      </c>
      <c r="CQ124" s="45" t="s">
        <v>653</v>
      </c>
      <c r="CR124" s="580" t="s">
        <v>659</v>
      </c>
      <c r="CS124" s="580" t="s">
        <v>659</v>
      </c>
      <c r="CT124" s="45" t="s">
        <v>653</v>
      </c>
    </row>
    <row r="125" spans="1:98" ht="15" x14ac:dyDescent="0.2">
      <c r="A125" s="572">
        <v>42742</v>
      </c>
      <c r="B125" s="45" t="s">
        <v>653</v>
      </c>
      <c r="C125" s="45" t="s">
        <v>653</v>
      </c>
      <c r="D125" s="450" t="s">
        <v>653</v>
      </c>
      <c r="E125" s="574"/>
      <c r="F125" s="574"/>
      <c r="G125" s="728"/>
      <c r="H125" s="45" t="s">
        <v>653</v>
      </c>
      <c r="I125" s="45" t="s">
        <v>653</v>
      </c>
      <c r="J125" s="45" t="s">
        <v>653</v>
      </c>
      <c r="K125" s="45" t="s">
        <v>653</v>
      </c>
      <c r="L125" s="45" t="s">
        <v>653</v>
      </c>
      <c r="M125" s="45" t="s">
        <v>653</v>
      </c>
      <c r="N125" s="45" t="s">
        <v>653</v>
      </c>
      <c r="O125" s="45" t="s">
        <v>653</v>
      </c>
      <c r="P125" s="45" t="s">
        <v>653</v>
      </c>
      <c r="Q125" s="45" t="s">
        <v>653</v>
      </c>
      <c r="R125" s="45" t="s">
        <v>653</v>
      </c>
      <c r="S125" s="45" t="s">
        <v>653</v>
      </c>
      <c r="T125" s="45" t="s">
        <v>653</v>
      </c>
      <c r="U125" s="45" t="s">
        <v>653</v>
      </c>
      <c r="V125" s="729"/>
      <c r="W125" s="444" t="s">
        <v>653</v>
      </c>
      <c r="X125" s="45" t="s">
        <v>653</v>
      </c>
      <c r="Y125" s="45" t="s">
        <v>653</v>
      </c>
      <c r="Z125" s="444" t="s">
        <v>653</v>
      </c>
      <c r="AA125" s="444" t="s">
        <v>653</v>
      </c>
      <c r="AB125" s="450" t="s">
        <v>653</v>
      </c>
      <c r="AC125" s="444" t="s">
        <v>653</v>
      </c>
      <c r="AD125" s="444" t="s">
        <v>653</v>
      </c>
      <c r="AE125" s="45" t="s">
        <v>653</v>
      </c>
      <c r="AF125" s="444" t="s">
        <v>653</v>
      </c>
      <c r="AG125" s="444" t="s">
        <v>653</v>
      </c>
      <c r="AH125" s="450" t="s">
        <v>653</v>
      </c>
      <c r="AI125" s="45" t="s">
        <v>653</v>
      </c>
      <c r="AJ125" s="45" t="s">
        <v>653</v>
      </c>
      <c r="AK125" s="45" t="s">
        <v>653</v>
      </c>
      <c r="AL125" s="554"/>
      <c r="AM125" s="554"/>
      <c r="AN125" s="450" t="s">
        <v>653</v>
      </c>
      <c r="AO125" s="554"/>
      <c r="AP125" s="554"/>
      <c r="AQ125" s="450" t="s">
        <v>653</v>
      </c>
      <c r="AR125" s="444" t="s">
        <v>653</v>
      </c>
      <c r="AS125" s="444" t="s">
        <v>653</v>
      </c>
      <c r="AT125" s="45" t="s">
        <v>653</v>
      </c>
      <c r="AU125" s="554"/>
      <c r="AV125" s="554"/>
      <c r="AW125" s="450" t="s">
        <v>653</v>
      </c>
      <c r="AX125" s="554"/>
      <c r="AY125" s="554"/>
      <c r="AZ125" s="450" t="s">
        <v>653</v>
      </c>
      <c r="BA125" s="554"/>
      <c r="BB125" s="554"/>
      <c r="BC125" s="450"/>
      <c r="BD125" s="572">
        <v>42742</v>
      </c>
      <c r="BE125" s="444" t="s">
        <v>653</v>
      </c>
      <c r="BF125" s="444" t="s">
        <v>653</v>
      </c>
      <c r="BG125" s="45" t="s">
        <v>653</v>
      </c>
      <c r="BH125" s="444" t="s">
        <v>653</v>
      </c>
      <c r="BI125" s="444" t="s">
        <v>653</v>
      </c>
      <c r="BJ125" s="45" t="s">
        <v>653</v>
      </c>
      <c r="BK125" s="444" t="s">
        <v>653</v>
      </c>
      <c r="BL125" s="444" t="s">
        <v>653</v>
      </c>
      <c r="BM125" s="729"/>
      <c r="BN125" s="45" t="s">
        <v>653</v>
      </c>
      <c r="BO125" s="45" t="s">
        <v>653</v>
      </c>
      <c r="BP125" s="729"/>
      <c r="BQ125" s="728"/>
      <c r="BR125" s="728"/>
      <c r="BS125" s="729"/>
      <c r="BT125" s="45" t="s">
        <v>653</v>
      </c>
      <c r="BU125" s="45" t="s">
        <v>653</v>
      </c>
      <c r="BV125" s="45" t="s">
        <v>653</v>
      </c>
      <c r="BW125" s="554"/>
      <c r="BX125" s="554"/>
      <c r="BY125" s="450" t="s">
        <v>653</v>
      </c>
      <c r="BZ125" s="574"/>
      <c r="CA125" s="574"/>
      <c r="CB125" s="45" t="s">
        <v>653</v>
      </c>
      <c r="CC125" s="574"/>
      <c r="CD125" s="574"/>
      <c r="CE125" s="45" t="s">
        <v>653</v>
      </c>
      <c r="CF125" s="45" t="s">
        <v>653</v>
      </c>
      <c r="CG125" s="444" t="s">
        <v>653</v>
      </c>
      <c r="CH125" s="450" t="s">
        <v>653</v>
      </c>
      <c r="CI125" s="444" t="s">
        <v>653</v>
      </c>
      <c r="CJ125" s="444" t="s">
        <v>653</v>
      </c>
      <c r="CK125" s="729"/>
      <c r="CL125" s="576" t="s">
        <v>665</v>
      </c>
      <c r="CM125" s="731" t="s">
        <v>659</v>
      </c>
      <c r="CN125" s="45" t="s">
        <v>653</v>
      </c>
      <c r="CO125" s="444" t="s">
        <v>653</v>
      </c>
      <c r="CP125" s="444" t="s">
        <v>653</v>
      </c>
      <c r="CQ125" s="45" t="s">
        <v>653</v>
      </c>
      <c r="CR125" s="580" t="s">
        <v>659</v>
      </c>
      <c r="CS125" s="580" t="s">
        <v>659</v>
      </c>
      <c r="CT125" s="45" t="s">
        <v>653</v>
      </c>
    </row>
    <row r="126" spans="1:98" ht="15" x14ac:dyDescent="0.2">
      <c r="A126" s="572">
        <v>42743</v>
      </c>
      <c r="B126" s="45" t="s">
        <v>653</v>
      </c>
      <c r="C126" s="45" t="s">
        <v>653</v>
      </c>
      <c r="D126" s="450" t="s">
        <v>653</v>
      </c>
      <c r="E126" s="574"/>
      <c r="F126" s="574"/>
      <c r="G126" s="728"/>
      <c r="H126" s="45" t="s">
        <v>653</v>
      </c>
      <c r="I126" s="45" t="s">
        <v>653</v>
      </c>
      <c r="J126" s="45" t="s">
        <v>653</v>
      </c>
      <c r="K126" s="45" t="s">
        <v>653</v>
      </c>
      <c r="L126" s="45" t="s">
        <v>653</v>
      </c>
      <c r="M126" s="45" t="s">
        <v>653</v>
      </c>
      <c r="N126" s="45" t="s">
        <v>653</v>
      </c>
      <c r="O126" s="45" t="s">
        <v>653</v>
      </c>
      <c r="P126" s="45" t="s">
        <v>653</v>
      </c>
      <c r="Q126" s="45" t="s">
        <v>653</v>
      </c>
      <c r="R126" s="45" t="s">
        <v>653</v>
      </c>
      <c r="S126" s="45" t="s">
        <v>653</v>
      </c>
      <c r="T126" s="45" t="s">
        <v>653</v>
      </c>
      <c r="U126" s="45" t="s">
        <v>653</v>
      </c>
      <c r="V126" s="729"/>
      <c r="W126" s="444" t="s">
        <v>653</v>
      </c>
      <c r="X126" s="45" t="s">
        <v>653</v>
      </c>
      <c r="Y126" s="45" t="s">
        <v>653</v>
      </c>
      <c r="Z126" s="444" t="s">
        <v>653</v>
      </c>
      <c r="AA126" s="444" t="s">
        <v>653</v>
      </c>
      <c r="AB126" s="450" t="s">
        <v>653</v>
      </c>
      <c r="AC126" s="444" t="s">
        <v>653</v>
      </c>
      <c r="AD126" s="444" t="s">
        <v>653</v>
      </c>
      <c r="AE126" s="45" t="s">
        <v>653</v>
      </c>
      <c r="AF126" s="444" t="s">
        <v>653</v>
      </c>
      <c r="AG126" s="444" t="s">
        <v>653</v>
      </c>
      <c r="AH126" s="450" t="s">
        <v>653</v>
      </c>
      <c r="AI126" s="45" t="s">
        <v>653</v>
      </c>
      <c r="AJ126" s="45" t="s">
        <v>653</v>
      </c>
      <c r="AK126" s="45" t="s">
        <v>653</v>
      </c>
      <c r="AL126" s="554"/>
      <c r="AM126" s="554"/>
      <c r="AN126" s="450" t="s">
        <v>653</v>
      </c>
      <c r="AO126" s="554"/>
      <c r="AP126" s="554"/>
      <c r="AQ126" s="450" t="s">
        <v>653</v>
      </c>
      <c r="AR126" s="444" t="s">
        <v>653</v>
      </c>
      <c r="AS126" s="444" t="s">
        <v>653</v>
      </c>
      <c r="AT126" s="45" t="s">
        <v>653</v>
      </c>
      <c r="AU126" s="554"/>
      <c r="AV126" s="554"/>
      <c r="AW126" s="450" t="s">
        <v>653</v>
      </c>
      <c r="AX126" s="554"/>
      <c r="AY126" s="554"/>
      <c r="AZ126" s="450" t="s">
        <v>653</v>
      </c>
      <c r="BA126" s="554"/>
      <c r="BB126" s="554"/>
      <c r="BC126" s="450"/>
      <c r="BD126" s="572">
        <v>42743</v>
      </c>
      <c r="BE126" s="444" t="s">
        <v>653</v>
      </c>
      <c r="BF126" s="444" t="s">
        <v>653</v>
      </c>
      <c r="BG126" s="45" t="s">
        <v>653</v>
      </c>
      <c r="BH126" s="444" t="s">
        <v>653</v>
      </c>
      <c r="BI126" s="444" t="s">
        <v>653</v>
      </c>
      <c r="BJ126" s="45" t="s">
        <v>653</v>
      </c>
      <c r="BK126" s="444" t="s">
        <v>653</v>
      </c>
      <c r="BL126" s="444" t="s">
        <v>653</v>
      </c>
      <c r="BM126" s="729"/>
      <c r="BN126" s="45" t="s">
        <v>653</v>
      </c>
      <c r="BO126" s="45" t="s">
        <v>653</v>
      </c>
      <c r="BP126" s="729"/>
      <c r="BQ126" s="728"/>
      <c r="BR126" s="728"/>
      <c r="BS126" s="729"/>
      <c r="BT126" s="45" t="s">
        <v>653</v>
      </c>
      <c r="BU126" s="45" t="s">
        <v>653</v>
      </c>
      <c r="BV126" s="45" t="s">
        <v>653</v>
      </c>
      <c r="BW126" s="554"/>
      <c r="BX126" s="554"/>
      <c r="BY126" s="450" t="s">
        <v>653</v>
      </c>
      <c r="BZ126" s="574"/>
      <c r="CA126" s="574"/>
      <c r="CB126" s="45" t="s">
        <v>653</v>
      </c>
      <c r="CC126" s="574"/>
      <c r="CD126" s="574"/>
      <c r="CE126" s="45" t="s">
        <v>653</v>
      </c>
      <c r="CF126" s="45" t="s">
        <v>653</v>
      </c>
      <c r="CG126" s="444" t="s">
        <v>653</v>
      </c>
      <c r="CH126" s="450" t="s">
        <v>653</v>
      </c>
      <c r="CI126" s="444" t="s">
        <v>653</v>
      </c>
      <c r="CJ126" s="444" t="s">
        <v>653</v>
      </c>
      <c r="CK126" s="729"/>
      <c r="CL126" s="444" t="s">
        <v>653</v>
      </c>
      <c r="CM126" s="731" t="s">
        <v>659</v>
      </c>
      <c r="CN126" s="45" t="s">
        <v>653</v>
      </c>
      <c r="CO126" s="444" t="s">
        <v>653</v>
      </c>
      <c r="CP126" s="444" t="s">
        <v>653</v>
      </c>
      <c r="CQ126" s="45" t="s">
        <v>653</v>
      </c>
      <c r="CR126" s="580" t="s">
        <v>659</v>
      </c>
      <c r="CS126" s="580" t="s">
        <v>659</v>
      </c>
      <c r="CT126" s="45" t="s">
        <v>653</v>
      </c>
    </row>
    <row r="127" spans="1:98" ht="15" x14ac:dyDescent="0.2">
      <c r="A127" s="572">
        <v>42744</v>
      </c>
      <c r="B127" s="45" t="s">
        <v>653</v>
      </c>
      <c r="C127" s="45" t="s">
        <v>653</v>
      </c>
      <c r="D127" s="450" t="s">
        <v>653</v>
      </c>
      <c r="E127" s="574"/>
      <c r="F127" s="574"/>
      <c r="G127" s="728"/>
      <c r="H127" s="45" t="s">
        <v>653</v>
      </c>
      <c r="I127" s="45" t="s">
        <v>653</v>
      </c>
      <c r="J127" s="45" t="s">
        <v>653</v>
      </c>
      <c r="K127" s="45" t="s">
        <v>653</v>
      </c>
      <c r="L127" s="45" t="s">
        <v>653</v>
      </c>
      <c r="M127" s="45" t="s">
        <v>653</v>
      </c>
      <c r="N127" s="45" t="s">
        <v>653</v>
      </c>
      <c r="O127" s="45" t="s">
        <v>653</v>
      </c>
      <c r="P127" s="45" t="s">
        <v>653</v>
      </c>
      <c r="Q127" s="45" t="s">
        <v>653</v>
      </c>
      <c r="R127" s="45" t="s">
        <v>653</v>
      </c>
      <c r="S127" s="45" t="s">
        <v>653</v>
      </c>
      <c r="T127" s="45" t="s">
        <v>653</v>
      </c>
      <c r="U127" s="45" t="s">
        <v>653</v>
      </c>
      <c r="V127" s="729"/>
      <c r="W127" s="444" t="s">
        <v>653</v>
      </c>
      <c r="X127" s="45" t="s">
        <v>653</v>
      </c>
      <c r="Y127" s="45" t="s">
        <v>653</v>
      </c>
      <c r="Z127" s="444" t="s">
        <v>653</v>
      </c>
      <c r="AA127" s="444" t="s">
        <v>653</v>
      </c>
      <c r="AB127" s="450" t="s">
        <v>653</v>
      </c>
      <c r="AC127" s="444" t="s">
        <v>653</v>
      </c>
      <c r="AD127" s="444" t="s">
        <v>653</v>
      </c>
      <c r="AE127" s="45" t="s">
        <v>653</v>
      </c>
      <c r="AF127" s="444" t="s">
        <v>653</v>
      </c>
      <c r="AG127" s="444" t="s">
        <v>653</v>
      </c>
      <c r="AH127" s="450" t="s">
        <v>653</v>
      </c>
      <c r="AI127" s="45" t="s">
        <v>653</v>
      </c>
      <c r="AJ127" s="45" t="s">
        <v>653</v>
      </c>
      <c r="AK127" s="45" t="s">
        <v>653</v>
      </c>
      <c r="AL127" s="554"/>
      <c r="AM127" s="554"/>
      <c r="AN127" s="450" t="s">
        <v>653</v>
      </c>
      <c r="AO127" s="554"/>
      <c r="AP127" s="554"/>
      <c r="AQ127" s="450" t="s">
        <v>653</v>
      </c>
      <c r="AR127" s="444" t="s">
        <v>653</v>
      </c>
      <c r="AS127" s="444" t="s">
        <v>653</v>
      </c>
      <c r="AT127" s="45" t="s">
        <v>653</v>
      </c>
      <c r="AU127" s="554"/>
      <c r="AV127" s="554"/>
      <c r="AW127" s="450" t="s">
        <v>653</v>
      </c>
      <c r="AX127" s="554"/>
      <c r="AY127" s="554"/>
      <c r="AZ127" s="450" t="s">
        <v>653</v>
      </c>
      <c r="BA127" s="554"/>
      <c r="BB127" s="554"/>
      <c r="BC127" s="450"/>
      <c r="BD127" s="572">
        <v>42744</v>
      </c>
      <c r="BE127" s="444" t="s">
        <v>653</v>
      </c>
      <c r="BF127" s="444" t="s">
        <v>653</v>
      </c>
      <c r="BG127" s="45" t="s">
        <v>653</v>
      </c>
      <c r="BH127" s="444" t="s">
        <v>653</v>
      </c>
      <c r="BI127" s="444" t="s">
        <v>653</v>
      </c>
      <c r="BJ127" s="45" t="s">
        <v>653</v>
      </c>
      <c r="BK127" s="444" t="s">
        <v>653</v>
      </c>
      <c r="BL127" s="444" t="s">
        <v>653</v>
      </c>
      <c r="BM127" s="729"/>
      <c r="BN127" s="45" t="s">
        <v>653</v>
      </c>
      <c r="BO127" s="45" t="s">
        <v>653</v>
      </c>
      <c r="BP127" s="729"/>
      <c r="BQ127" s="728"/>
      <c r="BR127" s="728"/>
      <c r="BS127" s="729"/>
      <c r="BT127" s="45" t="s">
        <v>653</v>
      </c>
      <c r="BU127" s="45" t="s">
        <v>653</v>
      </c>
      <c r="BV127" s="45" t="s">
        <v>653</v>
      </c>
      <c r="BW127" s="554"/>
      <c r="BX127" s="554"/>
      <c r="BY127" s="450" t="s">
        <v>653</v>
      </c>
      <c r="BZ127" s="574"/>
      <c r="CA127" s="574"/>
      <c r="CB127" s="45" t="s">
        <v>653</v>
      </c>
      <c r="CC127" s="574"/>
      <c r="CD127" s="574"/>
      <c r="CE127" s="45" t="s">
        <v>653</v>
      </c>
      <c r="CF127" s="45" t="s">
        <v>653</v>
      </c>
      <c r="CG127" s="444" t="s">
        <v>653</v>
      </c>
      <c r="CH127" s="450" t="s">
        <v>653</v>
      </c>
      <c r="CI127" s="444" t="s">
        <v>653</v>
      </c>
      <c r="CJ127" s="444" t="s">
        <v>653</v>
      </c>
      <c r="CK127" s="729"/>
      <c r="CL127" s="444" t="s">
        <v>653</v>
      </c>
      <c r="CM127" s="731" t="s">
        <v>659</v>
      </c>
      <c r="CN127" s="45" t="s">
        <v>653</v>
      </c>
      <c r="CO127" s="444" t="s">
        <v>653</v>
      </c>
      <c r="CP127" s="444" t="s">
        <v>653</v>
      </c>
      <c r="CQ127" s="45" t="s">
        <v>653</v>
      </c>
      <c r="CR127" s="580" t="s">
        <v>659</v>
      </c>
      <c r="CS127" s="580" t="s">
        <v>659</v>
      </c>
      <c r="CT127" s="45" t="s">
        <v>653</v>
      </c>
    </row>
    <row r="128" spans="1:98" x14ac:dyDescent="0.15">
      <c r="A128" s="572">
        <v>42745</v>
      </c>
      <c r="B128" s="45" t="s">
        <v>653</v>
      </c>
      <c r="C128" s="45" t="s">
        <v>653</v>
      </c>
      <c r="D128" s="450" t="s">
        <v>653</v>
      </c>
      <c r="E128" s="574"/>
      <c r="F128" s="574"/>
      <c r="G128" s="728"/>
      <c r="H128" s="45" t="s">
        <v>653</v>
      </c>
      <c r="I128" s="45" t="s">
        <v>653</v>
      </c>
      <c r="J128" s="45" t="s">
        <v>653</v>
      </c>
      <c r="K128" s="45" t="s">
        <v>653</v>
      </c>
      <c r="L128" s="45" t="s">
        <v>653</v>
      </c>
      <c r="M128" s="45" t="s">
        <v>653</v>
      </c>
      <c r="N128" s="45" t="s">
        <v>653</v>
      </c>
      <c r="O128" s="45" t="s">
        <v>653</v>
      </c>
      <c r="P128" s="45" t="s">
        <v>653</v>
      </c>
      <c r="Q128" s="45" t="s">
        <v>653</v>
      </c>
      <c r="R128" s="45" t="s">
        <v>653</v>
      </c>
      <c r="S128" s="45" t="s">
        <v>653</v>
      </c>
      <c r="T128" s="45" t="s">
        <v>653</v>
      </c>
      <c r="U128" s="45" t="s">
        <v>653</v>
      </c>
      <c r="V128" s="729"/>
      <c r="W128" s="444" t="s">
        <v>653</v>
      </c>
      <c r="X128" s="45" t="s">
        <v>653</v>
      </c>
      <c r="Y128" s="45" t="s">
        <v>653</v>
      </c>
      <c r="Z128" s="444" t="s">
        <v>653</v>
      </c>
      <c r="AA128" s="444" t="s">
        <v>653</v>
      </c>
      <c r="AB128" s="450" t="s">
        <v>653</v>
      </c>
      <c r="AC128" s="444" t="s">
        <v>653</v>
      </c>
      <c r="AD128" s="444" t="s">
        <v>653</v>
      </c>
      <c r="AE128" s="45" t="s">
        <v>653</v>
      </c>
      <c r="AF128" s="444" t="s">
        <v>653</v>
      </c>
      <c r="AG128" s="444" t="s">
        <v>653</v>
      </c>
      <c r="AH128" s="450" t="s">
        <v>653</v>
      </c>
      <c r="AI128" s="45" t="s">
        <v>653</v>
      </c>
      <c r="AJ128" s="45" t="s">
        <v>653</v>
      </c>
      <c r="AK128" s="45" t="s">
        <v>653</v>
      </c>
      <c r="AL128" s="554"/>
      <c r="AM128" s="554"/>
      <c r="AN128" s="450" t="s">
        <v>653</v>
      </c>
      <c r="AO128" s="554"/>
      <c r="AP128" s="554"/>
      <c r="AQ128" s="450" t="s">
        <v>653</v>
      </c>
      <c r="AR128" s="444" t="s">
        <v>653</v>
      </c>
      <c r="AS128" s="444" t="s">
        <v>653</v>
      </c>
      <c r="AT128" s="45" t="s">
        <v>653</v>
      </c>
      <c r="AU128" s="554"/>
      <c r="AV128" s="554"/>
      <c r="AW128" s="450" t="s">
        <v>653</v>
      </c>
      <c r="AX128" s="554"/>
      <c r="AY128" s="554"/>
      <c r="AZ128" s="450" t="s">
        <v>653</v>
      </c>
      <c r="BA128" s="554"/>
      <c r="BB128" s="554"/>
      <c r="BC128" s="450"/>
      <c r="BD128" s="572">
        <v>42745</v>
      </c>
      <c r="BE128" s="444" t="s">
        <v>653</v>
      </c>
      <c r="BF128" s="444" t="s">
        <v>653</v>
      </c>
      <c r="BG128" s="45" t="s">
        <v>653</v>
      </c>
      <c r="BH128" s="444" t="s">
        <v>653</v>
      </c>
      <c r="BI128" s="444" t="s">
        <v>653</v>
      </c>
      <c r="BJ128" s="45" t="s">
        <v>653</v>
      </c>
      <c r="BK128" s="444" t="s">
        <v>653</v>
      </c>
      <c r="BL128" s="444" t="s">
        <v>653</v>
      </c>
      <c r="BM128" s="729"/>
      <c r="BN128" s="45" t="s">
        <v>653</v>
      </c>
      <c r="BO128" s="45" t="s">
        <v>653</v>
      </c>
      <c r="BP128" s="729"/>
      <c r="BQ128" s="728"/>
      <c r="BR128" s="728"/>
      <c r="BS128" s="729"/>
      <c r="BT128" s="45" t="s">
        <v>653</v>
      </c>
      <c r="BU128" s="45" t="s">
        <v>653</v>
      </c>
      <c r="BV128" s="45" t="s">
        <v>653</v>
      </c>
      <c r="BW128" s="554"/>
      <c r="BX128" s="554"/>
      <c r="BY128" s="450" t="s">
        <v>653</v>
      </c>
      <c r="BZ128" s="574"/>
      <c r="CA128" s="574"/>
      <c r="CB128" s="45" t="s">
        <v>653</v>
      </c>
      <c r="CC128" s="574"/>
      <c r="CD128" s="574"/>
      <c r="CE128" s="45" t="s">
        <v>653</v>
      </c>
      <c r="CF128" s="45" t="s">
        <v>653</v>
      </c>
      <c r="CG128" s="444" t="s">
        <v>653</v>
      </c>
      <c r="CH128" s="450" t="s">
        <v>653</v>
      </c>
      <c r="CI128" s="444" t="s">
        <v>653</v>
      </c>
      <c r="CJ128" s="444" t="s">
        <v>653</v>
      </c>
      <c r="CK128" s="729"/>
      <c r="CL128" s="444" t="s">
        <v>653</v>
      </c>
      <c r="CM128" s="444" t="s">
        <v>653</v>
      </c>
      <c r="CN128" s="45" t="s">
        <v>653</v>
      </c>
      <c r="CO128" s="444" t="s">
        <v>653</v>
      </c>
      <c r="CP128" s="444" t="s">
        <v>653</v>
      </c>
      <c r="CQ128" s="45" t="s">
        <v>653</v>
      </c>
      <c r="CR128" s="580" t="s">
        <v>659</v>
      </c>
      <c r="CS128" s="580" t="s">
        <v>659</v>
      </c>
      <c r="CT128" s="45" t="s">
        <v>653</v>
      </c>
    </row>
    <row r="129" spans="1:98" ht="15" x14ac:dyDescent="0.2">
      <c r="A129" s="572">
        <v>42746</v>
      </c>
      <c r="B129" s="45" t="s">
        <v>653</v>
      </c>
      <c r="C129" s="45" t="s">
        <v>653</v>
      </c>
      <c r="D129" s="450" t="s">
        <v>653</v>
      </c>
      <c r="E129" s="574"/>
      <c r="F129" s="574"/>
      <c r="G129" s="728"/>
      <c r="H129" s="45" t="s">
        <v>653</v>
      </c>
      <c r="I129" s="45" t="s">
        <v>653</v>
      </c>
      <c r="J129" s="45" t="s">
        <v>653</v>
      </c>
      <c r="K129" s="45" t="s">
        <v>653</v>
      </c>
      <c r="L129" s="45" t="s">
        <v>653</v>
      </c>
      <c r="M129" s="45" t="s">
        <v>653</v>
      </c>
      <c r="N129" s="45" t="s">
        <v>653</v>
      </c>
      <c r="O129" s="45" t="s">
        <v>653</v>
      </c>
      <c r="P129" s="45" t="s">
        <v>653</v>
      </c>
      <c r="Q129" s="45" t="s">
        <v>653</v>
      </c>
      <c r="R129" s="45" t="s">
        <v>653</v>
      </c>
      <c r="S129" s="45" t="s">
        <v>653</v>
      </c>
      <c r="T129" s="45" t="s">
        <v>653</v>
      </c>
      <c r="U129" s="45" t="s">
        <v>653</v>
      </c>
      <c r="V129" s="729"/>
      <c r="W129" s="444" t="s">
        <v>653</v>
      </c>
      <c r="X129" s="45" t="s">
        <v>653</v>
      </c>
      <c r="Y129" s="45" t="s">
        <v>653</v>
      </c>
      <c r="Z129" s="444" t="s">
        <v>653</v>
      </c>
      <c r="AA129" s="444" t="s">
        <v>653</v>
      </c>
      <c r="AB129" s="450" t="s">
        <v>653</v>
      </c>
      <c r="AC129" s="444" t="s">
        <v>653</v>
      </c>
      <c r="AD129" s="444" t="s">
        <v>653</v>
      </c>
      <c r="AE129" s="45" t="s">
        <v>653</v>
      </c>
      <c r="AF129" s="444" t="s">
        <v>653</v>
      </c>
      <c r="AG129" s="444" t="s">
        <v>653</v>
      </c>
      <c r="AH129" s="450" t="s">
        <v>653</v>
      </c>
      <c r="AI129" s="45" t="s">
        <v>653</v>
      </c>
      <c r="AJ129" s="45" t="s">
        <v>653</v>
      </c>
      <c r="AK129" s="45" t="s">
        <v>653</v>
      </c>
      <c r="AL129" s="554"/>
      <c r="AM129" s="554"/>
      <c r="AN129" s="450" t="s">
        <v>653</v>
      </c>
      <c r="AO129" s="554"/>
      <c r="AP129" s="554"/>
      <c r="AQ129" s="450" t="s">
        <v>653</v>
      </c>
      <c r="AR129" s="444" t="s">
        <v>653</v>
      </c>
      <c r="AS129" s="444" t="s">
        <v>653</v>
      </c>
      <c r="AT129" s="45" t="s">
        <v>653</v>
      </c>
      <c r="AU129" s="554"/>
      <c r="AV129" s="554"/>
      <c r="AW129" s="450" t="s">
        <v>653</v>
      </c>
      <c r="AX129" s="554"/>
      <c r="AY129" s="554"/>
      <c r="AZ129" s="450" t="s">
        <v>653</v>
      </c>
      <c r="BA129" s="554"/>
      <c r="BB129" s="554"/>
      <c r="BC129" s="450"/>
      <c r="BD129" s="572">
        <v>42746</v>
      </c>
      <c r="BE129" s="444" t="s">
        <v>653</v>
      </c>
      <c r="BF129" s="444" t="s">
        <v>653</v>
      </c>
      <c r="BG129" s="45" t="s">
        <v>653</v>
      </c>
      <c r="BH129" s="444" t="s">
        <v>653</v>
      </c>
      <c r="BI129" s="444" t="s">
        <v>653</v>
      </c>
      <c r="BJ129" s="45" t="s">
        <v>653</v>
      </c>
      <c r="BK129" s="444" t="s">
        <v>653</v>
      </c>
      <c r="BL129" s="444" t="s">
        <v>653</v>
      </c>
      <c r="BM129" s="729"/>
      <c r="BN129" s="45" t="s">
        <v>653</v>
      </c>
      <c r="BO129" s="45" t="s">
        <v>653</v>
      </c>
      <c r="BP129" s="729"/>
      <c r="BQ129" s="728"/>
      <c r="BR129" s="728"/>
      <c r="BS129" s="729"/>
      <c r="BT129" s="45" t="s">
        <v>653</v>
      </c>
      <c r="BU129" s="45" t="s">
        <v>653</v>
      </c>
      <c r="BV129" s="45" t="s">
        <v>653</v>
      </c>
      <c r="BW129" s="554"/>
      <c r="BX129" s="554"/>
      <c r="BY129" s="450" t="s">
        <v>653</v>
      </c>
      <c r="BZ129" s="574"/>
      <c r="CA129" s="574"/>
      <c r="CB129" s="45" t="s">
        <v>653</v>
      </c>
      <c r="CC129" s="574"/>
      <c r="CD129" s="574"/>
      <c r="CE129" s="45" t="s">
        <v>653</v>
      </c>
      <c r="CF129" s="45" t="s">
        <v>653</v>
      </c>
      <c r="CG129" s="444" t="s">
        <v>653</v>
      </c>
      <c r="CH129" s="450" t="s">
        <v>653</v>
      </c>
      <c r="CI129" s="444" t="s">
        <v>653</v>
      </c>
      <c r="CJ129" s="444" t="s">
        <v>653</v>
      </c>
      <c r="CK129" s="729"/>
      <c r="CL129" s="444" t="s">
        <v>653</v>
      </c>
      <c r="CM129" s="731" t="s">
        <v>659</v>
      </c>
      <c r="CN129" s="45" t="s">
        <v>653</v>
      </c>
      <c r="CO129" s="444" t="s">
        <v>653</v>
      </c>
      <c r="CP129" s="444" t="s">
        <v>653</v>
      </c>
      <c r="CQ129" s="45" t="s">
        <v>653</v>
      </c>
      <c r="CR129" s="580" t="s">
        <v>659</v>
      </c>
      <c r="CS129" s="580" t="s">
        <v>659</v>
      </c>
      <c r="CT129" s="45" t="s">
        <v>653</v>
      </c>
    </row>
    <row r="130" spans="1:98" x14ac:dyDescent="0.15">
      <c r="A130" s="572">
        <v>42747</v>
      </c>
      <c r="B130" s="45" t="s">
        <v>653</v>
      </c>
      <c r="C130" s="45" t="s">
        <v>653</v>
      </c>
      <c r="D130" s="450" t="s">
        <v>653</v>
      </c>
      <c r="E130" s="574"/>
      <c r="F130" s="574"/>
      <c r="G130" s="728"/>
      <c r="H130" s="45" t="s">
        <v>653</v>
      </c>
      <c r="I130" s="45" t="s">
        <v>653</v>
      </c>
      <c r="J130" s="45" t="s">
        <v>653</v>
      </c>
      <c r="K130" s="45" t="s">
        <v>653</v>
      </c>
      <c r="L130" s="45" t="s">
        <v>653</v>
      </c>
      <c r="M130" s="45" t="s">
        <v>653</v>
      </c>
      <c r="N130" s="45" t="s">
        <v>653</v>
      </c>
      <c r="O130" s="45" t="s">
        <v>653</v>
      </c>
      <c r="P130" s="45" t="s">
        <v>653</v>
      </c>
      <c r="Q130" s="45" t="s">
        <v>653</v>
      </c>
      <c r="R130" s="45" t="s">
        <v>653</v>
      </c>
      <c r="S130" s="45" t="s">
        <v>653</v>
      </c>
      <c r="T130" s="45" t="s">
        <v>653</v>
      </c>
      <c r="U130" s="45" t="s">
        <v>653</v>
      </c>
      <c r="V130" s="729"/>
      <c r="W130" s="444" t="s">
        <v>653</v>
      </c>
      <c r="X130" s="45" t="s">
        <v>653</v>
      </c>
      <c r="Y130" s="45" t="s">
        <v>653</v>
      </c>
      <c r="Z130" s="444" t="s">
        <v>653</v>
      </c>
      <c r="AA130" s="444" t="s">
        <v>653</v>
      </c>
      <c r="AB130" s="450" t="s">
        <v>653</v>
      </c>
      <c r="AC130" s="444" t="s">
        <v>653</v>
      </c>
      <c r="AD130" s="444" t="s">
        <v>653</v>
      </c>
      <c r="AE130" s="45" t="s">
        <v>653</v>
      </c>
      <c r="AF130" s="444" t="s">
        <v>653</v>
      </c>
      <c r="AG130" s="444" t="s">
        <v>653</v>
      </c>
      <c r="AH130" s="450" t="s">
        <v>653</v>
      </c>
      <c r="AI130" s="45" t="s">
        <v>653</v>
      </c>
      <c r="AJ130" s="45" t="s">
        <v>653</v>
      </c>
      <c r="AK130" s="45" t="s">
        <v>653</v>
      </c>
      <c r="AL130" s="554"/>
      <c r="AM130" s="554"/>
      <c r="AN130" s="450" t="s">
        <v>653</v>
      </c>
      <c r="AO130" s="554"/>
      <c r="AP130" s="554"/>
      <c r="AQ130" s="450" t="s">
        <v>653</v>
      </c>
      <c r="AR130" s="580" t="s">
        <v>659</v>
      </c>
      <c r="AS130" s="580" t="s">
        <v>659</v>
      </c>
      <c r="AT130" s="45" t="s">
        <v>653</v>
      </c>
      <c r="AU130" s="554"/>
      <c r="AV130" s="554"/>
      <c r="AW130" s="450" t="s">
        <v>653</v>
      </c>
      <c r="AX130" s="554"/>
      <c r="AY130" s="554"/>
      <c r="AZ130" s="450" t="s">
        <v>653</v>
      </c>
      <c r="BA130" s="554"/>
      <c r="BB130" s="554"/>
      <c r="BC130" s="450"/>
      <c r="BD130" s="572">
        <v>42747</v>
      </c>
      <c r="BE130" s="444" t="s">
        <v>653</v>
      </c>
      <c r="BF130" s="444" t="s">
        <v>653</v>
      </c>
      <c r="BG130" s="45" t="s">
        <v>653</v>
      </c>
      <c r="BH130" s="444" t="s">
        <v>653</v>
      </c>
      <c r="BI130" s="444" t="s">
        <v>653</v>
      </c>
      <c r="BJ130" s="45" t="s">
        <v>653</v>
      </c>
      <c r="BK130" s="444" t="s">
        <v>653</v>
      </c>
      <c r="BL130" s="444" t="s">
        <v>653</v>
      </c>
      <c r="BM130" s="729"/>
      <c r="BN130" s="45" t="s">
        <v>653</v>
      </c>
      <c r="BO130" s="45" t="s">
        <v>653</v>
      </c>
      <c r="BP130" s="729"/>
      <c r="BQ130" s="728"/>
      <c r="BR130" s="728"/>
      <c r="BS130" s="729"/>
      <c r="BT130" s="45" t="s">
        <v>653</v>
      </c>
      <c r="BU130" s="45" t="s">
        <v>653</v>
      </c>
      <c r="BV130" s="45" t="s">
        <v>653</v>
      </c>
      <c r="BW130" s="554"/>
      <c r="BX130" s="554"/>
      <c r="BY130" s="450" t="s">
        <v>653</v>
      </c>
      <c r="BZ130" s="574"/>
      <c r="CA130" s="574"/>
      <c r="CB130" s="45" t="s">
        <v>653</v>
      </c>
      <c r="CC130" s="574"/>
      <c r="CD130" s="574"/>
      <c r="CE130" s="45" t="s">
        <v>653</v>
      </c>
      <c r="CF130" s="45" t="s">
        <v>653</v>
      </c>
      <c r="CG130" s="444" t="s">
        <v>653</v>
      </c>
      <c r="CH130" s="450" t="s">
        <v>653</v>
      </c>
      <c r="CI130" s="444" t="s">
        <v>653</v>
      </c>
      <c r="CJ130" s="444" t="s">
        <v>653</v>
      </c>
      <c r="CK130" s="729"/>
      <c r="CL130" s="444" t="s">
        <v>653</v>
      </c>
      <c r="CM130" s="444" t="s">
        <v>653</v>
      </c>
      <c r="CN130" s="45" t="s">
        <v>653</v>
      </c>
      <c r="CO130" s="444" t="s">
        <v>653</v>
      </c>
      <c r="CP130" s="444" t="s">
        <v>653</v>
      </c>
      <c r="CQ130" s="45" t="s">
        <v>653</v>
      </c>
      <c r="CR130" s="580" t="s">
        <v>659</v>
      </c>
      <c r="CS130" s="580" t="s">
        <v>659</v>
      </c>
      <c r="CT130" s="45" t="s">
        <v>653</v>
      </c>
    </row>
    <row r="131" spans="1:98" x14ac:dyDescent="0.15">
      <c r="A131" s="572">
        <v>42748</v>
      </c>
      <c r="B131" s="45" t="s">
        <v>653</v>
      </c>
      <c r="C131" s="45" t="s">
        <v>653</v>
      </c>
      <c r="D131" s="450" t="s">
        <v>653</v>
      </c>
      <c r="E131" s="574"/>
      <c r="F131" s="574"/>
      <c r="G131" s="728"/>
      <c r="H131" s="45" t="s">
        <v>653</v>
      </c>
      <c r="I131" s="45" t="s">
        <v>653</v>
      </c>
      <c r="J131" s="45" t="s">
        <v>653</v>
      </c>
      <c r="K131" s="45" t="s">
        <v>653</v>
      </c>
      <c r="L131" s="45" t="s">
        <v>653</v>
      </c>
      <c r="M131" s="45" t="s">
        <v>653</v>
      </c>
      <c r="N131" s="45" t="s">
        <v>653</v>
      </c>
      <c r="O131" s="45" t="s">
        <v>653</v>
      </c>
      <c r="P131" s="45" t="s">
        <v>653</v>
      </c>
      <c r="Q131" s="45" t="s">
        <v>653</v>
      </c>
      <c r="R131" s="45" t="s">
        <v>653</v>
      </c>
      <c r="S131" s="45" t="s">
        <v>653</v>
      </c>
      <c r="T131" s="45" t="s">
        <v>653</v>
      </c>
      <c r="U131" s="45" t="s">
        <v>653</v>
      </c>
      <c r="V131" s="729"/>
      <c r="W131" s="444" t="s">
        <v>653</v>
      </c>
      <c r="X131" s="45" t="s">
        <v>653</v>
      </c>
      <c r="Y131" s="45" t="s">
        <v>653</v>
      </c>
      <c r="Z131" s="444" t="s">
        <v>653</v>
      </c>
      <c r="AA131" s="444" t="s">
        <v>653</v>
      </c>
      <c r="AB131" s="450" t="s">
        <v>653</v>
      </c>
      <c r="AC131" s="444" t="s">
        <v>653</v>
      </c>
      <c r="AD131" s="444" t="s">
        <v>653</v>
      </c>
      <c r="AE131" s="45" t="s">
        <v>653</v>
      </c>
      <c r="AF131" s="444" t="s">
        <v>653</v>
      </c>
      <c r="AG131" s="444" t="s">
        <v>653</v>
      </c>
      <c r="AH131" s="450" t="s">
        <v>653</v>
      </c>
      <c r="AI131" s="45" t="s">
        <v>653</v>
      </c>
      <c r="AJ131" s="45" t="s">
        <v>653</v>
      </c>
      <c r="AK131" s="45" t="s">
        <v>653</v>
      </c>
      <c r="AL131" s="554"/>
      <c r="AM131" s="554"/>
      <c r="AN131" s="450" t="s">
        <v>653</v>
      </c>
      <c r="AO131" s="554"/>
      <c r="AP131" s="554"/>
      <c r="AQ131" s="450" t="s">
        <v>653</v>
      </c>
      <c r="AR131" s="444" t="s">
        <v>653</v>
      </c>
      <c r="AS131" s="444" t="s">
        <v>653</v>
      </c>
      <c r="AT131" s="45" t="s">
        <v>653</v>
      </c>
      <c r="AU131" s="554"/>
      <c r="AV131" s="554"/>
      <c r="AW131" s="450" t="s">
        <v>653</v>
      </c>
      <c r="AX131" s="554"/>
      <c r="AY131" s="554"/>
      <c r="AZ131" s="450" t="s">
        <v>653</v>
      </c>
      <c r="BA131" s="554"/>
      <c r="BB131" s="554"/>
      <c r="BC131" s="450"/>
      <c r="BD131" s="572">
        <v>42748</v>
      </c>
      <c r="BE131" s="444" t="s">
        <v>653</v>
      </c>
      <c r="BF131" s="444" t="s">
        <v>653</v>
      </c>
      <c r="BG131" s="45" t="s">
        <v>653</v>
      </c>
      <c r="BH131" s="444" t="s">
        <v>653</v>
      </c>
      <c r="BI131" s="444" t="s">
        <v>653</v>
      </c>
      <c r="BJ131" s="45" t="s">
        <v>653</v>
      </c>
      <c r="BK131" s="444" t="s">
        <v>653</v>
      </c>
      <c r="BL131" s="444" t="s">
        <v>653</v>
      </c>
      <c r="BM131" s="729"/>
      <c r="BN131" s="45" t="s">
        <v>653</v>
      </c>
      <c r="BO131" s="45" t="s">
        <v>653</v>
      </c>
      <c r="BP131" s="729"/>
      <c r="BQ131" s="728"/>
      <c r="BR131" s="728"/>
      <c r="BS131" s="729"/>
      <c r="BT131" s="45" t="s">
        <v>653</v>
      </c>
      <c r="BU131" s="45" t="s">
        <v>653</v>
      </c>
      <c r="BV131" s="45" t="s">
        <v>653</v>
      </c>
      <c r="BW131" s="554"/>
      <c r="BX131" s="554"/>
      <c r="BY131" s="450" t="s">
        <v>653</v>
      </c>
      <c r="BZ131" s="574"/>
      <c r="CA131" s="574"/>
      <c r="CB131" s="45" t="s">
        <v>653</v>
      </c>
      <c r="CC131" s="574"/>
      <c r="CD131" s="574"/>
      <c r="CE131" s="45" t="s">
        <v>653</v>
      </c>
      <c r="CF131" s="45" t="s">
        <v>653</v>
      </c>
      <c r="CG131" s="444" t="s">
        <v>653</v>
      </c>
      <c r="CH131" s="450" t="s">
        <v>653</v>
      </c>
      <c r="CI131" s="444" t="s">
        <v>653</v>
      </c>
      <c r="CJ131" s="444" t="s">
        <v>653</v>
      </c>
      <c r="CK131" s="729"/>
      <c r="CL131" s="580" t="s">
        <v>659</v>
      </c>
      <c r="CM131" s="444" t="s">
        <v>653</v>
      </c>
      <c r="CN131" s="45" t="s">
        <v>653</v>
      </c>
      <c r="CO131" s="444" t="s">
        <v>653</v>
      </c>
      <c r="CP131" s="444" t="s">
        <v>653</v>
      </c>
      <c r="CQ131" s="45" t="s">
        <v>653</v>
      </c>
      <c r="CR131" s="580" t="s">
        <v>659</v>
      </c>
      <c r="CS131" s="580" t="s">
        <v>659</v>
      </c>
      <c r="CT131" s="45" t="s">
        <v>653</v>
      </c>
    </row>
    <row r="132" spans="1:98" x14ac:dyDescent="0.15">
      <c r="A132" s="572">
        <v>42749</v>
      </c>
      <c r="B132" s="45" t="s">
        <v>653</v>
      </c>
      <c r="C132" s="45" t="s">
        <v>653</v>
      </c>
      <c r="D132" s="450" t="s">
        <v>653</v>
      </c>
      <c r="E132" s="574"/>
      <c r="F132" s="574"/>
      <c r="G132" s="728"/>
      <c r="H132" s="45" t="s">
        <v>653</v>
      </c>
      <c r="I132" s="45" t="s">
        <v>653</v>
      </c>
      <c r="J132" s="45" t="s">
        <v>653</v>
      </c>
      <c r="K132" s="45" t="s">
        <v>653</v>
      </c>
      <c r="L132" s="45" t="s">
        <v>653</v>
      </c>
      <c r="M132" s="45" t="s">
        <v>653</v>
      </c>
      <c r="N132" s="45" t="s">
        <v>653</v>
      </c>
      <c r="O132" s="45" t="s">
        <v>653</v>
      </c>
      <c r="P132" s="45" t="s">
        <v>653</v>
      </c>
      <c r="Q132" s="45" t="s">
        <v>653</v>
      </c>
      <c r="R132" s="45" t="s">
        <v>653</v>
      </c>
      <c r="S132" s="45" t="s">
        <v>653</v>
      </c>
      <c r="T132" s="45" t="s">
        <v>653</v>
      </c>
      <c r="U132" s="45" t="s">
        <v>653</v>
      </c>
      <c r="V132" s="729"/>
      <c r="W132" s="444" t="s">
        <v>653</v>
      </c>
      <c r="X132" s="45" t="s">
        <v>653</v>
      </c>
      <c r="Y132" s="45" t="s">
        <v>653</v>
      </c>
      <c r="Z132" s="444" t="s">
        <v>653</v>
      </c>
      <c r="AA132" s="444" t="s">
        <v>653</v>
      </c>
      <c r="AB132" s="450" t="s">
        <v>653</v>
      </c>
      <c r="AC132" s="444" t="s">
        <v>653</v>
      </c>
      <c r="AD132" s="444" t="s">
        <v>653</v>
      </c>
      <c r="AE132" s="45" t="s">
        <v>653</v>
      </c>
      <c r="AF132" s="444" t="s">
        <v>653</v>
      </c>
      <c r="AG132" s="444" t="s">
        <v>653</v>
      </c>
      <c r="AH132" s="450" t="s">
        <v>653</v>
      </c>
      <c r="AI132" s="45" t="s">
        <v>653</v>
      </c>
      <c r="AJ132" s="45" t="s">
        <v>653</v>
      </c>
      <c r="AK132" s="45" t="s">
        <v>653</v>
      </c>
      <c r="AL132" s="554"/>
      <c r="AM132" s="554"/>
      <c r="AN132" s="450" t="s">
        <v>653</v>
      </c>
      <c r="AO132" s="554"/>
      <c r="AP132" s="554"/>
      <c r="AQ132" s="450" t="s">
        <v>653</v>
      </c>
      <c r="AR132" s="444" t="s">
        <v>653</v>
      </c>
      <c r="AS132" s="444" t="s">
        <v>653</v>
      </c>
      <c r="AT132" s="45" t="s">
        <v>653</v>
      </c>
      <c r="AU132" s="554"/>
      <c r="AV132" s="554"/>
      <c r="AW132" s="450" t="s">
        <v>653</v>
      </c>
      <c r="AX132" s="554"/>
      <c r="AY132" s="554"/>
      <c r="AZ132" s="450" t="s">
        <v>653</v>
      </c>
      <c r="BA132" s="554"/>
      <c r="BB132" s="554"/>
      <c r="BC132" s="450"/>
      <c r="BD132" s="572">
        <v>42749</v>
      </c>
      <c r="BE132" s="444" t="s">
        <v>653</v>
      </c>
      <c r="BF132" s="444" t="s">
        <v>653</v>
      </c>
      <c r="BG132" s="45" t="s">
        <v>653</v>
      </c>
      <c r="BH132" s="444" t="s">
        <v>653</v>
      </c>
      <c r="BI132" s="444" t="s">
        <v>653</v>
      </c>
      <c r="BJ132" s="45" t="s">
        <v>653</v>
      </c>
      <c r="BK132" s="444" t="s">
        <v>653</v>
      </c>
      <c r="BL132" s="444" t="s">
        <v>653</v>
      </c>
      <c r="BM132" s="729"/>
      <c r="BN132" s="45" t="s">
        <v>653</v>
      </c>
      <c r="BO132" s="45" t="s">
        <v>653</v>
      </c>
      <c r="BP132" s="729"/>
      <c r="BQ132" s="728"/>
      <c r="BR132" s="728"/>
      <c r="BS132" s="729"/>
      <c r="BT132" s="45" t="s">
        <v>653</v>
      </c>
      <c r="BU132" s="45" t="s">
        <v>653</v>
      </c>
      <c r="BV132" s="45" t="s">
        <v>653</v>
      </c>
      <c r="BW132" s="554"/>
      <c r="BX132" s="554"/>
      <c r="BY132" s="450" t="s">
        <v>653</v>
      </c>
      <c r="BZ132" s="574"/>
      <c r="CA132" s="574"/>
      <c r="CB132" s="45" t="s">
        <v>653</v>
      </c>
      <c r="CC132" s="574"/>
      <c r="CD132" s="574"/>
      <c r="CE132" s="45" t="s">
        <v>653</v>
      </c>
      <c r="CF132" s="45" t="s">
        <v>653</v>
      </c>
      <c r="CG132" s="444" t="s">
        <v>653</v>
      </c>
      <c r="CH132" s="450" t="s">
        <v>653</v>
      </c>
      <c r="CI132" s="444" t="s">
        <v>653</v>
      </c>
      <c r="CJ132" s="444" t="s">
        <v>653</v>
      </c>
      <c r="CK132" s="729"/>
      <c r="CL132" s="580" t="s">
        <v>659</v>
      </c>
      <c r="CM132" s="576" t="s">
        <v>665</v>
      </c>
      <c r="CN132" s="45" t="s">
        <v>653</v>
      </c>
      <c r="CO132" s="444" t="s">
        <v>653</v>
      </c>
      <c r="CP132" s="444" t="s">
        <v>653</v>
      </c>
      <c r="CQ132" s="45" t="s">
        <v>653</v>
      </c>
      <c r="CR132" s="580" t="s">
        <v>659</v>
      </c>
      <c r="CS132" s="580" t="s">
        <v>659</v>
      </c>
      <c r="CT132" s="45" t="s">
        <v>653</v>
      </c>
    </row>
    <row r="133" spans="1:98" ht="15" x14ac:dyDescent="0.2">
      <c r="A133" s="572">
        <v>42750</v>
      </c>
      <c r="B133" s="45" t="s">
        <v>653</v>
      </c>
      <c r="C133" s="45" t="s">
        <v>653</v>
      </c>
      <c r="D133" s="450" t="s">
        <v>653</v>
      </c>
      <c r="E133" s="574"/>
      <c r="F133" s="574"/>
      <c r="G133" s="728"/>
      <c r="H133" s="45" t="s">
        <v>653</v>
      </c>
      <c r="I133" s="45" t="s">
        <v>653</v>
      </c>
      <c r="J133" s="45" t="s">
        <v>653</v>
      </c>
      <c r="K133" s="45" t="s">
        <v>653</v>
      </c>
      <c r="L133" s="45" t="s">
        <v>653</v>
      </c>
      <c r="M133" s="45" t="s">
        <v>653</v>
      </c>
      <c r="N133" s="45" t="s">
        <v>653</v>
      </c>
      <c r="O133" s="45" t="s">
        <v>653</v>
      </c>
      <c r="P133" s="45" t="s">
        <v>653</v>
      </c>
      <c r="Q133" s="45" t="s">
        <v>653</v>
      </c>
      <c r="R133" s="45" t="s">
        <v>653</v>
      </c>
      <c r="S133" s="45" t="s">
        <v>653</v>
      </c>
      <c r="T133" s="45" t="s">
        <v>653</v>
      </c>
      <c r="U133" s="45" t="s">
        <v>653</v>
      </c>
      <c r="V133" s="729"/>
      <c r="W133" s="444" t="s">
        <v>653</v>
      </c>
      <c r="X133" s="45" t="s">
        <v>653</v>
      </c>
      <c r="Y133" s="45" t="s">
        <v>653</v>
      </c>
      <c r="Z133" s="444" t="s">
        <v>653</v>
      </c>
      <c r="AA133" s="444" t="s">
        <v>653</v>
      </c>
      <c r="AB133" s="450" t="s">
        <v>653</v>
      </c>
      <c r="AC133" s="444" t="s">
        <v>653</v>
      </c>
      <c r="AD133" s="444" t="s">
        <v>653</v>
      </c>
      <c r="AE133" s="45" t="s">
        <v>653</v>
      </c>
      <c r="AF133" s="444" t="s">
        <v>653</v>
      </c>
      <c r="AG133" s="444" t="s">
        <v>653</v>
      </c>
      <c r="AH133" s="450" t="s">
        <v>653</v>
      </c>
      <c r="AI133" s="45" t="s">
        <v>653</v>
      </c>
      <c r="AJ133" s="45" t="s">
        <v>653</v>
      </c>
      <c r="AK133" s="45" t="s">
        <v>653</v>
      </c>
      <c r="AL133" s="554"/>
      <c r="AM133" s="554"/>
      <c r="AN133" s="450" t="s">
        <v>653</v>
      </c>
      <c r="AO133" s="554"/>
      <c r="AP133" s="554"/>
      <c r="AQ133" s="450" t="s">
        <v>653</v>
      </c>
      <c r="AR133" s="444" t="s">
        <v>653</v>
      </c>
      <c r="AS133" s="444" t="s">
        <v>653</v>
      </c>
      <c r="AT133" s="45" t="s">
        <v>653</v>
      </c>
      <c r="AU133" s="554"/>
      <c r="AV133" s="554"/>
      <c r="AW133" s="450" t="s">
        <v>653</v>
      </c>
      <c r="AX133" s="554"/>
      <c r="AY133" s="554"/>
      <c r="AZ133" s="450" t="s">
        <v>653</v>
      </c>
      <c r="BA133" s="554"/>
      <c r="BB133" s="554"/>
      <c r="BC133" s="450"/>
      <c r="BD133" s="572">
        <v>42750</v>
      </c>
      <c r="BE133" s="444" t="s">
        <v>653</v>
      </c>
      <c r="BF133" s="444" t="s">
        <v>653</v>
      </c>
      <c r="BG133" s="45" t="s">
        <v>653</v>
      </c>
      <c r="BH133" s="444" t="s">
        <v>653</v>
      </c>
      <c r="BI133" s="444" t="s">
        <v>653</v>
      </c>
      <c r="BJ133" s="45" t="s">
        <v>653</v>
      </c>
      <c r="BK133" s="444" t="s">
        <v>653</v>
      </c>
      <c r="BL133" s="444" t="s">
        <v>653</v>
      </c>
      <c r="BM133" s="729"/>
      <c r="BN133" s="45" t="s">
        <v>653</v>
      </c>
      <c r="BO133" s="45" t="s">
        <v>653</v>
      </c>
      <c r="BP133" s="729"/>
      <c r="BQ133" s="728"/>
      <c r="BR133" s="728"/>
      <c r="BS133" s="729"/>
      <c r="BT133" s="45" t="s">
        <v>653</v>
      </c>
      <c r="BU133" s="45" t="s">
        <v>653</v>
      </c>
      <c r="BV133" s="45" t="s">
        <v>653</v>
      </c>
      <c r="BW133" s="554"/>
      <c r="BX133" s="554"/>
      <c r="BY133" s="450" t="s">
        <v>653</v>
      </c>
      <c r="BZ133" s="574"/>
      <c r="CA133" s="574"/>
      <c r="CB133" s="45" t="s">
        <v>653</v>
      </c>
      <c r="CC133" s="574"/>
      <c r="CD133" s="574"/>
      <c r="CE133" s="45" t="s">
        <v>653</v>
      </c>
      <c r="CF133" s="45" t="s">
        <v>653</v>
      </c>
      <c r="CG133" s="444" t="s">
        <v>653</v>
      </c>
      <c r="CH133" s="450" t="s">
        <v>653</v>
      </c>
      <c r="CI133" s="444" t="s">
        <v>653</v>
      </c>
      <c r="CJ133" s="444" t="s">
        <v>653</v>
      </c>
      <c r="CK133" s="729"/>
      <c r="CL133" s="444" t="s">
        <v>653</v>
      </c>
      <c r="CM133" s="731" t="s">
        <v>659</v>
      </c>
      <c r="CN133" s="45" t="s">
        <v>653</v>
      </c>
      <c r="CO133" s="444" t="s">
        <v>653</v>
      </c>
      <c r="CP133" s="444" t="s">
        <v>653</v>
      </c>
      <c r="CQ133" s="45" t="s">
        <v>653</v>
      </c>
      <c r="CR133" s="580" t="s">
        <v>659</v>
      </c>
      <c r="CS133" s="580" t="s">
        <v>659</v>
      </c>
      <c r="CT133" s="45" t="s">
        <v>653</v>
      </c>
    </row>
    <row r="134" spans="1:98" ht="15" x14ac:dyDescent="0.2">
      <c r="A134" s="572">
        <v>42751</v>
      </c>
      <c r="B134" s="45" t="s">
        <v>653</v>
      </c>
      <c r="C134" s="45" t="s">
        <v>653</v>
      </c>
      <c r="D134" s="450" t="s">
        <v>653</v>
      </c>
      <c r="E134" s="574"/>
      <c r="F134" s="574"/>
      <c r="G134" s="728"/>
      <c r="H134" s="45" t="s">
        <v>653</v>
      </c>
      <c r="I134" s="45" t="s">
        <v>653</v>
      </c>
      <c r="J134" s="45" t="s">
        <v>653</v>
      </c>
      <c r="K134" s="45" t="s">
        <v>653</v>
      </c>
      <c r="L134" s="45" t="s">
        <v>653</v>
      </c>
      <c r="M134" s="45" t="s">
        <v>653</v>
      </c>
      <c r="N134" s="45" t="s">
        <v>653</v>
      </c>
      <c r="O134" s="45" t="s">
        <v>653</v>
      </c>
      <c r="P134" s="45" t="s">
        <v>653</v>
      </c>
      <c r="Q134" s="45" t="s">
        <v>653</v>
      </c>
      <c r="R134" s="45" t="s">
        <v>653</v>
      </c>
      <c r="S134" s="45" t="s">
        <v>653</v>
      </c>
      <c r="T134" s="45" t="s">
        <v>653</v>
      </c>
      <c r="U134" s="45" t="s">
        <v>653</v>
      </c>
      <c r="V134" s="729"/>
      <c r="W134" s="444" t="s">
        <v>653</v>
      </c>
      <c r="X134" s="45" t="s">
        <v>653</v>
      </c>
      <c r="Y134" s="45" t="s">
        <v>653</v>
      </c>
      <c r="Z134" s="444" t="s">
        <v>653</v>
      </c>
      <c r="AA134" s="444" t="s">
        <v>653</v>
      </c>
      <c r="AB134" s="450" t="s">
        <v>653</v>
      </c>
      <c r="AC134" s="444" t="s">
        <v>653</v>
      </c>
      <c r="AD134" s="444" t="s">
        <v>653</v>
      </c>
      <c r="AE134" s="45" t="s">
        <v>653</v>
      </c>
      <c r="AF134" s="444" t="s">
        <v>653</v>
      </c>
      <c r="AG134" s="444" t="s">
        <v>653</v>
      </c>
      <c r="AH134" s="450" t="s">
        <v>653</v>
      </c>
      <c r="AI134" s="45" t="s">
        <v>653</v>
      </c>
      <c r="AJ134" s="45" t="s">
        <v>653</v>
      </c>
      <c r="AK134" s="45" t="s">
        <v>653</v>
      </c>
      <c r="AL134" s="554"/>
      <c r="AM134" s="554"/>
      <c r="AN134" s="450" t="s">
        <v>653</v>
      </c>
      <c r="AO134" s="554"/>
      <c r="AP134" s="554"/>
      <c r="AQ134" s="450" t="s">
        <v>653</v>
      </c>
      <c r="AR134" s="444" t="s">
        <v>653</v>
      </c>
      <c r="AS134" s="444" t="s">
        <v>653</v>
      </c>
      <c r="AT134" s="45" t="s">
        <v>653</v>
      </c>
      <c r="AU134" s="554"/>
      <c r="AV134" s="554"/>
      <c r="AW134" s="450" t="s">
        <v>653</v>
      </c>
      <c r="AX134" s="554"/>
      <c r="AY134" s="554"/>
      <c r="AZ134" s="450" t="s">
        <v>653</v>
      </c>
      <c r="BA134" s="554"/>
      <c r="BB134" s="554"/>
      <c r="BC134" s="450"/>
      <c r="BD134" s="572">
        <v>42751</v>
      </c>
      <c r="BE134" s="444" t="s">
        <v>653</v>
      </c>
      <c r="BF134" s="444" t="s">
        <v>653</v>
      </c>
      <c r="BG134" s="45" t="s">
        <v>653</v>
      </c>
      <c r="BH134" s="444" t="s">
        <v>653</v>
      </c>
      <c r="BI134" s="444" t="s">
        <v>653</v>
      </c>
      <c r="BJ134" s="45" t="s">
        <v>653</v>
      </c>
      <c r="BK134" s="444" t="s">
        <v>653</v>
      </c>
      <c r="BL134" s="444" t="s">
        <v>653</v>
      </c>
      <c r="BM134" s="729"/>
      <c r="BN134" s="45" t="s">
        <v>653</v>
      </c>
      <c r="BO134" s="45" t="s">
        <v>653</v>
      </c>
      <c r="BP134" s="729"/>
      <c r="BQ134" s="728"/>
      <c r="BR134" s="728"/>
      <c r="BS134" s="729"/>
      <c r="BT134" s="45" t="s">
        <v>653</v>
      </c>
      <c r="BU134" s="45" t="s">
        <v>653</v>
      </c>
      <c r="BV134" s="45" t="s">
        <v>653</v>
      </c>
      <c r="BW134" s="554"/>
      <c r="BX134" s="554"/>
      <c r="BY134" s="450" t="s">
        <v>653</v>
      </c>
      <c r="BZ134" s="574"/>
      <c r="CA134" s="574"/>
      <c r="CB134" s="45" t="s">
        <v>653</v>
      </c>
      <c r="CC134" s="574"/>
      <c r="CD134" s="574"/>
      <c r="CE134" s="45" t="s">
        <v>653</v>
      </c>
      <c r="CF134" s="45" t="s">
        <v>653</v>
      </c>
      <c r="CG134" s="444" t="s">
        <v>653</v>
      </c>
      <c r="CH134" s="450" t="s">
        <v>653</v>
      </c>
      <c r="CI134" s="444" t="s">
        <v>653</v>
      </c>
      <c r="CJ134" s="444" t="s">
        <v>653</v>
      </c>
      <c r="CK134" s="729"/>
      <c r="CL134" s="444" t="s">
        <v>653</v>
      </c>
      <c r="CM134" s="731" t="s">
        <v>659</v>
      </c>
      <c r="CN134" s="45" t="s">
        <v>653</v>
      </c>
      <c r="CO134" s="444" t="s">
        <v>653</v>
      </c>
      <c r="CP134" s="444" t="s">
        <v>653</v>
      </c>
      <c r="CQ134" s="45" t="s">
        <v>653</v>
      </c>
      <c r="CR134" s="580" t="s">
        <v>659</v>
      </c>
      <c r="CS134" s="580" t="s">
        <v>659</v>
      </c>
      <c r="CT134" s="45" t="s">
        <v>653</v>
      </c>
    </row>
    <row r="135" spans="1:98" x14ac:dyDescent="0.15">
      <c r="A135" s="572">
        <v>42752</v>
      </c>
      <c r="B135" s="45" t="s">
        <v>653</v>
      </c>
      <c r="C135" s="45" t="s">
        <v>653</v>
      </c>
      <c r="D135" s="450" t="s">
        <v>653</v>
      </c>
      <c r="E135" s="574"/>
      <c r="F135" s="574"/>
      <c r="G135" s="728"/>
      <c r="H135" s="45" t="s">
        <v>653</v>
      </c>
      <c r="I135" s="45" t="s">
        <v>653</v>
      </c>
      <c r="J135" s="45" t="s">
        <v>653</v>
      </c>
      <c r="K135" s="45" t="s">
        <v>653</v>
      </c>
      <c r="L135" s="45" t="s">
        <v>653</v>
      </c>
      <c r="M135" s="45" t="s">
        <v>653</v>
      </c>
      <c r="N135" s="45" t="s">
        <v>653</v>
      </c>
      <c r="O135" s="45" t="s">
        <v>653</v>
      </c>
      <c r="P135" s="45" t="s">
        <v>653</v>
      </c>
      <c r="Q135" s="45" t="s">
        <v>653</v>
      </c>
      <c r="R135" s="45" t="s">
        <v>653</v>
      </c>
      <c r="S135" s="45" t="s">
        <v>653</v>
      </c>
      <c r="T135" s="45" t="s">
        <v>653</v>
      </c>
      <c r="U135" s="45" t="s">
        <v>653</v>
      </c>
      <c r="V135" s="729"/>
      <c r="W135" s="444" t="s">
        <v>653</v>
      </c>
      <c r="X135" s="45" t="s">
        <v>653</v>
      </c>
      <c r="Y135" s="45" t="s">
        <v>653</v>
      </c>
      <c r="Z135" s="444" t="s">
        <v>653</v>
      </c>
      <c r="AA135" s="444" t="s">
        <v>653</v>
      </c>
      <c r="AB135" s="450" t="s">
        <v>653</v>
      </c>
      <c r="AC135" s="444" t="s">
        <v>653</v>
      </c>
      <c r="AD135" s="444" t="s">
        <v>653</v>
      </c>
      <c r="AE135" s="45" t="s">
        <v>653</v>
      </c>
      <c r="AF135" s="444" t="s">
        <v>653</v>
      </c>
      <c r="AG135" s="444" t="s">
        <v>653</v>
      </c>
      <c r="AH135" s="450" t="s">
        <v>653</v>
      </c>
      <c r="AI135" s="45" t="s">
        <v>653</v>
      </c>
      <c r="AJ135" s="45" t="s">
        <v>653</v>
      </c>
      <c r="AK135" s="45" t="s">
        <v>653</v>
      </c>
      <c r="AL135" s="554"/>
      <c r="AM135" s="554"/>
      <c r="AN135" s="450" t="s">
        <v>653</v>
      </c>
      <c r="AO135" s="554"/>
      <c r="AP135" s="554"/>
      <c r="AQ135" s="450" t="s">
        <v>653</v>
      </c>
      <c r="AR135" s="444" t="s">
        <v>653</v>
      </c>
      <c r="AS135" s="444" t="s">
        <v>653</v>
      </c>
      <c r="AT135" s="45" t="s">
        <v>653</v>
      </c>
      <c r="AU135" s="554"/>
      <c r="AV135" s="554"/>
      <c r="AW135" s="450" t="s">
        <v>653</v>
      </c>
      <c r="AX135" s="554"/>
      <c r="AY135" s="554"/>
      <c r="AZ135" s="450" t="s">
        <v>653</v>
      </c>
      <c r="BA135" s="554"/>
      <c r="BB135" s="554"/>
      <c r="BC135" s="450"/>
      <c r="BD135" s="572">
        <v>42752</v>
      </c>
      <c r="BE135" s="444" t="s">
        <v>653</v>
      </c>
      <c r="BF135" s="444" t="s">
        <v>653</v>
      </c>
      <c r="BG135" s="45" t="s">
        <v>653</v>
      </c>
      <c r="BH135" s="444" t="s">
        <v>653</v>
      </c>
      <c r="BI135" s="444" t="s">
        <v>653</v>
      </c>
      <c r="BJ135" s="45" t="s">
        <v>653</v>
      </c>
      <c r="BK135" s="444" t="s">
        <v>653</v>
      </c>
      <c r="BL135" s="444" t="s">
        <v>653</v>
      </c>
      <c r="BM135" s="729"/>
      <c r="BN135" s="45" t="s">
        <v>653</v>
      </c>
      <c r="BO135" s="45" t="s">
        <v>653</v>
      </c>
      <c r="BP135" s="729"/>
      <c r="BQ135" s="728"/>
      <c r="BR135" s="728"/>
      <c r="BS135" s="729"/>
      <c r="BT135" s="45" t="s">
        <v>653</v>
      </c>
      <c r="BU135" s="45" t="s">
        <v>653</v>
      </c>
      <c r="BV135" s="45" t="s">
        <v>653</v>
      </c>
      <c r="BW135" s="554"/>
      <c r="BX135" s="554"/>
      <c r="BY135" s="450" t="s">
        <v>653</v>
      </c>
      <c r="BZ135" s="574"/>
      <c r="CA135" s="574"/>
      <c r="CB135" s="45" t="s">
        <v>653</v>
      </c>
      <c r="CC135" s="574"/>
      <c r="CD135" s="574"/>
      <c r="CE135" s="45" t="s">
        <v>653</v>
      </c>
      <c r="CF135" s="45" t="s">
        <v>653</v>
      </c>
      <c r="CG135" s="444" t="s">
        <v>653</v>
      </c>
      <c r="CH135" s="450" t="s">
        <v>653</v>
      </c>
      <c r="CI135" s="444" t="s">
        <v>653</v>
      </c>
      <c r="CJ135" s="444" t="s">
        <v>653</v>
      </c>
      <c r="CK135" s="729"/>
      <c r="CL135" s="580" t="s">
        <v>659</v>
      </c>
      <c r="CM135" s="444" t="s">
        <v>653</v>
      </c>
      <c r="CN135" s="45" t="s">
        <v>653</v>
      </c>
      <c r="CO135" s="444" t="s">
        <v>653</v>
      </c>
      <c r="CP135" s="444" t="s">
        <v>653</v>
      </c>
      <c r="CQ135" s="45" t="s">
        <v>653</v>
      </c>
      <c r="CR135" s="580" t="s">
        <v>659</v>
      </c>
      <c r="CS135" s="580" t="s">
        <v>659</v>
      </c>
      <c r="CT135" s="45" t="s">
        <v>653</v>
      </c>
    </row>
    <row r="136" spans="1:98" ht="15" x14ac:dyDescent="0.2">
      <c r="A136" s="572">
        <v>42753</v>
      </c>
      <c r="B136" s="45" t="s">
        <v>653</v>
      </c>
      <c r="C136" s="45" t="s">
        <v>653</v>
      </c>
      <c r="D136" s="450" t="s">
        <v>653</v>
      </c>
      <c r="E136" s="574"/>
      <c r="F136" s="574"/>
      <c r="G136" s="728"/>
      <c r="H136" s="45" t="s">
        <v>653</v>
      </c>
      <c r="I136" s="45" t="s">
        <v>653</v>
      </c>
      <c r="J136" s="45" t="s">
        <v>653</v>
      </c>
      <c r="K136" s="45" t="s">
        <v>653</v>
      </c>
      <c r="L136" s="45" t="s">
        <v>653</v>
      </c>
      <c r="M136" s="45" t="s">
        <v>653</v>
      </c>
      <c r="N136" s="45" t="s">
        <v>653</v>
      </c>
      <c r="O136" s="45" t="s">
        <v>653</v>
      </c>
      <c r="P136" s="45" t="s">
        <v>653</v>
      </c>
      <c r="Q136" s="45" t="s">
        <v>653</v>
      </c>
      <c r="R136" s="45" t="s">
        <v>653</v>
      </c>
      <c r="S136" s="45" t="s">
        <v>653</v>
      </c>
      <c r="T136" s="45" t="s">
        <v>653</v>
      </c>
      <c r="U136" s="45" t="s">
        <v>653</v>
      </c>
      <c r="V136" s="729"/>
      <c r="W136" s="444" t="s">
        <v>653</v>
      </c>
      <c r="X136" s="45" t="s">
        <v>653</v>
      </c>
      <c r="Y136" s="45" t="s">
        <v>653</v>
      </c>
      <c r="Z136" s="444" t="s">
        <v>653</v>
      </c>
      <c r="AA136" s="444" t="s">
        <v>653</v>
      </c>
      <c r="AB136" s="450" t="s">
        <v>653</v>
      </c>
      <c r="AC136" s="444" t="s">
        <v>653</v>
      </c>
      <c r="AD136" s="444" t="s">
        <v>653</v>
      </c>
      <c r="AE136" s="45" t="s">
        <v>653</v>
      </c>
      <c r="AF136" s="444" t="s">
        <v>653</v>
      </c>
      <c r="AG136" s="444" t="s">
        <v>653</v>
      </c>
      <c r="AH136" s="450" t="s">
        <v>653</v>
      </c>
      <c r="AI136" s="45" t="s">
        <v>653</v>
      </c>
      <c r="AJ136" s="45" t="s">
        <v>653</v>
      </c>
      <c r="AK136" s="45" t="s">
        <v>653</v>
      </c>
      <c r="AL136" s="554"/>
      <c r="AM136" s="554"/>
      <c r="AN136" s="450" t="s">
        <v>653</v>
      </c>
      <c r="AO136" s="554"/>
      <c r="AP136" s="554"/>
      <c r="AQ136" s="450" t="s">
        <v>653</v>
      </c>
      <c r="AR136" s="444" t="s">
        <v>653</v>
      </c>
      <c r="AS136" s="444" t="s">
        <v>653</v>
      </c>
      <c r="AT136" s="45" t="s">
        <v>653</v>
      </c>
      <c r="AU136" s="554"/>
      <c r="AV136" s="554"/>
      <c r="AW136" s="450" t="s">
        <v>653</v>
      </c>
      <c r="AX136" s="554"/>
      <c r="AY136" s="554"/>
      <c r="AZ136" s="450" t="s">
        <v>653</v>
      </c>
      <c r="BA136" s="554"/>
      <c r="BB136" s="554"/>
      <c r="BC136" s="450"/>
      <c r="BD136" s="572">
        <v>42753</v>
      </c>
      <c r="BE136" s="444" t="s">
        <v>653</v>
      </c>
      <c r="BF136" s="444" t="s">
        <v>653</v>
      </c>
      <c r="BG136" s="45" t="s">
        <v>653</v>
      </c>
      <c r="BH136" s="444" t="s">
        <v>653</v>
      </c>
      <c r="BI136" s="444" t="s">
        <v>653</v>
      </c>
      <c r="BJ136" s="45" t="s">
        <v>653</v>
      </c>
      <c r="BK136" s="444" t="s">
        <v>653</v>
      </c>
      <c r="BL136" s="444" t="s">
        <v>653</v>
      </c>
      <c r="BM136" s="729"/>
      <c r="BN136" s="45" t="s">
        <v>653</v>
      </c>
      <c r="BO136" s="45" t="s">
        <v>653</v>
      </c>
      <c r="BP136" s="729"/>
      <c r="BQ136" s="728"/>
      <c r="BR136" s="728"/>
      <c r="BS136" s="729"/>
      <c r="BT136" s="45" t="s">
        <v>653</v>
      </c>
      <c r="BU136" s="45" t="s">
        <v>653</v>
      </c>
      <c r="BV136" s="45" t="s">
        <v>653</v>
      </c>
      <c r="BW136" s="554"/>
      <c r="BX136" s="554"/>
      <c r="BY136" s="450" t="s">
        <v>653</v>
      </c>
      <c r="BZ136" s="574"/>
      <c r="CA136" s="574"/>
      <c r="CB136" s="45" t="s">
        <v>653</v>
      </c>
      <c r="CC136" s="574"/>
      <c r="CD136" s="574"/>
      <c r="CE136" s="45" t="s">
        <v>653</v>
      </c>
      <c r="CF136" s="45" t="s">
        <v>653</v>
      </c>
      <c r="CG136" s="444" t="s">
        <v>653</v>
      </c>
      <c r="CH136" s="450" t="s">
        <v>653</v>
      </c>
      <c r="CI136" s="444" t="s">
        <v>653</v>
      </c>
      <c r="CJ136" s="444" t="s">
        <v>653</v>
      </c>
      <c r="CK136" s="729"/>
      <c r="CL136" s="444" t="s">
        <v>653</v>
      </c>
      <c r="CM136" s="731" t="s">
        <v>659</v>
      </c>
      <c r="CN136" s="45" t="s">
        <v>653</v>
      </c>
      <c r="CO136" s="444" t="s">
        <v>653</v>
      </c>
      <c r="CP136" s="444" t="s">
        <v>653</v>
      </c>
      <c r="CQ136" s="45" t="s">
        <v>653</v>
      </c>
      <c r="CR136" s="580" t="s">
        <v>659</v>
      </c>
      <c r="CS136" s="580" t="s">
        <v>659</v>
      </c>
      <c r="CT136" s="45" t="s">
        <v>653</v>
      </c>
    </row>
    <row r="137" spans="1:98" ht="15" x14ac:dyDescent="0.2">
      <c r="A137" s="572">
        <v>42754</v>
      </c>
      <c r="B137" s="45" t="s">
        <v>653</v>
      </c>
      <c r="C137" s="45" t="s">
        <v>653</v>
      </c>
      <c r="D137" s="450" t="s">
        <v>653</v>
      </c>
      <c r="E137" s="574"/>
      <c r="F137" s="574"/>
      <c r="G137" s="728"/>
      <c r="H137" s="45" t="s">
        <v>653</v>
      </c>
      <c r="I137" s="45" t="s">
        <v>653</v>
      </c>
      <c r="J137" s="45" t="s">
        <v>653</v>
      </c>
      <c r="K137" s="45" t="s">
        <v>653</v>
      </c>
      <c r="L137" s="45" t="s">
        <v>653</v>
      </c>
      <c r="M137" s="45" t="s">
        <v>653</v>
      </c>
      <c r="N137" s="45" t="s">
        <v>653</v>
      </c>
      <c r="O137" s="45" t="s">
        <v>653</v>
      </c>
      <c r="P137" s="45" t="s">
        <v>653</v>
      </c>
      <c r="Q137" s="45" t="s">
        <v>653</v>
      </c>
      <c r="R137" s="45" t="s">
        <v>653</v>
      </c>
      <c r="S137" s="45" t="s">
        <v>653</v>
      </c>
      <c r="T137" s="45" t="s">
        <v>653</v>
      </c>
      <c r="U137" s="45" t="s">
        <v>653</v>
      </c>
      <c r="V137" s="729"/>
      <c r="W137" s="444" t="s">
        <v>653</v>
      </c>
      <c r="X137" s="45" t="s">
        <v>653</v>
      </c>
      <c r="Y137" s="45" t="s">
        <v>653</v>
      </c>
      <c r="Z137" s="444" t="s">
        <v>653</v>
      </c>
      <c r="AA137" s="444" t="s">
        <v>653</v>
      </c>
      <c r="AB137" s="450" t="s">
        <v>653</v>
      </c>
      <c r="AC137" s="444" t="s">
        <v>653</v>
      </c>
      <c r="AD137" s="444" t="s">
        <v>653</v>
      </c>
      <c r="AE137" s="45" t="s">
        <v>653</v>
      </c>
      <c r="AF137" s="444" t="s">
        <v>653</v>
      </c>
      <c r="AG137" s="444" t="s">
        <v>653</v>
      </c>
      <c r="AH137" s="450" t="s">
        <v>653</v>
      </c>
      <c r="AI137" s="45" t="s">
        <v>653</v>
      </c>
      <c r="AJ137" s="45" t="s">
        <v>653</v>
      </c>
      <c r="AK137" s="45" t="s">
        <v>653</v>
      </c>
      <c r="AL137" s="554"/>
      <c r="AM137" s="554"/>
      <c r="AN137" s="450" t="s">
        <v>653</v>
      </c>
      <c r="AO137" s="554"/>
      <c r="AP137" s="554"/>
      <c r="AQ137" s="450" t="s">
        <v>653</v>
      </c>
      <c r="AR137" s="444" t="s">
        <v>653</v>
      </c>
      <c r="AS137" s="444" t="s">
        <v>653</v>
      </c>
      <c r="AT137" s="45" t="s">
        <v>653</v>
      </c>
      <c r="AU137" s="554"/>
      <c r="AV137" s="554"/>
      <c r="AW137" s="450" t="s">
        <v>653</v>
      </c>
      <c r="AX137" s="554"/>
      <c r="AY137" s="554"/>
      <c r="AZ137" s="450" t="s">
        <v>653</v>
      </c>
      <c r="BA137" s="554"/>
      <c r="BB137" s="554"/>
      <c r="BC137" s="450"/>
      <c r="BD137" s="572">
        <v>42754</v>
      </c>
      <c r="BE137" s="444" t="s">
        <v>653</v>
      </c>
      <c r="BF137" s="444" t="s">
        <v>653</v>
      </c>
      <c r="BG137" s="45" t="s">
        <v>653</v>
      </c>
      <c r="BH137" s="444" t="s">
        <v>653</v>
      </c>
      <c r="BI137" s="444" t="s">
        <v>653</v>
      </c>
      <c r="BJ137" s="45" t="s">
        <v>653</v>
      </c>
      <c r="BK137" s="444" t="s">
        <v>653</v>
      </c>
      <c r="BL137" s="444" t="s">
        <v>653</v>
      </c>
      <c r="BM137" s="729"/>
      <c r="BN137" s="45" t="s">
        <v>653</v>
      </c>
      <c r="BO137" s="45" t="s">
        <v>653</v>
      </c>
      <c r="BP137" s="729"/>
      <c r="BQ137" s="728"/>
      <c r="BR137" s="728"/>
      <c r="BS137" s="729"/>
      <c r="BT137" s="45" t="s">
        <v>653</v>
      </c>
      <c r="BU137" s="45" t="s">
        <v>653</v>
      </c>
      <c r="BV137" s="45" t="s">
        <v>653</v>
      </c>
      <c r="BW137" s="554"/>
      <c r="BX137" s="554"/>
      <c r="BY137" s="450" t="s">
        <v>653</v>
      </c>
      <c r="BZ137" s="574"/>
      <c r="CA137" s="574"/>
      <c r="CB137" s="45" t="s">
        <v>653</v>
      </c>
      <c r="CC137" s="574"/>
      <c r="CD137" s="574"/>
      <c r="CE137" s="45" t="s">
        <v>653</v>
      </c>
      <c r="CF137" s="45" t="s">
        <v>653</v>
      </c>
      <c r="CG137" s="444" t="s">
        <v>653</v>
      </c>
      <c r="CH137" s="450" t="s">
        <v>653</v>
      </c>
      <c r="CI137" s="444" t="s">
        <v>653</v>
      </c>
      <c r="CJ137" s="444" t="s">
        <v>653</v>
      </c>
      <c r="CK137" s="729"/>
      <c r="CL137" s="444" t="s">
        <v>653</v>
      </c>
      <c r="CM137" s="731" t="s">
        <v>659</v>
      </c>
      <c r="CN137" s="45" t="s">
        <v>653</v>
      </c>
      <c r="CO137" s="444" t="s">
        <v>653</v>
      </c>
      <c r="CP137" s="444" t="s">
        <v>653</v>
      </c>
      <c r="CQ137" s="45" t="s">
        <v>653</v>
      </c>
      <c r="CR137" s="580" t="s">
        <v>659</v>
      </c>
      <c r="CS137" s="580" t="s">
        <v>659</v>
      </c>
      <c r="CT137" s="45" t="s">
        <v>653</v>
      </c>
    </row>
    <row r="138" spans="1:98" ht="15" x14ac:dyDescent="0.2">
      <c r="A138" s="572">
        <v>42755</v>
      </c>
      <c r="B138" s="45" t="s">
        <v>653</v>
      </c>
      <c r="C138" s="45" t="s">
        <v>653</v>
      </c>
      <c r="D138" s="450" t="s">
        <v>653</v>
      </c>
      <c r="E138" s="574"/>
      <c r="F138" s="574"/>
      <c r="G138" s="728"/>
      <c r="H138" s="45" t="s">
        <v>653</v>
      </c>
      <c r="I138" s="45" t="s">
        <v>653</v>
      </c>
      <c r="J138" s="45" t="s">
        <v>653</v>
      </c>
      <c r="K138" s="45" t="s">
        <v>653</v>
      </c>
      <c r="L138" s="45" t="s">
        <v>653</v>
      </c>
      <c r="M138" s="45" t="s">
        <v>653</v>
      </c>
      <c r="N138" s="45" t="s">
        <v>653</v>
      </c>
      <c r="O138" s="45" t="s">
        <v>653</v>
      </c>
      <c r="P138" s="45" t="s">
        <v>653</v>
      </c>
      <c r="Q138" s="45" t="s">
        <v>653</v>
      </c>
      <c r="R138" s="45" t="s">
        <v>653</v>
      </c>
      <c r="S138" s="45" t="s">
        <v>653</v>
      </c>
      <c r="T138" s="45" t="s">
        <v>653</v>
      </c>
      <c r="U138" s="45" t="s">
        <v>653</v>
      </c>
      <c r="V138" s="729"/>
      <c r="W138" s="444" t="s">
        <v>653</v>
      </c>
      <c r="X138" s="45" t="s">
        <v>653</v>
      </c>
      <c r="Y138" s="45" t="s">
        <v>653</v>
      </c>
      <c r="Z138" s="444" t="s">
        <v>653</v>
      </c>
      <c r="AA138" s="444" t="s">
        <v>653</v>
      </c>
      <c r="AB138" s="450" t="s">
        <v>653</v>
      </c>
      <c r="AC138" s="444" t="s">
        <v>653</v>
      </c>
      <c r="AD138" s="444" t="s">
        <v>653</v>
      </c>
      <c r="AE138" s="45" t="s">
        <v>653</v>
      </c>
      <c r="AF138" s="444" t="s">
        <v>653</v>
      </c>
      <c r="AG138" s="444" t="s">
        <v>653</v>
      </c>
      <c r="AH138" s="450" t="s">
        <v>653</v>
      </c>
      <c r="AI138" s="45" t="s">
        <v>653</v>
      </c>
      <c r="AJ138" s="45" t="s">
        <v>653</v>
      </c>
      <c r="AK138" s="45" t="s">
        <v>653</v>
      </c>
      <c r="AL138" s="554"/>
      <c r="AM138" s="554"/>
      <c r="AN138" s="450" t="s">
        <v>653</v>
      </c>
      <c r="AO138" s="554"/>
      <c r="AP138" s="554"/>
      <c r="AQ138" s="450" t="s">
        <v>653</v>
      </c>
      <c r="AR138" s="444" t="s">
        <v>653</v>
      </c>
      <c r="AS138" s="444" t="s">
        <v>653</v>
      </c>
      <c r="AT138" s="45" t="s">
        <v>653</v>
      </c>
      <c r="AU138" s="554"/>
      <c r="AV138" s="554"/>
      <c r="AW138" s="450" t="s">
        <v>653</v>
      </c>
      <c r="AX138" s="554"/>
      <c r="AY138" s="554"/>
      <c r="AZ138" s="450" t="s">
        <v>653</v>
      </c>
      <c r="BA138" s="554"/>
      <c r="BB138" s="554"/>
      <c r="BC138" s="450"/>
      <c r="BD138" s="572">
        <v>42755</v>
      </c>
      <c r="BE138" s="444" t="s">
        <v>653</v>
      </c>
      <c r="BF138" s="444" t="s">
        <v>653</v>
      </c>
      <c r="BG138" s="45" t="s">
        <v>653</v>
      </c>
      <c r="BH138" s="444" t="s">
        <v>653</v>
      </c>
      <c r="BI138" s="444" t="s">
        <v>653</v>
      </c>
      <c r="BJ138" s="45" t="s">
        <v>653</v>
      </c>
      <c r="BK138" s="444" t="s">
        <v>653</v>
      </c>
      <c r="BL138" s="444" t="s">
        <v>653</v>
      </c>
      <c r="BM138" s="729"/>
      <c r="BN138" s="45" t="s">
        <v>653</v>
      </c>
      <c r="BO138" s="45" t="s">
        <v>653</v>
      </c>
      <c r="BP138" s="729"/>
      <c r="BQ138" s="728"/>
      <c r="BR138" s="728"/>
      <c r="BS138" s="729"/>
      <c r="BT138" s="45" t="s">
        <v>653</v>
      </c>
      <c r="BU138" s="45" t="s">
        <v>653</v>
      </c>
      <c r="BV138" s="45" t="s">
        <v>653</v>
      </c>
      <c r="BW138" s="554"/>
      <c r="BX138" s="554"/>
      <c r="BY138" s="450" t="s">
        <v>653</v>
      </c>
      <c r="BZ138" s="574"/>
      <c r="CA138" s="574"/>
      <c r="CB138" s="45" t="s">
        <v>653</v>
      </c>
      <c r="CC138" s="574"/>
      <c r="CD138" s="574"/>
      <c r="CE138" s="45" t="s">
        <v>653</v>
      </c>
      <c r="CF138" s="45" t="s">
        <v>653</v>
      </c>
      <c r="CG138" s="444" t="s">
        <v>653</v>
      </c>
      <c r="CH138" s="450" t="s">
        <v>653</v>
      </c>
      <c r="CI138" s="444" t="s">
        <v>653</v>
      </c>
      <c r="CJ138" s="444" t="s">
        <v>653</v>
      </c>
      <c r="CK138" s="729"/>
      <c r="CL138" s="576" t="s">
        <v>665</v>
      </c>
      <c r="CM138" s="731" t="s">
        <v>659</v>
      </c>
      <c r="CN138" s="45" t="s">
        <v>653</v>
      </c>
      <c r="CO138" s="444" t="s">
        <v>653</v>
      </c>
      <c r="CP138" s="444" t="s">
        <v>653</v>
      </c>
      <c r="CQ138" s="45" t="s">
        <v>653</v>
      </c>
      <c r="CR138" s="444" t="s">
        <v>653</v>
      </c>
      <c r="CS138" s="580" t="s">
        <v>659</v>
      </c>
      <c r="CT138" s="45" t="s">
        <v>653</v>
      </c>
    </row>
    <row r="139" spans="1:98" ht="15" x14ac:dyDescent="0.2">
      <c r="A139" s="572">
        <v>42756</v>
      </c>
      <c r="B139" s="45" t="s">
        <v>653</v>
      </c>
      <c r="C139" s="45" t="s">
        <v>653</v>
      </c>
      <c r="D139" s="450" t="s">
        <v>653</v>
      </c>
      <c r="E139" s="574"/>
      <c r="F139" s="574"/>
      <c r="G139" s="728"/>
      <c r="H139" s="45" t="s">
        <v>653</v>
      </c>
      <c r="I139" s="45" t="s">
        <v>653</v>
      </c>
      <c r="J139" s="45" t="s">
        <v>653</v>
      </c>
      <c r="K139" s="45" t="s">
        <v>653</v>
      </c>
      <c r="L139" s="45" t="s">
        <v>653</v>
      </c>
      <c r="M139" s="45" t="s">
        <v>653</v>
      </c>
      <c r="N139" s="45" t="s">
        <v>653</v>
      </c>
      <c r="O139" s="45" t="s">
        <v>653</v>
      </c>
      <c r="P139" s="45" t="s">
        <v>653</v>
      </c>
      <c r="Q139" s="45" t="s">
        <v>653</v>
      </c>
      <c r="R139" s="45" t="s">
        <v>653</v>
      </c>
      <c r="S139" s="45" t="s">
        <v>653</v>
      </c>
      <c r="T139" s="45" t="s">
        <v>653</v>
      </c>
      <c r="U139" s="45" t="s">
        <v>653</v>
      </c>
      <c r="V139" s="729"/>
      <c r="W139" s="444" t="s">
        <v>653</v>
      </c>
      <c r="X139" s="45" t="s">
        <v>653</v>
      </c>
      <c r="Y139" s="45" t="s">
        <v>653</v>
      </c>
      <c r="Z139" s="444" t="s">
        <v>653</v>
      </c>
      <c r="AA139" s="444" t="s">
        <v>653</v>
      </c>
      <c r="AB139" s="450" t="s">
        <v>653</v>
      </c>
      <c r="AC139" s="444" t="s">
        <v>653</v>
      </c>
      <c r="AD139" s="444" t="s">
        <v>653</v>
      </c>
      <c r="AE139" s="45" t="s">
        <v>653</v>
      </c>
      <c r="AF139" s="444" t="s">
        <v>653</v>
      </c>
      <c r="AG139" s="444" t="s">
        <v>653</v>
      </c>
      <c r="AH139" s="450" t="s">
        <v>653</v>
      </c>
      <c r="AI139" s="45" t="s">
        <v>653</v>
      </c>
      <c r="AJ139" s="45" t="s">
        <v>653</v>
      </c>
      <c r="AK139" s="45" t="s">
        <v>653</v>
      </c>
      <c r="AL139" s="554"/>
      <c r="AM139" s="554"/>
      <c r="AN139" s="450" t="s">
        <v>653</v>
      </c>
      <c r="AO139" s="554"/>
      <c r="AP139" s="554"/>
      <c r="AQ139" s="450" t="s">
        <v>653</v>
      </c>
      <c r="AR139" s="444" t="s">
        <v>653</v>
      </c>
      <c r="AS139" s="444" t="s">
        <v>653</v>
      </c>
      <c r="AT139" s="45" t="s">
        <v>653</v>
      </c>
      <c r="AU139" s="554"/>
      <c r="AV139" s="554"/>
      <c r="AW139" s="450" t="s">
        <v>653</v>
      </c>
      <c r="AX139" s="554"/>
      <c r="AY139" s="554"/>
      <c r="AZ139" s="450" t="s">
        <v>653</v>
      </c>
      <c r="BA139" s="554"/>
      <c r="BB139" s="554"/>
      <c r="BC139" s="450"/>
      <c r="BD139" s="572">
        <v>42756</v>
      </c>
      <c r="BE139" s="444" t="s">
        <v>653</v>
      </c>
      <c r="BF139" s="444" t="s">
        <v>653</v>
      </c>
      <c r="BG139" s="45" t="s">
        <v>653</v>
      </c>
      <c r="BH139" s="444" t="s">
        <v>653</v>
      </c>
      <c r="BI139" s="444" t="s">
        <v>653</v>
      </c>
      <c r="BJ139" s="45" t="s">
        <v>653</v>
      </c>
      <c r="BK139" s="444" t="s">
        <v>653</v>
      </c>
      <c r="BL139" s="444" t="s">
        <v>653</v>
      </c>
      <c r="BM139" s="729"/>
      <c r="BN139" s="45" t="s">
        <v>653</v>
      </c>
      <c r="BO139" s="45" t="s">
        <v>653</v>
      </c>
      <c r="BP139" s="729"/>
      <c r="BQ139" s="728"/>
      <c r="BR139" s="728"/>
      <c r="BS139" s="729"/>
      <c r="BT139" s="45" t="s">
        <v>653</v>
      </c>
      <c r="BU139" s="45" t="s">
        <v>653</v>
      </c>
      <c r="BV139" s="45" t="s">
        <v>653</v>
      </c>
      <c r="BW139" s="554"/>
      <c r="BX139" s="554"/>
      <c r="BY139" s="575" t="s">
        <v>659</v>
      </c>
      <c r="BZ139" s="574"/>
      <c r="CA139" s="574"/>
      <c r="CB139" s="45" t="s">
        <v>653</v>
      </c>
      <c r="CC139" s="574"/>
      <c r="CD139" s="574"/>
      <c r="CE139" s="45" t="s">
        <v>653</v>
      </c>
      <c r="CF139" s="45" t="s">
        <v>653</v>
      </c>
      <c r="CG139" s="444" t="s">
        <v>653</v>
      </c>
      <c r="CH139" s="450" t="s">
        <v>653</v>
      </c>
      <c r="CI139" s="444" t="s">
        <v>653</v>
      </c>
      <c r="CJ139" s="444" t="s">
        <v>653</v>
      </c>
      <c r="CK139" s="729"/>
      <c r="CL139" s="576" t="s">
        <v>665</v>
      </c>
      <c r="CM139" s="731" t="s">
        <v>659</v>
      </c>
      <c r="CN139" s="45" t="s">
        <v>653</v>
      </c>
      <c r="CO139" s="444" t="s">
        <v>653</v>
      </c>
      <c r="CP139" s="444" t="s">
        <v>653</v>
      </c>
      <c r="CQ139" s="45" t="s">
        <v>653</v>
      </c>
      <c r="CR139" s="580" t="s">
        <v>659</v>
      </c>
      <c r="CS139" s="580" t="s">
        <v>659</v>
      </c>
      <c r="CT139" s="45" t="s">
        <v>653</v>
      </c>
    </row>
    <row r="140" spans="1:98" ht="15" x14ac:dyDescent="0.2">
      <c r="A140" s="572">
        <v>42757</v>
      </c>
      <c r="B140" s="45" t="s">
        <v>653</v>
      </c>
      <c r="C140" s="45" t="s">
        <v>653</v>
      </c>
      <c r="D140" s="450" t="s">
        <v>653</v>
      </c>
      <c r="E140" s="574"/>
      <c r="F140" s="574"/>
      <c r="G140" s="728"/>
      <c r="H140" s="45" t="s">
        <v>653</v>
      </c>
      <c r="I140" s="45" t="s">
        <v>653</v>
      </c>
      <c r="J140" s="45" t="s">
        <v>653</v>
      </c>
      <c r="K140" s="45" t="s">
        <v>653</v>
      </c>
      <c r="L140" s="45" t="s">
        <v>653</v>
      </c>
      <c r="M140" s="45" t="s">
        <v>653</v>
      </c>
      <c r="N140" s="45" t="s">
        <v>653</v>
      </c>
      <c r="O140" s="45" t="s">
        <v>653</v>
      </c>
      <c r="P140" s="45" t="s">
        <v>653</v>
      </c>
      <c r="Q140" s="45" t="s">
        <v>653</v>
      </c>
      <c r="R140" s="45" t="s">
        <v>653</v>
      </c>
      <c r="S140" s="45" t="s">
        <v>653</v>
      </c>
      <c r="T140" s="45" t="s">
        <v>653</v>
      </c>
      <c r="U140" s="45" t="s">
        <v>653</v>
      </c>
      <c r="V140" s="729"/>
      <c r="W140" s="444" t="s">
        <v>653</v>
      </c>
      <c r="X140" s="45" t="s">
        <v>653</v>
      </c>
      <c r="Y140" s="45" t="s">
        <v>653</v>
      </c>
      <c r="Z140" s="444" t="s">
        <v>653</v>
      </c>
      <c r="AA140" s="444" t="s">
        <v>653</v>
      </c>
      <c r="AB140" s="450" t="s">
        <v>653</v>
      </c>
      <c r="AC140" s="444" t="s">
        <v>653</v>
      </c>
      <c r="AD140" s="444" t="s">
        <v>653</v>
      </c>
      <c r="AE140" s="45" t="s">
        <v>653</v>
      </c>
      <c r="AF140" s="444" t="s">
        <v>653</v>
      </c>
      <c r="AG140" s="444" t="s">
        <v>653</v>
      </c>
      <c r="AH140" s="450" t="s">
        <v>653</v>
      </c>
      <c r="AI140" s="45" t="s">
        <v>653</v>
      </c>
      <c r="AJ140" s="45" t="s">
        <v>653</v>
      </c>
      <c r="AK140" s="45" t="s">
        <v>653</v>
      </c>
      <c r="AL140" s="554"/>
      <c r="AM140" s="554"/>
      <c r="AN140" s="450" t="s">
        <v>653</v>
      </c>
      <c r="AO140" s="554"/>
      <c r="AP140" s="554"/>
      <c r="AQ140" s="450" t="s">
        <v>653</v>
      </c>
      <c r="AR140" s="444" t="s">
        <v>653</v>
      </c>
      <c r="AS140" s="444" t="s">
        <v>653</v>
      </c>
      <c r="AT140" s="45" t="s">
        <v>653</v>
      </c>
      <c r="AU140" s="554"/>
      <c r="AV140" s="554"/>
      <c r="AW140" s="450" t="s">
        <v>653</v>
      </c>
      <c r="AX140" s="554"/>
      <c r="AY140" s="554"/>
      <c r="AZ140" s="450" t="s">
        <v>653</v>
      </c>
      <c r="BA140" s="554"/>
      <c r="BB140" s="554"/>
      <c r="BC140" s="450"/>
      <c r="BD140" s="572">
        <v>42757</v>
      </c>
      <c r="BE140" s="444" t="s">
        <v>653</v>
      </c>
      <c r="BF140" s="444" t="s">
        <v>653</v>
      </c>
      <c r="BG140" s="45" t="s">
        <v>653</v>
      </c>
      <c r="BH140" s="444" t="s">
        <v>653</v>
      </c>
      <c r="BI140" s="444" t="s">
        <v>653</v>
      </c>
      <c r="BJ140" s="45" t="s">
        <v>653</v>
      </c>
      <c r="BK140" s="444" t="s">
        <v>653</v>
      </c>
      <c r="BL140" s="444" t="s">
        <v>653</v>
      </c>
      <c r="BM140" s="729"/>
      <c r="BN140" s="45" t="s">
        <v>653</v>
      </c>
      <c r="BO140" s="45" t="s">
        <v>653</v>
      </c>
      <c r="BP140" s="729"/>
      <c r="BQ140" s="728"/>
      <c r="BR140" s="728"/>
      <c r="BS140" s="729"/>
      <c r="BT140" s="45" t="s">
        <v>653</v>
      </c>
      <c r="BU140" s="45" t="s">
        <v>653</v>
      </c>
      <c r="BV140" s="45" t="s">
        <v>653</v>
      </c>
      <c r="BW140" s="554"/>
      <c r="BX140" s="554"/>
      <c r="BY140" s="450" t="s">
        <v>653</v>
      </c>
      <c r="BZ140" s="574"/>
      <c r="CA140" s="574"/>
      <c r="CB140" s="45" t="s">
        <v>653</v>
      </c>
      <c r="CC140" s="574"/>
      <c r="CD140" s="574"/>
      <c r="CE140" s="45" t="s">
        <v>653</v>
      </c>
      <c r="CF140" s="45" t="s">
        <v>653</v>
      </c>
      <c r="CG140" s="444" t="s">
        <v>653</v>
      </c>
      <c r="CH140" s="450" t="s">
        <v>653</v>
      </c>
      <c r="CI140" s="444" t="s">
        <v>653</v>
      </c>
      <c r="CJ140" s="444" t="s">
        <v>653</v>
      </c>
      <c r="CK140" s="729"/>
      <c r="CL140" s="444" t="s">
        <v>653</v>
      </c>
      <c r="CM140" s="731" t="s">
        <v>659</v>
      </c>
      <c r="CN140" s="45" t="s">
        <v>653</v>
      </c>
      <c r="CO140" s="444" t="s">
        <v>653</v>
      </c>
      <c r="CP140" s="444" t="s">
        <v>653</v>
      </c>
      <c r="CQ140" s="45" t="s">
        <v>653</v>
      </c>
      <c r="CR140" s="580" t="s">
        <v>659</v>
      </c>
      <c r="CS140" s="580" t="s">
        <v>659</v>
      </c>
      <c r="CT140" s="45" t="s">
        <v>653</v>
      </c>
    </row>
    <row r="141" spans="1:98" ht="15" x14ac:dyDescent="0.2">
      <c r="A141" s="572">
        <v>42758</v>
      </c>
      <c r="B141" s="45" t="s">
        <v>653</v>
      </c>
      <c r="C141" s="45" t="s">
        <v>653</v>
      </c>
      <c r="D141" s="450" t="s">
        <v>653</v>
      </c>
      <c r="E141" s="574"/>
      <c r="F141" s="574"/>
      <c r="G141" s="728"/>
      <c r="H141" s="45" t="s">
        <v>653</v>
      </c>
      <c r="I141" s="45" t="s">
        <v>653</v>
      </c>
      <c r="J141" s="45" t="s">
        <v>653</v>
      </c>
      <c r="K141" s="45" t="s">
        <v>653</v>
      </c>
      <c r="L141" s="45" t="s">
        <v>653</v>
      </c>
      <c r="M141" s="45" t="s">
        <v>653</v>
      </c>
      <c r="N141" s="45" t="s">
        <v>653</v>
      </c>
      <c r="O141" s="45" t="s">
        <v>653</v>
      </c>
      <c r="P141" s="45" t="s">
        <v>653</v>
      </c>
      <c r="Q141" s="45" t="s">
        <v>653</v>
      </c>
      <c r="R141" s="45" t="s">
        <v>653</v>
      </c>
      <c r="S141" s="45" t="s">
        <v>653</v>
      </c>
      <c r="T141" s="45" t="s">
        <v>653</v>
      </c>
      <c r="U141" s="45" t="s">
        <v>653</v>
      </c>
      <c r="V141" s="729"/>
      <c r="W141" s="444" t="s">
        <v>653</v>
      </c>
      <c r="X141" s="45" t="s">
        <v>653</v>
      </c>
      <c r="Y141" s="45" t="s">
        <v>653</v>
      </c>
      <c r="Z141" s="444" t="s">
        <v>653</v>
      </c>
      <c r="AA141" s="444" t="s">
        <v>653</v>
      </c>
      <c r="AB141" s="450" t="s">
        <v>653</v>
      </c>
      <c r="AC141" s="444" t="s">
        <v>653</v>
      </c>
      <c r="AD141" s="444" t="s">
        <v>653</v>
      </c>
      <c r="AE141" s="45" t="s">
        <v>653</v>
      </c>
      <c r="AF141" s="444" t="s">
        <v>653</v>
      </c>
      <c r="AG141" s="444" t="s">
        <v>653</v>
      </c>
      <c r="AH141" s="450" t="s">
        <v>653</v>
      </c>
      <c r="AI141" s="45" t="s">
        <v>653</v>
      </c>
      <c r="AJ141" s="45" t="s">
        <v>653</v>
      </c>
      <c r="AK141" s="45" t="s">
        <v>653</v>
      </c>
      <c r="AL141" s="554"/>
      <c r="AM141" s="554"/>
      <c r="AN141" s="450" t="s">
        <v>653</v>
      </c>
      <c r="AO141" s="554"/>
      <c r="AP141" s="554"/>
      <c r="AQ141" s="450" t="s">
        <v>653</v>
      </c>
      <c r="AR141" s="444" t="s">
        <v>653</v>
      </c>
      <c r="AS141" s="444" t="s">
        <v>653</v>
      </c>
      <c r="AT141" s="45" t="s">
        <v>653</v>
      </c>
      <c r="AU141" s="554"/>
      <c r="AV141" s="554"/>
      <c r="AW141" s="450" t="s">
        <v>653</v>
      </c>
      <c r="AX141" s="554"/>
      <c r="AY141" s="554"/>
      <c r="AZ141" s="450" t="s">
        <v>653</v>
      </c>
      <c r="BA141" s="554"/>
      <c r="BB141" s="554"/>
      <c r="BC141" s="450"/>
      <c r="BD141" s="572">
        <v>42758</v>
      </c>
      <c r="BE141" s="444" t="s">
        <v>653</v>
      </c>
      <c r="BF141" s="444" t="s">
        <v>653</v>
      </c>
      <c r="BG141" s="45" t="s">
        <v>653</v>
      </c>
      <c r="BH141" s="444" t="s">
        <v>653</v>
      </c>
      <c r="BI141" s="444" t="s">
        <v>653</v>
      </c>
      <c r="BJ141" s="45" t="s">
        <v>653</v>
      </c>
      <c r="BK141" s="444" t="s">
        <v>653</v>
      </c>
      <c r="BL141" s="444" t="s">
        <v>653</v>
      </c>
      <c r="BM141" s="729"/>
      <c r="BN141" s="45" t="s">
        <v>653</v>
      </c>
      <c r="BO141" s="45" t="s">
        <v>653</v>
      </c>
      <c r="BP141" s="729"/>
      <c r="BQ141" s="728"/>
      <c r="BR141" s="728"/>
      <c r="BS141" s="729"/>
      <c r="BT141" s="45" t="s">
        <v>653</v>
      </c>
      <c r="BU141" s="45" t="s">
        <v>653</v>
      </c>
      <c r="BV141" s="45" t="s">
        <v>653</v>
      </c>
      <c r="BW141" s="554"/>
      <c r="BX141" s="554"/>
      <c r="BY141" s="450" t="s">
        <v>653</v>
      </c>
      <c r="BZ141" s="574"/>
      <c r="CA141" s="574"/>
      <c r="CB141" s="45" t="s">
        <v>653</v>
      </c>
      <c r="CC141" s="574"/>
      <c r="CD141" s="574"/>
      <c r="CE141" s="45" t="s">
        <v>653</v>
      </c>
      <c r="CF141" s="45" t="s">
        <v>653</v>
      </c>
      <c r="CG141" s="444" t="s">
        <v>653</v>
      </c>
      <c r="CH141" s="450" t="s">
        <v>653</v>
      </c>
      <c r="CI141" s="444" t="s">
        <v>653</v>
      </c>
      <c r="CJ141" s="444" t="s">
        <v>653</v>
      </c>
      <c r="CK141" s="729"/>
      <c r="CL141" s="580" t="s">
        <v>659</v>
      </c>
      <c r="CM141" s="731" t="s">
        <v>659</v>
      </c>
      <c r="CN141" s="45" t="s">
        <v>653</v>
      </c>
      <c r="CO141" s="444" t="s">
        <v>653</v>
      </c>
      <c r="CP141" s="444" t="s">
        <v>653</v>
      </c>
      <c r="CQ141" s="45" t="s">
        <v>653</v>
      </c>
      <c r="CR141" s="580" t="s">
        <v>659</v>
      </c>
      <c r="CS141" s="580" t="s">
        <v>659</v>
      </c>
      <c r="CT141" s="45" t="s">
        <v>653</v>
      </c>
    </row>
    <row r="142" spans="1:98" ht="15" x14ac:dyDescent="0.2">
      <c r="A142" s="572">
        <v>42759</v>
      </c>
      <c r="B142" s="45" t="s">
        <v>653</v>
      </c>
      <c r="C142" s="45" t="s">
        <v>653</v>
      </c>
      <c r="D142" s="450" t="s">
        <v>653</v>
      </c>
      <c r="E142" s="574"/>
      <c r="F142" s="574"/>
      <c r="G142" s="728"/>
      <c r="H142" s="45" t="s">
        <v>653</v>
      </c>
      <c r="I142" s="45" t="s">
        <v>653</v>
      </c>
      <c r="J142" s="45" t="s">
        <v>653</v>
      </c>
      <c r="K142" s="45" t="s">
        <v>653</v>
      </c>
      <c r="L142" s="45" t="s">
        <v>653</v>
      </c>
      <c r="M142" s="45" t="s">
        <v>653</v>
      </c>
      <c r="N142" s="45" t="s">
        <v>653</v>
      </c>
      <c r="O142" s="45" t="s">
        <v>653</v>
      </c>
      <c r="P142" s="45" t="s">
        <v>653</v>
      </c>
      <c r="Q142" s="45" t="s">
        <v>653</v>
      </c>
      <c r="R142" s="45" t="s">
        <v>653</v>
      </c>
      <c r="S142" s="45" t="s">
        <v>653</v>
      </c>
      <c r="T142" s="45" t="s">
        <v>653</v>
      </c>
      <c r="U142" s="45" t="s">
        <v>653</v>
      </c>
      <c r="V142" s="729"/>
      <c r="W142" s="444" t="s">
        <v>653</v>
      </c>
      <c r="X142" s="45" t="s">
        <v>653</v>
      </c>
      <c r="Y142" s="45" t="s">
        <v>653</v>
      </c>
      <c r="Z142" s="444" t="s">
        <v>653</v>
      </c>
      <c r="AA142" s="444" t="s">
        <v>653</v>
      </c>
      <c r="AB142" s="450" t="s">
        <v>653</v>
      </c>
      <c r="AC142" s="444" t="s">
        <v>653</v>
      </c>
      <c r="AD142" s="444" t="s">
        <v>653</v>
      </c>
      <c r="AE142" s="45" t="s">
        <v>653</v>
      </c>
      <c r="AF142" s="444" t="s">
        <v>653</v>
      </c>
      <c r="AG142" s="444" t="s">
        <v>653</v>
      </c>
      <c r="AH142" s="450" t="s">
        <v>653</v>
      </c>
      <c r="AI142" s="45" t="s">
        <v>653</v>
      </c>
      <c r="AJ142" s="45" t="s">
        <v>653</v>
      </c>
      <c r="AK142" s="45" t="s">
        <v>653</v>
      </c>
      <c r="AL142" s="554"/>
      <c r="AM142" s="554"/>
      <c r="AN142" s="450" t="s">
        <v>653</v>
      </c>
      <c r="AO142" s="554"/>
      <c r="AP142" s="554"/>
      <c r="AQ142" s="450" t="s">
        <v>653</v>
      </c>
      <c r="AR142" s="444" t="s">
        <v>653</v>
      </c>
      <c r="AS142" s="444" t="s">
        <v>653</v>
      </c>
      <c r="AT142" s="45" t="s">
        <v>653</v>
      </c>
      <c r="AU142" s="554"/>
      <c r="AV142" s="554"/>
      <c r="AW142" s="450" t="s">
        <v>653</v>
      </c>
      <c r="AX142" s="554"/>
      <c r="AY142" s="554"/>
      <c r="AZ142" s="450" t="s">
        <v>653</v>
      </c>
      <c r="BA142" s="554"/>
      <c r="BB142" s="554"/>
      <c r="BC142" s="450"/>
      <c r="BD142" s="572">
        <v>42759</v>
      </c>
      <c r="BE142" s="444" t="s">
        <v>653</v>
      </c>
      <c r="BF142" s="444" t="s">
        <v>653</v>
      </c>
      <c r="BG142" s="45" t="s">
        <v>653</v>
      </c>
      <c r="BH142" s="444" t="s">
        <v>653</v>
      </c>
      <c r="BI142" s="444" t="s">
        <v>653</v>
      </c>
      <c r="BJ142" s="45" t="s">
        <v>653</v>
      </c>
      <c r="BK142" s="444" t="s">
        <v>653</v>
      </c>
      <c r="BL142" s="444" t="s">
        <v>653</v>
      </c>
      <c r="BM142" s="729"/>
      <c r="BN142" s="45" t="s">
        <v>653</v>
      </c>
      <c r="BO142" s="45" t="s">
        <v>653</v>
      </c>
      <c r="BP142" s="729"/>
      <c r="BQ142" s="728"/>
      <c r="BR142" s="728"/>
      <c r="BS142" s="729"/>
      <c r="BT142" s="45" t="s">
        <v>653</v>
      </c>
      <c r="BU142" s="45" t="s">
        <v>653</v>
      </c>
      <c r="BV142" s="45" t="s">
        <v>653</v>
      </c>
      <c r="BW142" s="554"/>
      <c r="BX142" s="554"/>
      <c r="BY142" s="450" t="s">
        <v>653</v>
      </c>
      <c r="BZ142" s="574"/>
      <c r="CA142" s="574"/>
      <c r="CB142" s="45" t="s">
        <v>653</v>
      </c>
      <c r="CC142" s="574"/>
      <c r="CD142" s="574"/>
      <c r="CE142" s="45" t="s">
        <v>653</v>
      </c>
      <c r="CF142" s="45" t="s">
        <v>653</v>
      </c>
      <c r="CG142" s="444" t="s">
        <v>653</v>
      </c>
      <c r="CH142" s="450" t="s">
        <v>653</v>
      </c>
      <c r="CI142" s="444" t="s">
        <v>653</v>
      </c>
      <c r="CJ142" s="444" t="s">
        <v>653</v>
      </c>
      <c r="CK142" s="729"/>
      <c r="CL142" s="580" t="s">
        <v>659</v>
      </c>
      <c r="CM142" s="731" t="s">
        <v>659</v>
      </c>
      <c r="CN142" s="45" t="s">
        <v>653</v>
      </c>
      <c r="CO142" s="444" t="s">
        <v>653</v>
      </c>
      <c r="CP142" s="444" t="s">
        <v>653</v>
      </c>
      <c r="CQ142" s="45" t="s">
        <v>653</v>
      </c>
      <c r="CR142" s="580" t="s">
        <v>659</v>
      </c>
      <c r="CS142" s="580" t="s">
        <v>659</v>
      </c>
      <c r="CT142" s="45" t="s">
        <v>653</v>
      </c>
    </row>
    <row r="143" spans="1:98" ht="15" x14ac:dyDescent="0.2">
      <c r="A143" s="572">
        <v>42760</v>
      </c>
      <c r="B143" s="45" t="s">
        <v>653</v>
      </c>
      <c r="C143" s="45" t="s">
        <v>653</v>
      </c>
      <c r="D143" s="450" t="s">
        <v>653</v>
      </c>
      <c r="E143" s="574"/>
      <c r="F143" s="574"/>
      <c r="G143" s="728"/>
      <c r="H143" s="45" t="s">
        <v>653</v>
      </c>
      <c r="I143" s="45" t="s">
        <v>653</v>
      </c>
      <c r="J143" s="45" t="s">
        <v>653</v>
      </c>
      <c r="K143" s="45" t="s">
        <v>653</v>
      </c>
      <c r="L143" s="45" t="s">
        <v>653</v>
      </c>
      <c r="M143" s="45" t="s">
        <v>653</v>
      </c>
      <c r="N143" s="45" t="s">
        <v>653</v>
      </c>
      <c r="O143" s="45" t="s">
        <v>653</v>
      </c>
      <c r="P143" s="45" t="s">
        <v>653</v>
      </c>
      <c r="Q143" s="45" t="s">
        <v>653</v>
      </c>
      <c r="R143" s="45" t="s">
        <v>653</v>
      </c>
      <c r="S143" s="45" t="s">
        <v>653</v>
      </c>
      <c r="T143" s="45" t="s">
        <v>653</v>
      </c>
      <c r="U143" s="45" t="s">
        <v>653</v>
      </c>
      <c r="V143" s="729"/>
      <c r="W143" s="444" t="s">
        <v>653</v>
      </c>
      <c r="X143" s="45" t="s">
        <v>653</v>
      </c>
      <c r="Y143" s="45" t="s">
        <v>653</v>
      </c>
      <c r="Z143" s="444" t="s">
        <v>653</v>
      </c>
      <c r="AA143" s="444" t="s">
        <v>653</v>
      </c>
      <c r="AB143" s="450" t="s">
        <v>653</v>
      </c>
      <c r="AC143" s="444" t="s">
        <v>653</v>
      </c>
      <c r="AD143" s="444" t="s">
        <v>653</v>
      </c>
      <c r="AE143" s="45" t="s">
        <v>653</v>
      </c>
      <c r="AF143" s="444" t="s">
        <v>653</v>
      </c>
      <c r="AG143" s="444" t="s">
        <v>653</v>
      </c>
      <c r="AH143" s="450" t="s">
        <v>653</v>
      </c>
      <c r="AI143" s="45" t="s">
        <v>653</v>
      </c>
      <c r="AJ143" s="45" t="s">
        <v>653</v>
      </c>
      <c r="AK143" s="45" t="s">
        <v>653</v>
      </c>
      <c r="AL143" s="554"/>
      <c r="AM143" s="554"/>
      <c r="AN143" s="450" t="s">
        <v>653</v>
      </c>
      <c r="AO143" s="554"/>
      <c r="AP143" s="554"/>
      <c r="AQ143" s="450" t="s">
        <v>653</v>
      </c>
      <c r="AR143" s="444" t="s">
        <v>653</v>
      </c>
      <c r="AS143" s="444" t="s">
        <v>653</v>
      </c>
      <c r="AT143" s="45" t="s">
        <v>653</v>
      </c>
      <c r="AU143" s="554"/>
      <c r="AV143" s="554"/>
      <c r="AW143" s="450" t="s">
        <v>653</v>
      </c>
      <c r="AX143" s="554"/>
      <c r="AY143" s="554"/>
      <c r="AZ143" s="450" t="s">
        <v>653</v>
      </c>
      <c r="BA143" s="554"/>
      <c r="BB143" s="554"/>
      <c r="BC143" s="450"/>
      <c r="BD143" s="572">
        <v>42760</v>
      </c>
      <c r="BE143" s="444" t="s">
        <v>653</v>
      </c>
      <c r="BF143" s="444" t="s">
        <v>653</v>
      </c>
      <c r="BG143" s="45" t="s">
        <v>653</v>
      </c>
      <c r="BH143" s="444" t="s">
        <v>653</v>
      </c>
      <c r="BI143" s="444" t="s">
        <v>653</v>
      </c>
      <c r="BJ143" s="45" t="s">
        <v>653</v>
      </c>
      <c r="BK143" s="444" t="s">
        <v>653</v>
      </c>
      <c r="BL143" s="444" t="s">
        <v>653</v>
      </c>
      <c r="BM143" s="729"/>
      <c r="BN143" s="45" t="s">
        <v>653</v>
      </c>
      <c r="BO143" s="45" t="s">
        <v>653</v>
      </c>
      <c r="BP143" s="729"/>
      <c r="BQ143" s="728"/>
      <c r="BR143" s="728"/>
      <c r="BS143" s="729"/>
      <c r="BT143" s="45" t="s">
        <v>653</v>
      </c>
      <c r="BU143" s="45" t="s">
        <v>653</v>
      </c>
      <c r="BV143" s="45" t="s">
        <v>653</v>
      </c>
      <c r="BW143" s="554"/>
      <c r="BX143" s="554"/>
      <c r="BY143" s="450" t="s">
        <v>653</v>
      </c>
      <c r="BZ143" s="574"/>
      <c r="CA143" s="574"/>
      <c r="CB143" s="45" t="s">
        <v>653</v>
      </c>
      <c r="CC143" s="574"/>
      <c r="CD143" s="574"/>
      <c r="CE143" s="45" t="s">
        <v>653</v>
      </c>
      <c r="CF143" s="45" t="s">
        <v>653</v>
      </c>
      <c r="CG143" s="444" t="s">
        <v>653</v>
      </c>
      <c r="CH143" s="450" t="s">
        <v>653</v>
      </c>
      <c r="CI143" s="444" t="s">
        <v>653</v>
      </c>
      <c r="CJ143" s="444" t="s">
        <v>653</v>
      </c>
      <c r="CK143" s="729"/>
      <c r="CL143" s="580" t="s">
        <v>659</v>
      </c>
      <c r="CM143" s="731" t="s">
        <v>659</v>
      </c>
      <c r="CN143" s="45" t="s">
        <v>653</v>
      </c>
      <c r="CO143" s="444" t="s">
        <v>653</v>
      </c>
      <c r="CP143" s="444" t="s">
        <v>653</v>
      </c>
      <c r="CQ143" s="45" t="s">
        <v>653</v>
      </c>
      <c r="CR143" s="580" t="s">
        <v>659</v>
      </c>
      <c r="CS143" s="580" t="s">
        <v>659</v>
      </c>
      <c r="CT143" s="45" t="s">
        <v>653</v>
      </c>
    </row>
    <row r="144" spans="1:98" ht="15" x14ac:dyDescent="0.2">
      <c r="A144" s="572">
        <v>42761</v>
      </c>
      <c r="B144" s="45" t="s">
        <v>653</v>
      </c>
      <c r="C144" s="45" t="s">
        <v>653</v>
      </c>
      <c r="D144" s="450" t="s">
        <v>653</v>
      </c>
      <c r="E144" s="574"/>
      <c r="F144" s="574"/>
      <c r="G144" s="728"/>
      <c r="H144" s="45" t="s">
        <v>653</v>
      </c>
      <c r="I144" s="45" t="s">
        <v>653</v>
      </c>
      <c r="J144" s="45" t="s">
        <v>653</v>
      </c>
      <c r="K144" s="45" t="s">
        <v>653</v>
      </c>
      <c r="L144" s="45" t="s">
        <v>653</v>
      </c>
      <c r="M144" s="45" t="s">
        <v>653</v>
      </c>
      <c r="N144" s="45" t="s">
        <v>653</v>
      </c>
      <c r="O144" s="45" t="s">
        <v>653</v>
      </c>
      <c r="P144" s="45" t="s">
        <v>653</v>
      </c>
      <c r="Q144" s="45" t="s">
        <v>653</v>
      </c>
      <c r="R144" s="45" t="s">
        <v>653</v>
      </c>
      <c r="S144" s="45" t="s">
        <v>653</v>
      </c>
      <c r="T144" s="45" t="s">
        <v>653</v>
      </c>
      <c r="U144" s="45" t="s">
        <v>653</v>
      </c>
      <c r="V144" s="729"/>
      <c r="W144" s="444" t="s">
        <v>653</v>
      </c>
      <c r="X144" s="45" t="s">
        <v>653</v>
      </c>
      <c r="Y144" s="45" t="s">
        <v>653</v>
      </c>
      <c r="Z144" s="444" t="s">
        <v>653</v>
      </c>
      <c r="AA144" s="444" t="s">
        <v>653</v>
      </c>
      <c r="AB144" s="450" t="s">
        <v>653</v>
      </c>
      <c r="AC144" s="444" t="s">
        <v>653</v>
      </c>
      <c r="AD144" s="444" t="s">
        <v>653</v>
      </c>
      <c r="AE144" s="45" t="s">
        <v>653</v>
      </c>
      <c r="AF144" s="444" t="s">
        <v>653</v>
      </c>
      <c r="AG144" s="444" t="s">
        <v>653</v>
      </c>
      <c r="AH144" s="450" t="s">
        <v>653</v>
      </c>
      <c r="AI144" s="45" t="s">
        <v>653</v>
      </c>
      <c r="AJ144" s="45" t="s">
        <v>653</v>
      </c>
      <c r="AK144" s="45" t="s">
        <v>653</v>
      </c>
      <c r="AL144" s="554"/>
      <c r="AM144" s="554"/>
      <c r="AN144" s="450" t="s">
        <v>653</v>
      </c>
      <c r="AO144" s="554"/>
      <c r="AP144" s="554"/>
      <c r="AQ144" s="450" t="s">
        <v>653</v>
      </c>
      <c r="AR144" s="444" t="s">
        <v>653</v>
      </c>
      <c r="AS144" s="444" t="s">
        <v>653</v>
      </c>
      <c r="AT144" s="45" t="s">
        <v>653</v>
      </c>
      <c r="AU144" s="554"/>
      <c r="AV144" s="554"/>
      <c r="AW144" s="450" t="s">
        <v>653</v>
      </c>
      <c r="AX144" s="554"/>
      <c r="AY144" s="554"/>
      <c r="AZ144" s="450" t="s">
        <v>653</v>
      </c>
      <c r="BA144" s="554"/>
      <c r="BB144" s="554"/>
      <c r="BC144" s="450"/>
      <c r="BD144" s="572">
        <v>42761</v>
      </c>
      <c r="BE144" s="444" t="s">
        <v>653</v>
      </c>
      <c r="BF144" s="444" t="s">
        <v>653</v>
      </c>
      <c r="BG144" s="45" t="s">
        <v>653</v>
      </c>
      <c r="BH144" s="444" t="s">
        <v>653</v>
      </c>
      <c r="BI144" s="444" t="s">
        <v>653</v>
      </c>
      <c r="BJ144" s="45" t="s">
        <v>653</v>
      </c>
      <c r="BK144" s="444" t="s">
        <v>653</v>
      </c>
      <c r="BL144" s="444" t="s">
        <v>653</v>
      </c>
      <c r="BM144" s="729"/>
      <c r="BN144" s="45" t="s">
        <v>653</v>
      </c>
      <c r="BO144" s="45" t="s">
        <v>653</v>
      </c>
      <c r="BP144" s="729"/>
      <c r="BQ144" s="728"/>
      <c r="BR144" s="728"/>
      <c r="BS144" s="729"/>
      <c r="BT144" s="45" t="s">
        <v>653</v>
      </c>
      <c r="BU144" s="45" t="s">
        <v>653</v>
      </c>
      <c r="BV144" s="45" t="s">
        <v>653</v>
      </c>
      <c r="BW144" s="554"/>
      <c r="BX144" s="554"/>
      <c r="BY144" s="450" t="s">
        <v>653</v>
      </c>
      <c r="BZ144" s="574"/>
      <c r="CA144" s="574"/>
      <c r="CB144" s="45" t="s">
        <v>653</v>
      </c>
      <c r="CC144" s="574"/>
      <c r="CD144" s="574"/>
      <c r="CE144" s="45" t="s">
        <v>653</v>
      </c>
      <c r="CF144" s="45" t="s">
        <v>653</v>
      </c>
      <c r="CG144" s="444" t="s">
        <v>653</v>
      </c>
      <c r="CH144" s="450" t="s">
        <v>653</v>
      </c>
      <c r="CI144" s="444" t="s">
        <v>653</v>
      </c>
      <c r="CJ144" s="444" t="s">
        <v>653</v>
      </c>
      <c r="CK144" s="729"/>
      <c r="CL144" s="444" t="s">
        <v>653</v>
      </c>
      <c r="CM144" s="731" t="s">
        <v>659</v>
      </c>
      <c r="CN144" s="45" t="s">
        <v>653</v>
      </c>
      <c r="CO144" s="444" t="s">
        <v>653</v>
      </c>
      <c r="CP144" s="444" t="s">
        <v>653</v>
      </c>
      <c r="CQ144" s="45" t="s">
        <v>653</v>
      </c>
      <c r="CR144" s="580" t="s">
        <v>659</v>
      </c>
      <c r="CS144" s="580" t="s">
        <v>659</v>
      </c>
      <c r="CT144" s="45" t="s">
        <v>653</v>
      </c>
    </row>
    <row r="145" spans="1:98" ht="15" x14ac:dyDescent="0.2">
      <c r="A145" s="572">
        <v>42762</v>
      </c>
      <c r="B145" s="45" t="s">
        <v>653</v>
      </c>
      <c r="C145" s="45" t="s">
        <v>653</v>
      </c>
      <c r="D145" s="450" t="s">
        <v>653</v>
      </c>
      <c r="E145" s="574"/>
      <c r="F145" s="574"/>
      <c r="G145" s="728"/>
      <c r="H145" s="45" t="s">
        <v>653</v>
      </c>
      <c r="I145" s="45" t="s">
        <v>653</v>
      </c>
      <c r="J145" s="45" t="s">
        <v>653</v>
      </c>
      <c r="K145" s="45" t="s">
        <v>653</v>
      </c>
      <c r="L145" s="45" t="s">
        <v>653</v>
      </c>
      <c r="M145" s="45" t="s">
        <v>653</v>
      </c>
      <c r="N145" s="45" t="s">
        <v>653</v>
      </c>
      <c r="O145" s="45" t="s">
        <v>653</v>
      </c>
      <c r="P145" s="45" t="s">
        <v>653</v>
      </c>
      <c r="Q145" s="45" t="s">
        <v>653</v>
      </c>
      <c r="R145" s="45" t="s">
        <v>653</v>
      </c>
      <c r="S145" s="45" t="s">
        <v>653</v>
      </c>
      <c r="T145" s="45" t="s">
        <v>653</v>
      </c>
      <c r="U145" s="45" t="s">
        <v>653</v>
      </c>
      <c r="V145" s="729"/>
      <c r="W145" s="444" t="s">
        <v>653</v>
      </c>
      <c r="X145" s="45" t="s">
        <v>653</v>
      </c>
      <c r="Y145" s="45" t="s">
        <v>653</v>
      </c>
      <c r="Z145" s="444" t="s">
        <v>653</v>
      </c>
      <c r="AA145" s="444" t="s">
        <v>653</v>
      </c>
      <c r="AB145" s="450" t="s">
        <v>653</v>
      </c>
      <c r="AC145" s="444" t="s">
        <v>653</v>
      </c>
      <c r="AD145" s="444" t="s">
        <v>653</v>
      </c>
      <c r="AE145" s="45" t="s">
        <v>653</v>
      </c>
      <c r="AF145" s="444" t="s">
        <v>653</v>
      </c>
      <c r="AG145" s="444" t="s">
        <v>653</v>
      </c>
      <c r="AH145" s="450" t="s">
        <v>653</v>
      </c>
      <c r="AI145" s="45" t="s">
        <v>653</v>
      </c>
      <c r="AJ145" s="45" t="s">
        <v>653</v>
      </c>
      <c r="AK145" s="45" t="s">
        <v>653</v>
      </c>
      <c r="AL145" s="554"/>
      <c r="AM145" s="554"/>
      <c r="AN145" s="450" t="s">
        <v>653</v>
      </c>
      <c r="AO145" s="554"/>
      <c r="AP145" s="554"/>
      <c r="AQ145" s="450" t="s">
        <v>653</v>
      </c>
      <c r="AR145" s="444" t="s">
        <v>653</v>
      </c>
      <c r="AS145" s="444" t="s">
        <v>653</v>
      </c>
      <c r="AT145" s="45" t="s">
        <v>653</v>
      </c>
      <c r="AU145" s="554"/>
      <c r="AV145" s="554"/>
      <c r="AW145" s="450" t="s">
        <v>653</v>
      </c>
      <c r="AX145" s="554"/>
      <c r="AY145" s="554"/>
      <c r="AZ145" s="450" t="s">
        <v>653</v>
      </c>
      <c r="BA145" s="554"/>
      <c r="BB145" s="554"/>
      <c r="BC145" s="450"/>
      <c r="BD145" s="572">
        <v>42762</v>
      </c>
      <c r="BE145" s="444" t="s">
        <v>653</v>
      </c>
      <c r="BF145" s="444" t="s">
        <v>653</v>
      </c>
      <c r="BG145" s="45" t="s">
        <v>653</v>
      </c>
      <c r="BH145" s="444" t="s">
        <v>653</v>
      </c>
      <c r="BI145" s="444" t="s">
        <v>653</v>
      </c>
      <c r="BJ145" s="45" t="s">
        <v>653</v>
      </c>
      <c r="BK145" s="444" t="s">
        <v>653</v>
      </c>
      <c r="BL145" s="444" t="s">
        <v>653</v>
      </c>
      <c r="BM145" s="729"/>
      <c r="BN145" s="45" t="s">
        <v>653</v>
      </c>
      <c r="BO145" s="45" t="s">
        <v>653</v>
      </c>
      <c r="BP145" s="729"/>
      <c r="BQ145" s="728"/>
      <c r="BR145" s="728"/>
      <c r="BS145" s="729"/>
      <c r="BT145" s="45" t="s">
        <v>653</v>
      </c>
      <c r="BU145" s="45" t="s">
        <v>653</v>
      </c>
      <c r="BV145" s="45" t="s">
        <v>653</v>
      </c>
      <c r="BW145" s="554"/>
      <c r="BX145" s="554"/>
      <c r="BY145" s="450" t="s">
        <v>653</v>
      </c>
      <c r="BZ145" s="574"/>
      <c r="CA145" s="574"/>
      <c r="CB145" s="45" t="s">
        <v>653</v>
      </c>
      <c r="CC145" s="574"/>
      <c r="CD145" s="574"/>
      <c r="CE145" s="45" t="s">
        <v>653</v>
      </c>
      <c r="CF145" s="45" t="s">
        <v>653</v>
      </c>
      <c r="CG145" s="444" t="s">
        <v>653</v>
      </c>
      <c r="CH145" s="450" t="s">
        <v>653</v>
      </c>
      <c r="CI145" s="444" t="s">
        <v>653</v>
      </c>
      <c r="CJ145" s="444" t="s">
        <v>653</v>
      </c>
      <c r="CK145" s="729"/>
      <c r="CL145" s="576" t="s">
        <v>665</v>
      </c>
      <c r="CM145" s="731" t="s">
        <v>659</v>
      </c>
      <c r="CN145" s="45" t="s">
        <v>653</v>
      </c>
      <c r="CO145" s="444" t="s">
        <v>653</v>
      </c>
      <c r="CP145" s="444" t="s">
        <v>653</v>
      </c>
      <c r="CQ145" s="45" t="s">
        <v>653</v>
      </c>
      <c r="CR145" s="580" t="s">
        <v>659</v>
      </c>
      <c r="CS145" s="580" t="s">
        <v>659</v>
      </c>
      <c r="CT145" s="45" t="s">
        <v>653</v>
      </c>
    </row>
    <row r="146" spans="1:98" ht="15" x14ac:dyDescent="0.2">
      <c r="A146" s="572">
        <v>42763</v>
      </c>
      <c r="B146" s="45" t="s">
        <v>653</v>
      </c>
      <c r="C146" s="45" t="s">
        <v>653</v>
      </c>
      <c r="D146" s="450" t="s">
        <v>653</v>
      </c>
      <c r="E146" s="574"/>
      <c r="F146" s="574"/>
      <c r="G146" s="728"/>
      <c r="H146" s="45" t="s">
        <v>653</v>
      </c>
      <c r="I146" s="45" t="s">
        <v>653</v>
      </c>
      <c r="J146" s="45" t="s">
        <v>653</v>
      </c>
      <c r="K146" s="45" t="s">
        <v>653</v>
      </c>
      <c r="L146" s="45" t="s">
        <v>653</v>
      </c>
      <c r="M146" s="45" t="s">
        <v>653</v>
      </c>
      <c r="N146" s="45" t="s">
        <v>653</v>
      </c>
      <c r="O146" s="45" t="s">
        <v>653</v>
      </c>
      <c r="P146" s="45" t="s">
        <v>653</v>
      </c>
      <c r="Q146" s="45" t="s">
        <v>653</v>
      </c>
      <c r="R146" s="45" t="s">
        <v>653</v>
      </c>
      <c r="S146" s="45" t="s">
        <v>653</v>
      </c>
      <c r="T146" s="45" t="s">
        <v>653</v>
      </c>
      <c r="U146" s="45" t="s">
        <v>653</v>
      </c>
      <c r="V146" s="729"/>
      <c r="W146" s="444" t="s">
        <v>653</v>
      </c>
      <c r="X146" s="45" t="s">
        <v>653</v>
      </c>
      <c r="Y146" s="45" t="s">
        <v>653</v>
      </c>
      <c r="Z146" s="444" t="s">
        <v>653</v>
      </c>
      <c r="AA146" s="444" t="s">
        <v>653</v>
      </c>
      <c r="AB146" s="450" t="s">
        <v>653</v>
      </c>
      <c r="AC146" s="444" t="s">
        <v>653</v>
      </c>
      <c r="AD146" s="444" t="s">
        <v>653</v>
      </c>
      <c r="AE146" s="45" t="s">
        <v>653</v>
      </c>
      <c r="AF146" s="444" t="s">
        <v>653</v>
      </c>
      <c r="AG146" s="444" t="s">
        <v>653</v>
      </c>
      <c r="AH146" s="450" t="s">
        <v>653</v>
      </c>
      <c r="AI146" s="45" t="s">
        <v>653</v>
      </c>
      <c r="AJ146" s="45" t="s">
        <v>653</v>
      </c>
      <c r="AK146" s="45" t="s">
        <v>653</v>
      </c>
      <c r="AL146" s="554"/>
      <c r="AM146" s="554"/>
      <c r="AN146" s="450" t="s">
        <v>653</v>
      </c>
      <c r="AO146" s="554"/>
      <c r="AP146" s="554"/>
      <c r="AQ146" s="575" t="s">
        <v>659</v>
      </c>
      <c r="AR146" s="444" t="s">
        <v>653</v>
      </c>
      <c r="AS146" s="444" t="s">
        <v>653</v>
      </c>
      <c r="AT146" s="45" t="s">
        <v>653</v>
      </c>
      <c r="AU146" s="554"/>
      <c r="AV146" s="554"/>
      <c r="AW146" s="450" t="s">
        <v>653</v>
      </c>
      <c r="AX146" s="554"/>
      <c r="AY146" s="554"/>
      <c r="AZ146" s="450" t="s">
        <v>653</v>
      </c>
      <c r="BA146" s="554"/>
      <c r="BB146" s="554"/>
      <c r="BC146" s="450"/>
      <c r="BD146" s="572">
        <v>42763</v>
      </c>
      <c r="BE146" s="444" t="s">
        <v>653</v>
      </c>
      <c r="BF146" s="444" t="s">
        <v>653</v>
      </c>
      <c r="BG146" s="45" t="s">
        <v>653</v>
      </c>
      <c r="BH146" s="444" t="s">
        <v>653</v>
      </c>
      <c r="BI146" s="444" t="s">
        <v>653</v>
      </c>
      <c r="BJ146" s="45" t="s">
        <v>653</v>
      </c>
      <c r="BK146" s="444" t="s">
        <v>653</v>
      </c>
      <c r="BL146" s="444" t="s">
        <v>653</v>
      </c>
      <c r="BM146" s="729"/>
      <c r="BN146" s="45" t="s">
        <v>653</v>
      </c>
      <c r="BO146" s="45" t="s">
        <v>653</v>
      </c>
      <c r="BP146" s="729"/>
      <c r="BQ146" s="728"/>
      <c r="BR146" s="728"/>
      <c r="BS146" s="729"/>
      <c r="BT146" s="45" t="s">
        <v>653</v>
      </c>
      <c r="BU146" s="45" t="s">
        <v>653</v>
      </c>
      <c r="BV146" s="45" t="s">
        <v>653</v>
      </c>
      <c r="BW146" s="554"/>
      <c r="BX146" s="554"/>
      <c r="BY146" s="450" t="s">
        <v>653</v>
      </c>
      <c r="BZ146" s="574"/>
      <c r="CA146" s="574"/>
      <c r="CB146" s="45" t="s">
        <v>653</v>
      </c>
      <c r="CC146" s="574"/>
      <c r="CD146" s="574"/>
      <c r="CE146" s="45" t="s">
        <v>653</v>
      </c>
      <c r="CF146" s="45" t="s">
        <v>653</v>
      </c>
      <c r="CG146" s="444" t="s">
        <v>653</v>
      </c>
      <c r="CH146" s="450" t="s">
        <v>653</v>
      </c>
      <c r="CI146" s="444" t="s">
        <v>653</v>
      </c>
      <c r="CJ146" s="444" t="s">
        <v>653</v>
      </c>
      <c r="CK146" s="729"/>
      <c r="CL146" s="576" t="s">
        <v>665</v>
      </c>
      <c r="CM146" s="731" t="s">
        <v>659</v>
      </c>
      <c r="CN146" s="45" t="s">
        <v>653</v>
      </c>
      <c r="CO146" s="444" t="s">
        <v>653</v>
      </c>
      <c r="CP146" s="444" t="s">
        <v>653</v>
      </c>
      <c r="CQ146" s="45" t="s">
        <v>653</v>
      </c>
      <c r="CR146" s="580" t="s">
        <v>659</v>
      </c>
      <c r="CS146" s="580" t="s">
        <v>659</v>
      </c>
      <c r="CT146" s="45" t="s">
        <v>653</v>
      </c>
    </row>
    <row r="147" spans="1:98" ht="15" x14ac:dyDescent="0.2">
      <c r="A147" s="572">
        <v>42764</v>
      </c>
      <c r="B147" s="45" t="s">
        <v>653</v>
      </c>
      <c r="C147" s="45" t="s">
        <v>653</v>
      </c>
      <c r="D147" s="450" t="s">
        <v>653</v>
      </c>
      <c r="E147" s="574"/>
      <c r="F147" s="574"/>
      <c r="G147" s="728"/>
      <c r="H147" s="45" t="s">
        <v>653</v>
      </c>
      <c r="I147" s="45" t="s">
        <v>653</v>
      </c>
      <c r="J147" s="45" t="s">
        <v>653</v>
      </c>
      <c r="K147" s="45" t="s">
        <v>653</v>
      </c>
      <c r="L147" s="45" t="s">
        <v>653</v>
      </c>
      <c r="M147" s="45" t="s">
        <v>653</v>
      </c>
      <c r="N147" s="45" t="s">
        <v>653</v>
      </c>
      <c r="O147" s="45" t="s">
        <v>653</v>
      </c>
      <c r="P147" s="45" t="s">
        <v>653</v>
      </c>
      <c r="Q147" s="45" t="s">
        <v>653</v>
      </c>
      <c r="R147" s="45" t="s">
        <v>653</v>
      </c>
      <c r="S147" s="45" t="s">
        <v>653</v>
      </c>
      <c r="T147" s="45" t="s">
        <v>653</v>
      </c>
      <c r="U147" s="45" t="s">
        <v>653</v>
      </c>
      <c r="V147" s="729"/>
      <c r="W147" s="444" t="s">
        <v>653</v>
      </c>
      <c r="X147" s="45" t="s">
        <v>653</v>
      </c>
      <c r="Y147" s="45" t="s">
        <v>653</v>
      </c>
      <c r="Z147" s="444" t="s">
        <v>653</v>
      </c>
      <c r="AA147" s="444" t="s">
        <v>653</v>
      </c>
      <c r="AB147" s="450" t="s">
        <v>653</v>
      </c>
      <c r="AC147" s="444" t="s">
        <v>653</v>
      </c>
      <c r="AD147" s="444" t="s">
        <v>653</v>
      </c>
      <c r="AE147" s="45" t="s">
        <v>653</v>
      </c>
      <c r="AF147" s="444" t="s">
        <v>653</v>
      </c>
      <c r="AG147" s="444" t="s">
        <v>653</v>
      </c>
      <c r="AH147" s="450" t="s">
        <v>653</v>
      </c>
      <c r="AI147" s="45" t="s">
        <v>653</v>
      </c>
      <c r="AJ147" s="45" t="s">
        <v>653</v>
      </c>
      <c r="AK147" s="45" t="s">
        <v>653</v>
      </c>
      <c r="AL147" s="554"/>
      <c r="AM147" s="554"/>
      <c r="AN147" s="450" t="s">
        <v>653</v>
      </c>
      <c r="AO147" s="554"/>
      <c r="AP147" s="554"/>
      <c r="AQ147" s="450" t="s">
        <v>653</v>
      </c>
      <c r="AR147" s="444" t="s">
        <v>653</v>
      </c>
      <c r="AS147" s="444" t="s">
        <v>653</v>
      </c>
      <c r="AT147" s="45" t="s">
        <v>653</v>
      </c>
      <c r="AU147" s="554"/>
      <c r="AV147" s="554"/>
      <c r="AW147" s="450" t="s">
        <v>653</v>
      </c>
      <c r="AX147" s="554"/>
      <c r="AY147" s="554"/>
      <c r="AZ147" s="450" t="s">
        <v>653</v>
      </c>
      <c r="BA147" s="554"/>
      <c r="BB147" s="554"/>
      <c r="BC147" s="450"/>
      <c r="BD147" s="572">
        <v>42764</v>
      </c>
      <c r="BE147" s="444" t="s">
        <v>653</v>
      </c>
      <c r="BF147" s="444" t="s">
        <v>653</v>
      </c>
      <c r="BG147" s="45" t="s">
        <v>653</v>
      </c>
      <c r="BH147" s="444" t="s">
        <v>653</v>
      </c>
      <c r="BI147" s="444" t="s">
        <v>653</v>
      </c>
      <c r="BJ147" s="45" t="s">
        <v>653</v>
      </c>
      <c r="BK147" s="444" t="s">
        <v>653</v>
      </c>
      <c r="BL147" s="444" t="s">
        <v>653</v>
      </c>
      <c r="BM147" s="729"/>
      <c r="BN147" s="45" t="s">
        <v>653</v>
      </c>
      <c r="BO147" s="45" t="s">
        <v>653</v>
      </c>
      <c r="BP147" s="729"/>
      <c r="BQ147" s="728"/>
      <c r="BR147" s="728"/>
      <c r="BS147" s="729"/>
      <c r="BT147" s="45" t="s">
        <v>653</v>
      </c>
      <c r="BU147" s="45" t="s">
        <v>653</v>
      </c>
      <c r="BV147" s="45" t="s">
        <v>653</v>
      </c>
      <c r="BW147" s="554"/>
      <c r="BX147" s="554"/>
      <c r="BY147" s="450" t="s">
        <v>653</v>
      </c>
      <c r="BZ147" s="574"/>
      <c r="CA147" s="574"/>
      <c r="CB147" s="45" t="s">
        <v>653</v>
      </c>
      <c r="CC147" s="574"/>
      <c r="CD147" s="574"/>
      <c r="CE147" s="45" t="s">
        <v>653</v>
      </c>
      <c r="CF147" s="45" t="s">
        <v>653</v>
      </c>
      <c r="CG147" s="444" t="s">
        <v>653</v>
      </c>
      <c r="CH147" s="450" t="s">
        <v>653</v>
      </c>
      <c r="CI147" s="444" t="s">
        <v>653</v>
      </c>
      <c r="CJ147" s="444" t="s">
        <v>653</v>
      </c>
      <c r="CK147" s="729"/>
      <c r="CL147" s="444" t="s">
        <v>653</v>
      </c>
      <c r="CM147" s="731" t="s">
        <v>659</v>
      </c>
      <c r="CN147" s="45" t="s">
        <v>653</v>
      </c>
      <c r="CO147" s="444" t="s">
        <v>653</v>
      </c>
      <c r="CP147" s="444" t="s">
        <v>653</v>
      </c>
      <c r="CQ147" s="45" t="s">
        <v>653</v>
      </c>
      <c r="CR147" s="580" t="s">
        <v>659</v>
      </c>
      <c r="CS147" s="580" t="s">
        <v>659</v>
      </c>
      <c r="CT147" s="45" t="s">
        <v>653</v>
      </c>
    </row>
    <row r="148" spans="1:98" x14ac:dyDescent="0.15">
      <c r="A148" s="572">
        <v>42765</v>
      </c>
      <c r="B148" s="45" t="s">
        <v>653</v>
      </c>
      <c r="C148" s="45" t="s">
        <v>653</v>
      </c>
      <c r="D148" s="450" t="s">
        <v>653</v>
      </c>
      <c r="E148" s="574"/>
      <c r="F148" s="574"/>
      <c r="G148" s="728"/>
      <c r="H148" s="45" t="s">
        <v>653</v>
      </c>
      <c r="I148" s="45" t="s">
        <v>653</v>
      </c>
      <c r="J148" s="45" t="s">
        <v>653</v>
      </c>
      <c r="K148" s="45" t="s">
        <v>653</v>
      </c>
      <c r="L148" s="45" t="s">
        <v>653</v>
      </c>
      <c r="M148" s="45" t="s">
        <v>653</v>
      </c>
      <c r="N148" s="45" t="s">
        <v>653</v>
      </c>
      <c r="O148" s="45" t="s">
        <v>653</v>
      </c>
      <c r="P148" s="45" t="s">
        <v>653</v>
      </c>
      <c r="Q148" s="45" t="s">
        <v>653</v>
      </c>
      <c r="R148" s="45" t="s">
        <v>653</v>
      </c>
      <c r="S148" s="45" t="s">
        <v>653</v>
      </c>
      <c r="T148" s="45" t="s">
        <v>653</v>
      </c>
      <c r="U148" s="45" t="s">
        <v>653</v>
      </c>
      <c r="V148" s="729"/>
      <c r="W148" s="444" t="s">
        <v>653</v>
      </c>
      <c r="X148" s="45" t="s">
        <v>653</v>
      </c>
      <c r="Y148" s="45" t="s">
        <v>653</v>
      </c>
      <c r="Z148" s="444" t="s">
        <v>653</v>
      </c>
      <c r="AA148" s="444" t="s">
        <v>653</v>
      </c>
      <c r="AB148" s="450" t="s">
        <v>653</v>
      </c>
      <c r="AC148" s="444" t="s">
        <v>653</v>
      </c>
      <c r="AD148" s="444" t="s">
        <v>653</v>
      </c>
      <c r="AE148" s="45" t="s">
        <v>653</v>
      </c>
      <c r="AF148" s="444" t="s">
        <v>653</v>
      </c>
      <c r="AG148" s="444" t="s">
        <v>653</v>
      </c>
      <c r="AH148" s="450" t="s">
        <v>653</v>
      </c>
      <c r="AI148" s="45" t="s">
        <v>653</v>
      </c>
      <c r="AJ148" s="45" t="s">
        <v>653</v>
      </c>
      <c r="AK148" s="45" t="s">
        <v>653</v>
      </c>
      <c r="AL148" s="554"/>
      <c r="AM148" s="554"/>
      <c r="AN148" s="450" t="s">
        <v>653</v>
      </c>
      <c r="AO148" s="554"/>
      <c r="AP148" s="554"/>
      <c r="AQ148" s="450" t="s">
        <v>653</v>
      </c>
      <c r="AR148" s="444" t="s">
        <v>653</v>
      </c>
      <c r="AS148" s="444" t="s">
        <v>653</v>
      </c>
      <c r="AT148" s="45" t="s">
        <v>653</v>
      </c>
      <c r="AU148" s="554"/>
      <c r="AV148" s="554"/>
      <c r="AW148" s="450" t="s">
        <v>653</v>
      </c>
      <c r="AX148" s="554"/>
      <c r="AY148" s="554"/>
      <c r="AZ148" s="450" t="s">
        <v>653</v>
      </c>
      <c r="BA148" s="554"/>
      <c r="BB148" s="554"/>
      <c r="BC148" s="450"/>
      <c r="BD148" s="572">
        <v>42765</v>
      </c>
      <c r="BE148" s="444" t="s">
        <v>653</v>
      </c>
      <c r="BF148" s="444" t="s">
        <v>653</v>
      </c>
      <c r="BG148" s="45" t="s">
        <v>653</v>
      </c>
      <c r="BH148" s="444" t="s">
        <v>653</v>
      </c>
      <c r="BI148" s="444" t="s">
        <v>653</v>
      </c>
      <c r="BJ148" s="45" t="s">
        <v>653</v>
      </c>
      <c r="BK148" s="444" t="s">
        <v>653</v>
      </c>
      <c r="BL148" s="444" t="s">
        <v>653</v>
      </c>
      <c r="BM148" s="729"/>
      <c r="BN148" s="45" t="s">
        <v>653</v>
      </c>
      <c r="BO148" s="45" t="s">
        <v>653</v>
      </c>
      <c r="BP148" s="729"/>
      <c r="BQ148" s="728"/>
      <c r="BR148" s="728"/>
      <c r="BS148" s="729"/>
      <c r="BT148" s="45" t="s">
        <v>653</v>
      </c>
      <c r="BU148" s="45" t="s">
        <v>653</v>
      </c>
      <c r="BV148" s="45" t="s">
        <v>653</v>
      </c>
      <c r="BW148" s="554"/>
      <c r="BX148" s="554"/>
      <c r="BY148" s="450" t="s">
        <v>653</v>
      </c>
      <c r="BZ148" s="574"/>
      <c r="CA148" s="574"/>
      <c r="CB148" s="45" t="s">
        <v>653</v>
      </c>
      <c r="CC148" s="574"/>
      <c r="CD148" s="574"/>
      <c r="CE148" s="45" t="s">
        <v>653</v>
      </c>
      <c r="CF148" s="45" t="s">
        <v>653</v>
      </c>
      <c r="CG148" s="444" t="s">
        <v>653</v>
      </c>
      <c r="CH148" s="450" t="s">
        <v>653</v>
      </c>
      <c r="CI148" s="444" t="s">
        <v>653</v>
      </c>
      <c r="CJ148" s="444" t="s">
        <v>653</v>
      </c>
      <c r="CK148" s="729"/>
      <c r="CL148" s="580" t="s">
        <v>659</v>
      </c>
      <c r="CM148" s="444" t="s">
        <v>653</v>
      </c>
      <c r="CN148" s="45" t="s">
        <v>653</v>
      </c>
      <c r="CO148" s="444" t="s">
        <v>653</v>
      </c>
      <c r="CP148" s="444" t="s">
        <v>653</v>
      </c>
      <c r="CQ148" s="45" t="s">
        <v>653</v>
      </c>
      <c r="CR148" s="580" t="s">
        <v>659</v>
      </c>
      <c r="CS148" s="580" t="s">
        <v>659</v>
      </c>
      <c r="CT148" s="45" t="s">
        <v>653</v>
      </c>
    </row>
    <row r="149" spans="1:98" s="54" customFormat="1" x14ac:dyDescent="0.15">
      <c r="A149" s="572">
        <v>42766</v>
      </c>
      <c r="B149" s="45" t="s">
        <v>653</v>
      </c>
      <c r="C149" s="45" t="s">
        <v>653</v>
      </c>
      <c r="D149" s="450" t="s">
        <v>653</v>
      </c>
      <c r="E149" s="574"/>
      <c r="F149" s="574"/>
      <c r="G149" s="728"/>
      <c r="H149" s="45" t="s">
        <v>653</v>
      </c>
      <c r="I149" s="45" t="s">
        <v>653</v>
      </c>
      <c r="J149" s="45" t="s">
        <v>653</v>
      </c>
      <c r="K149" s="45" t="s">
        <v>653</v>
      </c>
      <c r="L149" s="45" t="s">
        <v>653</v>
      </c>
      <c r="M149" s="45" t="s">
        <v>653</v>
      </c>
      <c r="N149" s="45" t="s">
        <v>653</v>
      </c>
      <c r="O149" s="45" t="s">
        <v>653</v>
      </c>
      <c r="P149" s="45" t="s">
        <v>653</v>
      </c>
      <c r="Q149" s="45" t="s">
        <v>653</v>
      </c>
      <c r="R149" s="45" t="s">
        <v>653</v>
      </c>
      <c r="S149" s="45" t="s">
        <v>653</v>
      </c>
      <c r="T149" s="45" t="s">
        <v>653</v>
      </c>
      <c r="U149" s="45" t="s">
        <v>653</v>
      </c>
      <c r="V149" s="729"/>
      <c r="W149" s="444" t="s">
        <v>653</v>
      </c>
      <c r="X149" s="45" t="s">
        <v>653</v>
      </c>
      <c r="Y149" s="45" t="s">
        <v>653</v>
      </c>
      <c r="Z149" s="444" t="s">
        <v>653</v>
      </c>
      <c r="AA149" s="444" t="s">
        <v>653</v>
      </c>
      <c r="AB149" s="450" t="s">
        <v>653</v>
      </c>
      <c r="AC149" s="444" t="s">
        <v>653</v>
      </c>
      <c r="AD149" s="444" t="s">
        <v>653</v>
      </c>
      <c r="AE149" s="45" t="s">
        <v>653</v>
      </c>
      <c r="AF149" s="444" t="s">
        <v>653</v>
      </c>
      <c r="AG149" s="444" t="s">
        <v>653</v>
      </c>
      <c r="AH149" s="450" t="s">
        <v>653</v>
      </c>
      <c r="AI149" s="45" t="s">
        <v>653</v>
      </c>
      <c r="AJ149" s="45" t="s">
        <v>653</v>
      </c>
      <c r="AK149" s="45" t="s">
        <v>653</v>
      </c>
      <c r="AL149" s="554"/>
      <c r="AM149" s="554"/>
      <c r="AN149" s="450" t="s">
        <v>653</v>
      </c>
      <c r="AO149" s="554"/>
      <c r="AP149" s="554"/>
      <c r="AQ149" s="450" t="s">
        <v>653</v>
      </c>
      <c r="AR149" s="444" t="s">
        <v>653</v>
      </c>
      <c r="AS149" s="444" t="s">
        <v>653</v>
      </c>
      <c r="AT149" s="45" t="s">
        <v>653</v>
      </c>
      <c r="AU149" s="554"/>
      <c r="AV149" s="554"/>
      <c r="AW149" s="450" t="s">
        <v>653</v>
      </c>
      <c r="AX149" s="554"/>
      <c r="AY149" s="554"/>
      <c r="AZ149" s="450" t="s">
        <v>653</v>
      </c>
      <c r="BA149" s="554"/>
      <c r="BB149" s="554"/>
      <c r="BC149" s="450"/>
      <c r="BD149" s="572">
        <v>42766</v>
      </c>
      <c r="BE149" s="444" t="s">
        <v>653</v>
      </c>
      <c r="BF149" s="444" t="s">
        <v>653</v>
      </c>
      <c r="BG149" s="45" t="s">
        <v>653</v>
      </c>
      <c r="BH149" s="444" t="s">
        <v>653</v>
      </c>
      <c r="BI149" s="444" t="s">
        <v>653</v>
      </c>
      <c r="BJ149" s="45" t="s">
        <v>653</v>
      </c>
      <c r="BK149" s="444" t="s">
        <v>653</v>
      </c>
      <c r="BL149" s="444" t="s">
        <v>653</v>
      </c>
      <c r="BM149" s="729"/>
      <c r="BN149" s="45" t="s">
        <v>653</v>
      </c>
      <c r="BO149" s="45" t="s">
        <v>653</v>
      </c>
      <c r="BP149" s="729"/>
      <c r="BQ149" s="728"/>
      <c r="BR149" s="728"/>
      <c r="BS149" s="729"/>
      <c r="BT149" s="45" t="s">
        <v>653</v>
      </c>
      <c r="BU149" s="45" t="s">
        <v>653</v>
      </c>
      <c r="BV149" s="45" t="s">
        <v>653</v>
      </c>
      <c r="BW149" s="554"/>
      <c r="BX149" s="554"/>
      <c r="BY149" s="450" t="s">
        <v>653</v>
      </c>
      <c r="BZ149" s="574"/>
      <c r="CA149" s="574"/>
      <c r="CB149" s="45" t="s">
        <v>653</v>
      </c>
      <c r="CC149" s="574"/>
      <c r="CD149" s="574"/>
      <c r="CE149" s="45" t="s">
        <v>653</v>
      </c>
      <c r="CF149" s="45" t="s">
        <v>653</v>
      </c>
      <c r="CG149" s="444" t="s">
        <v>653</v>
      </c>
      <c r="CH149" s="450" t="s">
        <v>653</v>
      </c>
      <c r="CI149" s="444" t="s">
        <v>653</v>
      </c>
      <c r="CJ149" s="444" t="s">
        <v>653</v>
      </c>
      <c r="CK149" s="729"/>
      <c r="CL149" s="444" t="s">
        <v>653</v>
      </c>
      <c r="CM149" s="444" t="s">
        <v>653</v>
      </c>
      <c r="CN149" s="45" t="s">
        <v>653</v>
      </c>
      <c r="CO149" s="444" t="s">
        <v>653</v>
      </c>
      <c r="CP149" s="444" t="s">
        <v>653</v>
      </c>
      <c r="CQ149" s="45" t="s">
        <v>653</v>
      </c>
      <c r="CR149" s="580" t="s">
        <v>659</v>
      </c>
      <c r="CS149" s="580" t="s">
        <v>659</v>
      </c>
      <c r="CT149" s="45" t="s">
        <v>653</v>
      </c>
    </row>
    <row r="150" spans="1:98" x14ac:dyDescent="0.15">
      <c r="A150" s="572">
        <v>42767</v>
      </c>
      <c r="B150" s="45" t="s">
        <v>653</v>
      </c>
      <c r="C150" s="45" t="s">
        <v>653</v>
      </c>
      <c r="D150" s="450" t="s">
        <v>653</v>
      </c>
      <c r="E150" s="574"/>
      <c r="F150" s="574"/>
      <c r="G150" s="728"/>
      <c r="H150" s="45" t="s">
        <v>653</v>
      </c>
      <c r="I150" s="45" t="s">
        <v>653</v>
      </c>
      <c r="J150" s="45" t="s">
        <v>653</v>
      </c>
      <c r="K150" s="45" t="s">
        <v>653</v>
      </c>
      <c r="L150" s="45" t="s">
        <v>653</v>
      </c>
      <c r="M150" s="45" t="s">
        <v>653</v>
      </c>
      <c r="N150" s="45" t="s">
        <v>653</v>
      </c>
      <c r="O150" s="45" t="s">
        <v>653</v>
      </c>
      <c r="P150" s="45" t="s">
        <v>653</v>
      </c>
      <c r="Q150" s="45" t="s">
        <v>653</v>
      </c>
      <c r="R150" s="45" t="s">
        <v>653</v>
      </c>
      <c r="S150" s="45" t="s">
        <v>653</v>
      </c>
      <c r="T150" s="45" t="s">
        <v>653</v>
      </c>
      <c r="U150" s="45" t="s">
        <v>653</v>
      </c>
      <c r="V150" s="729"/>
      <c r="W150" s="444" t="s">
        <v>653</v>
      </c>
      <c r="X150" s="45" t="s">
        <v>653</v>
      </c>
      <c r="Y150" s="45" t="s">
        <v>653</v>
      </c>
      <c r="Z150" s="444" t="s">
        <v>653</v>
      </c>
      <c r="AA150" s="444" t="s">
        <v>653</v>
      </c>
      <c r="AB150" s="450" t="s">
        <v>653</v>
      </c>
      <c r="AC150" s="444" t="s">
        <v>653</v>
      </c>
      <c r="AD150" s="444" t="s">
        <v>653</v>
      </c>
      <c r="AE150" s="45" t="s">
        <v>653</v>
      </c>
      <c r="AF150" s="444" t="s">
        <v>653</v>
      </c>
      <c r="AG150" s="444" t="s">
        <v>653</v>
      </c>
      <c r="AH150" s="450" t="s">
        <v>653</v>
      </c>
      <c r="AI150" s="45" t="s">
        <v>653</v>
      </c>
      <c r="AJ150" s="45" t="s">
        <v>653</v>
      </c>
      <c r="AK150" s="45" t="s">
        <v>653</v>
      </c>
      <c r="AL150" s="554"/>
      <c r="AM150" s="554"/>
      <c r="AN150" s="450" t="s">
        <v>653</v>
      </c>
      <c r="AO150" s="554"/>
      <c r="AP150" s="554"/>
      <c r="AQ150" s="450" t="s">
        <v>653</v>
      </c>
      <c r="AR150" s="444" t="s">
        <v>653</v>
      </c>
      <c r="AS150" s="444" t="s">
        <v>653</v>
      </c>
      <c r="AT150" s="45" t="s">
        <v>653</v>
      </c>
      <c r="AU150" s="554"/>
      <c r="AV150" s="554"/>
      <c r="AW150" s="450" t="s">
        <v>653</v>
      </c>
      <c r="AX150" s="554"/>
      <c r="AY150" s="554"/>
      <c r="AZ150" s="450" t="s">
        <v>653</v>
      </c>
      <c r="BA150" s="554"/>
      <c r="BB150" s="554"/>
      <c r="BC150" s="450"/>
      <c r="BD150" s="572">
        <v>42767</v>
      </c>
      <c r="BE150" s="444" t="s">
        <v>653</v>
      </c>
      <c r="BF150" s="444" t="s">
        <v>653</v>
      </c>
      <c r="BG150" s="45" t="s">
        <v>653</v>
      </c>
      <c r="BH150" s="444" t="s">
        <v>653</v>
      </c>
      <c r="BI150" s="444" t="s">
        <v>653</v>
      </c>
      <c r="BJ150" s="45" t="s">
        <v>653</v>
      </c>
      <c r="BK150" s="444" t="s">
        <v>653</v>
      </c>
      <c r="BL150" s="444" t="s">
        <v>653</v>
      </c>
      <c r="BM150" s="729"/>
      <c r="BN150" s="45" t="s">
        <v>653</v>
      </c>
      <c r="BO150" s="45" t="s">
        <v>653</v>
      </c>
      <c r="BP150" s="729"/>
      <c r="BQ150" s="728"/>
      <c r="BR150" s="728"/>
      <c r="BS150" s="729"/>
      <c r="BT150" s="45" t="s">
        <v>653</v>
      </c>
      <c r="BU150" s="45" t="s">
        <v>653</v>
      </c>
      <c r="BV150" s="45" t="s">
        <v>653</v>
      </c>
      <c r="BW150" s="554"/>
      <c r="BX150" s="554"/>
      <c r="BY150" s="450" t="s">
        <v>653</v>
      </c>
      <c r="BZ150" s="574"/>
      <c r="CA150" s="574"/>
      <c r="CB150" s="45" t="s">
        <v>653</v>
      </c>
      <c r="CC150" s="574"/>
      <c r="CD150" s="574"/>
      <c r="CE150" s="45" t="s">
        <v>653</v>
      </c>
      <c r="CF150" s="45" t="s">
        <v>653</v>
      </c>
      <c r="CG150" s="444" t="s">
        <v>653</v>
      </c>
      <c r="CH150" s="450" t="s">
        <v>653</v>
      </c>
      <c r="CI150" s="444" t="s">
        <v>653</v>
      </c>
      <c r="CJ150" s="444" t="s">
        <v>653</v>
      </c>
      <c r="CK150" s="729"/>
      <c r="CL150" s="444" t="s">
        <v>653</v>
      </c>
      <c r="CM150" s="580" t="s">
        <v>659</v>
      </c>
      <c r="CN150" s="45" t="s">
        <v>653</v>
      </c>
      <c r="CO150" s="444" t="s">
        <v>653</v>
      </c>
      <c r="CP150" s="444" t="s">
        <v>653</v>
      </c>
      <c r="CQ150" s="45" t="s">
        <v>653</v>
      </c>
      <c r="CR150" s="580" t="s">
        <v>659</v>
      </c>
      <c r="CS150" s="580" t="s">
        <v>659</v>
      </c>
      <c r="CT150" s="45" t="s">
        <v>653</v>
      </c>
    </row>
    <row r="151" spans="1:98" x14ac:dyDescent="0.15">
      <c r="A151" s="572">
        <v>42768</v>
      </c>
      <c r="B151" s="45" t="s">
        <v>653</v>
      </c>
      <c r="C151" s="45" t="s">
        <v>653</v>
      </c>
      <c r="D151" s="450" t="s">
        <v>653</v>
      </c>
      <c r="E151" s="574"/>
      <c r="F151" s="574"/>
      <c r="G151" s="728"/>
      <c r="H151" s="45" t="s">
        <v>653</v>
      </c>
      <c r="I151" s="45" t="s">
        <v>653</v>
      </c>
      <c r="J151" s="45" t="s">
        <v>653</v>
      </c>
      <c r="K151" s="45" t="s">
        <v>653</v>
      </c>
      <c r="L151" s="45" t="s">
        <v>653</v>
      </c>
      <c r="M151" s="45" t="s">
        <v>653</v>
      </c>
      <c r="N151" s="45" t="s">
        <v>653</v>
      </c>
      <c r="O151" s="45" t="s">
        <v>653</v>
      </c>
      <c r="P151" s="45" t="s">
        <v>653</v>
      </c>
      <c r="Q151" s="45" t="s">
        <v>653</v>
      </c>
      <c r="R151" s="45" t="s">
        <v>653</v>
      </c>
      <c r="S151" s="45" t="s">
        <v>653</v>
      </c>
      <c r="T151" s="45" t="s">
        <v>653</v>
      </c>
      <c r="U151" s="45" t="s">
        <v>653</v>
      </c>
      <c r="V151" s="729"/>
      <c r="W151" s="444" t="s">
        <v>653</v>
      </c>
      <c r="X151" s="45" t="s">
        <v>653</v>
      </c>
      <c r="Y151" s="45" t="s">
        <v>653</v>
      </c>
      <c r="Z151" s="444" t="s">
        <v>653</v>
      </c>
      <c r="AA151" s="444" t="s">
        <v>653</v>
      </c>
      <c r="AB151" s="450" t="s">
        <v>653</v>
      </c>
      <c r="AC151" s="444" t="s">
        <v>653</v>
      </c>
      <c r="AD151" s="444" t="s">
        <v>653</v>
      </c>
      <c r="AE151" s="45" t="s">
        <v>653</v>
      </c>
      <c r="AF151" s="444" t="s">
        <v>653</v>
      </c>
      <c r="AG151" s="444" t="s">
        <v>653</v>
      </c>
      <c r="AH151" s="450" t="s">
        <v>653</v>
      </c>
      <c r="AI151" s="45" t="s">
        <v>653</v>
      </c>
      <c r="AJ151" s="45" t="s">
        <v>653</v>
      </c>
      <c r="AK151" s="45" t="s">
        <v>653</v>
      </c>
      <c r="AL151" s="554"/>
      <c r="AM151" s="554"/>
      <c r="AN151" s="450" t="s">
        <v>653</v>
      </c>
      <c r="AO151" s="554"/>
      <c r="AP151" s="554"/>
      <c r="AQ151" s="450" t="s">
        <v>653</v>
      </c>
      <c r="AR151" s="444" t="s">
        <v>653</v>
      </c>
      <c r="AS151" s="444" t="s">
        <v>653</v>
      </c>
      <c r="AT151" s="45" t="s">
        <v>653</v>
      </c>
      <c r="AU151" s="554"/>
      <c r="AV151" s="554"/>
      <c r="AW151" s="450" t="s">
        <v>653</v>
      </c>
      <c r="AX151" s="554"/>
      <c r="AY151" s="554"/>
      <c r="AZ151" s="450" t="s">
        <v>653</v>
      </c>
      <c r="BA151" s="554"/>
      <c r="BB151" s="554"/>
      <c r="BC151" s="450"/>
      <c r="BD151" s="572">
        <v>42768</v>
      </c>
      <c r="BE151" s="444" t="s">
        <v>653</v>
      </c>
      <c r="BF151" s="444" t="s">
        <v>653</v>
      </c>
      <c r="BG151" s="45" t="s">
        <v>653</v>
      </c>
      <c r="BH151" s="444" t="s">
        <v>653</v>
      </c>
      <c r="BI151" s="444" t="s">
        <v>653</v>
      </c>
      <c r="BJ151" s="45" t="s">
        <v>653</v>
      </c>
      <c r="BK151" s="444" t="s">
        <v>653</v>
      </c>
      <c r="BL151" s="444" t="s">
        <v>653</v>
      </c>
      <c r="BM151" s="729"/>
      <c r="BN151" s="45" t="s">
        <v>653</v>
      </c>
      <c r="BO151" s="45" t="s">
        <v>653</v>
      </c>
      <c r="BP151" s="729"/>
      <c r="BQ151" s="728"/>
      <c r="BR151" s="728"/>
      <c r="BS151" s="729"/>
      <c r="BT151" s="45" t="s">
        <v>653</v>
      </c>
      <c r="BU151" s="45" t="s">
        <v>653</v>
      </c>
      <c r="BV151" s="45" t="s">
        <v>653</v>
      </c>
      <c r="BW151" s="554"/>
      <c r="BX151" s="554"/>
      <c r="BY151" s="450" t="s">
        <v>653</v>
      </c>
      <c r="BZ151" s="574"/>
      <c r="CA151" s="574"/>
      <c r="CB151" s="45" t="s">
        <v>653</v>
      </c>
      <c r="CC151" s="574"/>
      <c r="CD151" s="574"/>
      <c r="CE151" s="45" t="s">
        <v>653</v>
      </c>
      <c r="CF151" s="45" t="s">
        <v>653</v>
      </c>
      <c r="CG151" s="444" t="s">
        <v>653</v>
      </c>
      <c r="CH151" s="450" t="s">
        <v>653</v>
      </c>
      <c r="CI151" s="444" t="s">
        <v>653</v>
      </c>
      <c r="CJ151" s="444" t="s">
        <v>653</v>
      </c>
      <c r="CK151" s="729"/>
      <c r="CL151" s="578" t="s">
        <v>653</v>
      </c>
      <c r="CM151" s="444" t="s">
        <v>653</v>
      </c>
      <c r="CN151" s="45" t="s">
        <v>653</v>
      </c>
      <c r="CO151" s="444" t="s">
        <v>653</v>
      </c>
      <c r="CP151" s="444" t="s">
        <v>653</v>
      </c>
      <c r="CQ151" s="45" t="s">
        <v>653</v>
      </c>
      <c r="CR151" s="580" t="s">
        <v>659</v>
      </c>
      <c r="CS151" s="580" t="s">
        <v>659</v>
      </c>
      <c r="CT151" s="45" t="s">
        <v>653</v>
      </c>
    </row>
    <row r="152" spans="1:98" x14ac:dyDescent="0.15">
      <c r="A152" s="572">
        <v>42769</v>
      </c>
      <c r="B152" s="45" t="s">
        <v>653</v>
      </c>
      <c r="C152" s="45" t="s">
        <v>653</v>
      </c>
      <c r="D152" s="450" t="s">
        <v>653</v>
      </c>
      <c r="E152" s="574"/>
      <c r="F152" s="574"/>
      <c r="G152" s="728"/>
      <c r="H152" s="45" t="s">
        <v>653</v>
      </c>
      <c r="I152" s="45" t="s">
        <v>653</v>
      </c>
      <c r="J152" s="45" t="s">
        <v>653</v>
      </c>
      <c r="K152" s="45" t="s">
        <v>653</v>
      </c>
      <c r="L152" s="45" t="s">
        <v>653</v>
      </c>
      <c r="M152" s="45" t="s">
        <v>653</v>
      </c>
      <c r="N152" s="45" t="s">
        <v>653</v>
      </c>
      <c r="O152" s="45" t="s">
        <v>653</v>
      </c>
      <c r="P152" s="45" t="s">
        <v>653</v>
      </c>
      <c r="Q152" s="45" t="s">
        <v>653</v>
      </c>
      <c r="R152" s="45" t="s">
        <v>653</v>
      </c>
      <c r="S152" s="45" t="s">
        <v>653</v>
      </c>
      <c r="T152" s="45" t="s">
        <v>653</v>
      </c>
      <c r="U152" s="45" t="s">
        <v>653</v>
      </c>
      <c r="V152" s="729"/>
      <c r="W152" s="444" t="s">
        <v>653</v>
      </c>
      <c r="X152" s="45" t="s">
        <v>653</v>
      </c>
      <c r="Y152" s="45" t="s">
        <v>653</v>
      </c>
      <c r="Z152" s="444" t="s">
        <v>653</v>
      </c>
      <c r="AA152" s="444" t="s">
        <v>653</v>
      </c>
      <c r="AB152" s="450" t="s">
        <v>653</v>
      </c>
      <c r="AC152" s="444" t="s">
        <v>653</v>
      </c>
      <c r="AD152" s="444" t="s">
        <v>653</v>
      </c>
      <c r="AE152" s="45" t="s">
        <v>653</v>
      </c>
      <c r="AF152" s="444" t="s">
        <v>653</v>
      </c>
      <c r="AG152" s="444" t="s">
        <v>653</v>
      </c>
      <c r="AH152" s="450" t="s">
        <v>653</v>
      </c>
      <c r="AI152" s="45" t="s">
        <v>653</v>
      </c>
      <c r="AJ152" s="45" t="s">
        <v>653</v>
      </c>
      <c r="AK152" s="45" t="s">
        <v>653</v>
      </c>
      <c r="AL152" s="554"/>
      <c r="AM152" s="554"/>
      <c r="AN152" s="450" t="s">
        <v>653</v>
      </c>
      <c r="AO152" s="554"/>
      <c r="AP152" s="554"/>
      <c r="AQ152" s="450" t="s">
        <v>653</v>
      </c>
      <c r="AR152" s="444" t="s">
        <v>653</v>
      </c>
      <c r="AS152" s="444" t="s">
        <v>653</v>
      </c>
      <c r="AT152" s="45" t="s">
        <v>653</v>
      </c>
      <c r="AU152" s="554"/>
      <c r="AV152" s="554"/>
      <c r="AW152" s="450" t="s">
        <v>653</v>
      </c>
      <c r="AX152" s="554"/>
      <c r="AY152" s="554"/>
      <c r="AZ152" s="450" t="s">
        <v>653</v>
      </c>
      <c r="BA152" s="554"/>
      <c r="BB152" s="554"/>
      <c r="BC152" s="450"/>
      <c r="BD152" s="572">
        <v>42769</v>
      </c>
      <c r="BE152" s="444" t="s">
        <v>653</v>
      </c>
      <c r="BF152" s="444" t="s">
        <v>653</v>
      </c>
      <c r="BG152" s="45" t="s">
        <v>653</v>
      </c>
      <c r="BH152" s="444" t="s">
        <v>653</v>
      </c>
      <c r="BI152" s="444" t="s">
        <v>653</v>
      </c>
      <c r="BJ152" s="45" t="s">
        <v>653</v>
      </c>
      <c r="BK152" s="444" t="s">
        <v>653</v>
      </c>
      <c r="BL152" s="444" t="s">
        <v>653</v>
      </c>
      <c r="BM152" s="729"/>
      <c r="BN152" s="45" t="s">
        <v>653</v>
      </c>
      <c r="BO152" s="45" t="s">
        <v>653</v>
      </c>
      <c r="BP152" s="729"/>
      <c r="BQ152" s="728"/>
      <c r="BR152" s="728"/>
      <c r="BS152" s="729"/>
      <c r="BT152" s="45" t="s">
        <v>653</v>
      </c>
      <c r="BU152" s="45" t="s">
        <v>653</v>
      </c>
      <c r="BV152" s="45" t="s">
        <v>653</v>
      </c>
      <c r="BW152" s="554"/>
      <c r="BX152" s="554"/>
      <c r="BY152" s="450" t="s">
        <v>653</v>
      </c>
      <c r="BZ152" s="574"/>
      <c r="CA152" s="574"/>
      <c r="CB152" s="45" t="s">
        <v>653</v>
      </c>
      <c r="CC152" s="574"/>
      <c r="CD152" s="574"/>
      <c r="CE152" s="45" t="s">
        <v>653</v>
      </c>
      <c r="CF152" s="45" t="s">
        <v>653</v>
      </c>
      <c r="CG152" s="444" t="s">
        <v>653</v>
      </c>
      <c r="CH152" s="450" t="s">
        <v>653</v>
      </c>
      <c r="CI152" s="444" t="s">
        <v>653</v>
      </c>
      <c r="CJ152" s="444" t="s">
        <v>653</v>
      </c>
      <c r="CK152" s="729"/>
      <c r="CL152" s="576" t="s">
        <v>1035</v>
      </c>
      <c r="CM152" s="580" t="s">
        <v>659</v>
      </c>
      <c r="CN152" s="45" t="s">
        <v>653</v>
      </c>
      <c r="CO152" s="444" t="s">
        <v>653</v>
      </c>
      <c r="CP152" s="444" t="s">
        <v>653</v>
      </c>
      <c r="CQ152" s="45" t="s">
        <v>653</v>
      </c>
      <c r="CR152" s="580" t="s">
        <v>659</v>
      </c>
      <c r="CS152" s="580" t="s">
        <v>659</v>
      </c>
      <c r="CT152" s="45" t="s">
        <v>653</v>
      </c>
    </row>
    <row r="153" spans="1:98" x14ac:dyDescent="0.15">
      <c r="A153" s="572">
        <v>42770</v>
      </c>
      <c r="B153" s="45" t="s">
        <v>653</v>
      </c>
      <c r="C153" s="45" t="s">
        <v>653</v>
      </c>
      <c r="D153" s="450" t="s">
        <v>653</v>
      </c>
      <c r="E153" s="574"/>
      <c r="F153" s="574"/>
      <c r="G153" s="728"/>
      <c r="H153" s="45" t="s">
        <v>653</v>
      </c>
      <c r="I153" s="45" t="s">
        <v>653</v>
      </c>
      <c r="J153" s="45" t="s">
        <v>653</v>
      </c>
      <c r="K153" s="45" t="s">
        <v>653</v>
      </c>
      <c r="L153" s="45" t="s">
        <v>653</v>
      </c>
      <c r="M153" s="45" t="s">
        <v>653</v>
      </c>
      <c r="N153" s="45" t="s">
        <v>653</v>
      </c>
      <c r="O153" s="45" t="s">
        <v>653</v>
      </c>
      <c r="P153" s="45" t="s">
        <v>653</v>
      </c>
      <c r="Q153" s="45" t="s">
        <v>653</v>
      </c>
      <c r="R153" s="45" t="s">
        <v>653</v>
      </c>
      <c r="S153" s="45" t="s">
        <v>653</v>
      </c>
      <c r="T153" s="45" t="s">
        <v>653</v>
      </c>
      <c r="U153" s="45" t="s">
        <v>653</v>
      </c>
      <c r="V153" s="729"/>
      <c r="W153" s="444" t="s">
        <v>653</v>
      </c>
      <c r="X153" s="45" t="s">
        <v>653</v>
      </c>
      <c r="Y153" s="45" t="s">
        <v>653</v>
      </c>
      <c r="Z153" s="444" t="s">
        <v>653</v>
      </c>
      <c r="AA153" s="444" t="s">
        <v>653</v>
      </c>
      <c r="AB153" s="450" t="s">
        <v>653</v>
      </c>
      <c r="AC153" s="444" t="s">
        <v>653</v>
      </c>
      <c r="AD153" s="444" t="s">
        <v>653</v>
      </c>
      <c r="AE153" s="45" t="s">
        <v>653</v>
      </c>
      <c r="AF153" s="444" t="s">
        <v>653</v>
      </c>
      <c r="AG153" s="444" t="s">
        <v>653</v>
      </c>
      <c r="AH153" s="450" t="s">
        <v>653</v>
      </c>
      <c r="AI153" s="45" t="s">
        <v>653</v>
      </c>
      <c r="AJ153" s="45" t="s">
        <v>653</v>
      </c>
      <c r="AK153" s="45" t="s">
        <v>653</v>
      </c>
      <c r="AL153" s="554"/>
      <c r="AM153" s="554"/>
      <c r="AN153" s="450" t="s">
        <v>653</v>
      </c>
      <c r="AO153" s="554"/>
      <c r="AP153" s="554"/>
      <c r="AQ153" s="450" t="s">
        <v>653</v>
      </c>
      <c r="AR153" s="444" t="s">
        <v>653</v>
      </c>
      <c r="AS153" s="444" t="s">
        <v>653</v>
      </c>
      <c r="AT153" s="45" t="s">
        <v>653</v>
      </c>
      <c r="AU153" s="554"/>
      <c r="AV153" s="554"/>
      <c r="AW153" s="450" t="s">
        <v>653</v>
      </c>
      <c r="AX153" s="554"/>
      <c r="AY153" s="554"/>
      <c r="AZ153" s="450" t="s">
        <v>653</v>
      </c>
      <c r="BA153" s="554"/>
      <c r="BB153" s="554"/>
      <c r="BC153" s="450"/>
      <c r="BD153" s="572">
        <v>42770</v>
      </c>
      <c r="BE153" s="444" t="s">
        <v>653</v>
      </c>
      <c r="BF153" s="444" t="s">
        <v>653</v>
      </c>
      <c r="BG153" s="45" t="s">
        <v>653</v>
      </c>
      <c r="BH153" s="444" t="s">
        <v>653</v>
      </c>
      <c r="BI153" s="444" t="s">
        <v>653</v>
      </c>
      <c r="BJ153" s="45" t="s">
        <v>653</v>
      </c>
      <c r="BK153" s="444" t="s">
        <v>653</v>
      </c>
      <c r="BL153" s="444" t="s">
        <v>653</v>
      </c>
      <c r="BM153" s="729"/>
      <c r="BN153" s="45" t="s">
        <v>653</v>
      </c>
      <c r="BO153" s="45" t="s">
        <v>653</v>
      </c>
      <c r="BP153" s="729"/>
      <c r="BQ153" s="728"/>
      <c r="BR153" s="728"/>
      <c r="BS153" s="729"/>
      <c r="BT153" s="45" t="s">
        <v>653</v>
      </c>
      <c r="BU153" s="45" t="s">
        <v>653</v>
      </c>
      <c r="BV153" s="45" t="s">
        <v>653</v>
      </c>
      <c r="BW153" s="554"/>
      <c r="BX153" s="554"/>
      <c r="BY153" s="450" t="s">
        <v>653</v>
      </c>
      <c r="BZ153" s="574"/>
      <c r="CA153" s="574"/>
      <c r="CB153" s="45" t="s">
        <v>653</v>
      </c>
      <c r="CC153" s="574"/>
      <c r="CD153" s="574"/>
      <c r="CE153" s="45" t="s">
        <v>653</v>
      </c>
      <c r="CF153" s="45" t="s">
        <v>653</v>
      </c>
      <c r="CG153" s="444" t="s">
        <v>653</v>
      </c>
      <c r="CH153" s="450" t="s">
        <v>653</v>
      </c>
      <c r="CI153" s="444" t="s">
        <v>653</v>
      </c>
      <c r="CJ153" s="444" t="s">
        <v>653</v>
      </c>
      <c r="CK153" s="729"/>
      <c r="CL153" s="576" t="s">
        <v>1035</v>
      </c>
      <c r="CM153" s="580" t="s">
        <v>659</v>
      </c>
      <c r="CN153" s="45" t="s">
        <v>653</v>
      </c>
      <c r="CO153" s="444" t="s">
        <v>653</v>
      </c>
      <c r="CP153" s="444" t="s">
        <v>653</v>
      </c>
      <c r="CQ153" s="45" t="s">
        <v>653</v>
      </c>
      <c r="CR153" s="580" t="s">
        <v>659</v>
      </c>
      <c r="CS153" s="580" t="s">
        <v>659</v>
      </c>
      <c r="CT153" s="45" t="s">
        <v>653</v>
      </c>
    </row>
    <row r="154" spans="1:98" x14ac:dyDescent="0.15">
      <c r="A154" s="572">
        <v>42771</v>
      </c>
      <c r="B154" s="45" t="s">
        <v>653</v>
      </c>
      <c r="C154" s="45" t="s">
        <v>653</v>
      </c>
      <c r="D154" s="450" t="s">
        <v>653</v>
      </c>
      <c r="E154" s="574"/>
      <c r="F154" s="574"/>
      <c r="G154" s="728"/>
      <c r="H154" s="45" t="s">
        <v>653</v>
      </c>
      <c r="I154" s="45" t="s">
        <v>653</v>
      </c>
      <c r="J154" s="45" t="s">
        <v>653</v>
      </c>
      <c r="K154" s="45" t="s">
        <v>653</v>
      </c>
      <c r="L154" s="45" t="s">
        <v>653</v>
      </c>
      <c r="M154" s="45" t="s">
        <v>653</v>
      </c>
      <c r="N154" s="45" t="s">
        <v>653</v>
      </c>
      <c r="O154" s="45" t="s">
        <v>653</v>
      </c>
      <c r="P154" s="45" t="s">
        <v>653</v>
      </c>
      <c r="Q154" s="45" t="s">
        <v>653</v>
      </c>
      <c r="R154" s="45" t="s">
        <v>653</v>
      </c>
      <c r="S154" s="45" t="s">
        <v>653</v>
      </c>
      <c r="T154" s="45" t="s">
        <v>653</v>
      </c>
      <c r="U154" s="45" t="s">
        <v>653</v>
      </c>
      <c r="V154" s="729"/>
      <c r="W154" s="444" t="s">
        <v>653</v>
      </c>
      <c r="X154" s="45" t="s">
        <v>653</v>
      </c>
      <c r="Y154" s="45" t="s">
        <v>653</v>
      </c>
      <c r="Z154" s="444" t="s">
        <v>653</v>
      </c>
      <c r="AA154" s="444" t="s">
        <v>653</v>
      </c>
      <c r="AB154" s="450" t="s">
        <v>653</v>
      </c>
      <c r="AC154" s="444" t="s">
        <v>653</v>
      </c>
      <c r="AD154" s="444" t="s">
        <v>653</v>
      </c>
      <c r="AE154" s="45" t="s">
        <v>653</v>
      </c>
      <c r="AF154" s="444" t="s">
        <v>653</v>
      </c>
      <c r="AG154" s="444" t="s">
        <v>653</v>
      </c>
      <c r="AH154" s="450" t="s">
        <v>653</v>
      </c>
      <c r="AI154" s="45" t="s">
        <v>653</v>
      </c>
      <c r="AJ154" s="45" t="s">
        <v>653</v>
      </c>
      <c r="AK154" s="45" t="s">
        <v>653</v>
      </c>
      <c r="AL154" s="554"/>
      <c r="AM154" s="554"/>
      <c r="AN154" s="450" t="s">
        <v>653</v>
      </c>
      <c r="AO154" s="554"/>
      <c r="AP154" s="554"/>
      <c r="AQ154" s="450" t="s">
        <v>653</v>
      </c>
      <c r="AR154" s="444" t="s">
        <v>653</v>
      </c>
      <c r="AS154" s="444" t="s">
        <v>653</v>
      </c>
      <c r="AT154" s="45" t="s">
        <v>653</v>
      </c>
      <c r="AU154" s="554"/>
      <c r="AV154" s="554"/>
      <c r="AW154" s="450" t="s">
        <v>653</v>
      </c>
      <c r="AX154" s="554"/>
      <c r="AY154" s="554"/>
      <c r="AZ154" s="450" t="s">
        <v>653</v>
      </c>
      <c r="BA154" s="554"/>
      <c r="BB154" s="554"/>
      <c r="BC154" s="450"/>
      <c r="BD154" s="572">
        <v>42771</v>
      </c>
      <c r="BE154" s="444" t="s">
        <v>653</v>
      </c>
      <c r="BF154" s="444" t="s">
        <v>653</v>
      </c>
      <c r="BG154" s="45" t="s">
        <v>653</v>
      </c>
      <c r="BH154" s="444" t="s">
        <v>653</v>
      </c>
      <c r="BI154" s="444" t="s">
        <v>653</v>
      </c>
      <c r="BJ154" s="45" t="s">
        <v>653</v>
      </c>
      <c r="BK154" s="444" t="s">
        <v>653</v>
      </c>
      <c r="BL154" s="444" t="s">
        <v>653</v>
      </c>
      <c r="BM154" s="729"/>
      <c r="BN154" s="45" t="s">
        <v>653</v>
      </c>
      <c r="BO154" s="45" t="s">
        <v>653</v>
      </c>
      <c r="BP154" s="729"/>
      <c r="BQ154" s="728"/>
      <c r="BR154" s="728"/>
      <c r="BS154" s="729"/>
      <c r="BT154" s="45" t="s">
        <v>653</v>
      </c>
      <c r="BU154" s="45" t="s">
        <v>653</v>
      </c>
      <c r="BV154" s="45" t="s">
        <v>653</v>
      </c>
      <c r="BW154" s="554"/>
      <c r="BX154" s="554"/>
      <c r="BY154" s="450" t="s">
        <v>653</v>
      </c>
      <c r="BZ154" s="574"/>
      <c r="CA154" s="574"/>
      <c r="CB154" s="45" t="s">
        <v>653</v>
      </c>
      <c r="CC154" s="574"/>
      <c r="CD154" s="574"/>
      <c r="CE154" s="45" t="s">
        <v>653</v>
      </c>
      <c r="CF154" s="45" t="s">
        <v>653</v>
      </c>
      <c r="CG154" s="444" t="s">
        <v>653</v>
      </c>
      <c r="CH154" s="450" t="s">
        <v>653</v>
      </c>
      <c r="CI154" s="444" t="s">
        <v>653</v>
      </c>
      <c r="CJ154" s="444" t="s">
        <v>653</v>
      </c>
      <c r="CK154" s="729"/>
      <c r="CL154" s="444" t="s">
        <v>653</v>
      </c>
      <c r="CM154" s="580" t="s">
        <v>659</v>
      </c>
      <c r="CN154" s="45" t="s">
        <v>653</v>
      </c>
      <c r="CO154" s="444" t="s">
        <v>653</v>
      </c>
      <c r="CP154" s="444" t="s">
        <v>653</v>
      </c>
      <c r="CQ154" s="45" t="s">
        <v>653</v>
      </c>
      <c r="CR154" s="580" t="s">
        <v>659</v>
      </c>
      <c r="CS154" s="580" t="s">
        <v>659</v>
      </c>
      <c r="CT154" s="45" t="s">
        <v>653</v>
      </c>
    </row>
    <row r="155" spans="1:98" x14ac:dyDescent="0.15">
      <c r="A155" s="572">
        <v>42772</v>
      </c>
      <c r="B155" s="45" t="s">
        <v>653</v>
      </c>
      <c r="C155" s="45" t="s">
        <v>653</v>
      </c>
      <c r="D155" s="450" t="s">
        <v>653</v>
      </c>
      <c r="E155" s="574"/>
      <c r="F155" s="574"/>
      <c r="G155" s="728"/>
      <c r="H155" s="45" t="s">
        <v>653</v>
      </c>
      <c r="I155" s="45" t="s">
        <v>653</v>
      </c>
      <c r="J155" s="45" t="s">
        <v>653</v>
      </c>
      <c r="K155" s="45" t="s">
        <v>653</v>
      </c>
      <c r="L155" s="45" t="s">
        <v>653</v>
      </c>
      <c r="M155" s="45" t="s">
        <v>653</v>
      </c>
      <c r="N155" s="45" t="s">
        <v>653</v>
      </c>
      <c r="O155" s="45" t="s">
        <v>653</v>
      </c>
      <c r="P155" s="45" t="s">
        <v>653</v>
      </c>
      <c r="Q155" s="45" t="s">
        <v>653</v>
      </c>
      <c r="R155" s="45" t="s">
        <v>653</v>
      </c>
      <c r="S155" s="45" t="s">
        <v>653</v>
      </c>
      <c r="T155" s="45" t="s">
        <v>653</v>
      </c>
      <c r="U155" s="45" t="s">
        <v>653</v>
      </c>
      <c r="V155" s="729"/>
      <c r="W155" s="444" t="s">
        <v>653</v>
      </c>
      <c r="X155" s="45" t="s">
        <v>653</v>
      </c>
      <c r="Y155" s="45" t="s">
        <v>653</v>
      </c>
      <c r="Z155" s="444" t="s">
        <v>653</v>
      </c>
      <c r="AA155" s="444" t="s">
        <v>653</v>
      </c>
      <c r="AB155" s="450" t="s">
        <v>653</v>
      </c>
      <c r="AC155" s="444" t="s">
        <v>653</v>
      </c>
      <c r="AD155" s="444" t="s">
        <v>653</v>
      </c>
      <c r="AE155" s="45" t="s">
        <v>653</v>
      </c>
      <c r="AF155" s="444" t="s">
        <v>653</v>
      </c>
      <c r="AG155" s="444" t="s">
        <v>653</v>
      </c>
      <c r="AH155" s="450" t="s">
        <v>653</v>
      </c>
      <c r="AI155" s="45" t="s">
        <v>653</v>
      </c>
      <c r="AJ155" s="45" t="s">
        <v>653</v>
      </c>
      <c r="AK155" s="45" t="s">
        <v>653</v>
      </c>
      <c r="AL155" s="554"/>
      <c r="AM155" s="554"/>
      <c r="AN155" s="450" t="s">
        <v>653</v>
      </c>
      <c r="AO155" s="554"/>
      <c r="AP155" s="554"/>
      <c r="AQ155" s="450" t="s">
        <v>653</v>
      </c>
      <c r="AR155" s="444" t="s">
        <v>653</v>
      </c>
      <c r="AS155" s="444" t="s">
        <v>653</v>
      </c>
      <c r="AT155" s="45" t="s">
        <v>653</v>
      </c>
      <c r="AU155" s="554"/>
      <c r="AV155" s="554"/>
      <c r="AW155" s="450" t="s">
        <v>653</v>
      </c>
      <c r="AX155" s="554"/>
      <c r="AY155" s="554"/>
      <c r="AZ155" s="450" t="s">
        <v>653</v>
      </c>
      <c r="BA155" s="554"/>
      <c r="BB155" s="554"/>
      <c r="BC155" s="450"/>
      <c r="BD155" s="572">
        <v>42772</v>
      </c>
      <c r="BE155" s="444" t="s">
        <v>653</v>
      </c>
      <c r="BF155" s="444" t="s">
        <v>653</v>
      </c>
      <c r="BG155" s="45" t="s">
        <v>653</v>
      </c>
      <c r="BH155" s="444" t="s">
        <v>653</v>
      </c>
      <c r="BI155" s="444" t="s">
        <v>653</v>
      </c>
      <c r="BJ155" s="45" t="s">
        <v>653</v>
      </c>
      <c r="BK155" s="444" t="s">
        <v>653</v>
      </c>
      <c r="BL155" s="444" t="s">
        <v>653</v>
      </c>
      <c r="BM155" s="729"/>
      <c r="BN155" s="45" t="s">
        <v>653</v>
      </c>
      <c r="BO155" s="45" t="s">
        <v>653</v>
      </c>
      <c r="BP155" s="729"/>
      <c r="BQ155" s="728"/>
      <c r="BR155" s="728"/>
      <c r="BS155" s="729"/>
      <c r="BT155" s="45" t="s">
        <v>653</v>
      </c>
      <c r="BU155" s="45" t="s">
        <v>653</v>
      </c>
      <c r="BV155" s="45" t="s">
        <v>653</v>
      </c>
      <c r="BW155" s="554"/>
      <c r="BX155" s="554"/>
      <c r="BY155" s="450" t="s">
        <v>653</v>
      </c>
      <c r="BZ155" s="574"/>
      <c r="CA155" s="574"/>
      <c r="CB155" s="45" t="s">
        <v>653</v>
      </c>
      <c r="CC155" s="574"/>
      <c r="CD155" s="574"/>
      <c r="CE155" s="45" t="s">
        <v>653</v>
      </c>
      <c r="CF155" s="45" t="s">
        <v>653</v>
      </c>
      <c r="CG155" s="444" t="s">
        <v>653</v>
      </c>
      <c r="CH155" s="450" t="s">
        <v>653</v>
      </c>
      <c r="CI155" s="444" t="s">
        <v>653</v>
      </c>
      <c r="CJ155" s="444" t="s">
        <v>653</v>
      </c>
      <c r="CK155" s="729"/>
      <c r="CL155" s="444" t="s">
        <v>653</v>
      </c>
      <c r="CM155" s="444" t="s">
        <v>653</v>
      </c>
      <c r="CN155" s="45" t="s">
        <v>653</v>
      </c>
      <c r="CO155" s="444" t="s">
        <v>653</v>
      </c>
      <c r="CP155" s="444" t="s">
        <v>653</v>
      </c>
      <c r="CQ155" s="45" t="s">
        <v>653</v>
      </c>
      <c r="CR155" s="580" t="s">
        <v>659</v>
      </c>
      <c r="CS155" s="580" t="s">
        <v>659</v>
      </c>
      <c r="CT155" s="45" t="s">
        <v>653</v>
      </c>
    </row>
    <row r="156" spans="1:98" x14ac:dyDescent="0.15">
      <c r="A156" s="572">
        <v>42773</v>
      </c>
      <c r="B156" s="45" t="s">
        <v>653</v>
      </c>
      <c r="C156" s="45" t="s">
        <v>653</v>
      </c>
      <c r="D156" s="450" t="s">
        <v>653</v>
      </c>
      <c r="E156" s="574"/>
      <c r="F156" s="574"/>
      <c r="G156" s="728"/>
      <c r="H156" s="45" t="s">
        <v>653</v>
      </c>
      <c r="I156" s="45" t="s">
        <v>653</v>
      </c>
      <c r="J156" s="45" t="s">
        <v>653</v>
      </c>
      <c r="K156" s="45" t="s">
        <v>653</v>
      </c>
      <c r="L156" s="45" t="s">
        <v>653</v>
      </c>
      <c r="M156" s="45" t="s">
        <v>653</v>
      </c>
      <c r="N156" s="45" t="s">
        <v>653</v>
      </c>
      <c r="O156" s="45" t="s">
        <v>653</v>
      </c>
      <c r="P156" s="45" t="s">
        <v>653</v>
      </c>
      <c r="Q156" s="45" t="s">
        <v>653</v>
      </c>
      <c r="R156" s="45" t="s">
        <v>653</v>
      </c>
      <c r="S156" s="45" t="s">
        <v>653</v>
      </c>
      <c r="T156" s="45" t="s">
        <v>653</v>
      </c>
      <c r="U156" s="45" t="s">
        <v>653</v>
      </c>
      <c r="V156" s="729"/>
      <c r="W156" s="444" t="s">
        <v>653</v>
      </c>
      <c r="X156" s="45" t="s">
        <v>653</v>
      </c>
      <c r="Y156" s="45" t="s">
        <v>653</v>
      </c>
      <c r="Z156" s="444" t="s">
        <v>653</v>
      </c>
      <c r="AA156" s="444" t="s">
        <v>653</v>
      </c>
      <c r="AB156" s="450" t="s">
        <v>653</v>
      </c>
      <c r="AC156" s="444" t="s">
        <v>653</v>
      </c>
      <c r="AD156" s="444" t="s">
        <v>653</v>
      </c>
      <c r="AE156" s="45" t="s">
        <v>653</v>
      </c>
      <c r="AF156" s="444" t="s">
        <v>653</v>
      </c>
      <c r="AG156" s="444" t="s">
        <v>653</v>
      </c>
      <c r="AH156" s="450" t="s">
        <v>653</v>
      </c>
      <c r="AI156" s="45" t="s">
        <v>653</v>
      </c>
      <c r="AJ156" s="45" t="s">
        <v>653</v>
      </c>
      <c r="AK156" s="45" t="s">
        <v>653</v>
      </c>
      <c r="AL156" s="554"/>
      <c r="AM156" s="554"/>
      <c r="AN156" s="450" t="s">
        <v>653</v>
      </c>
      <c r="AO156" s="554"/>
      <c r="AP156" s="554"/>
      <c r="AQ156" s="450" t="s">
        <v>653</v>
      </c>
      <c r="AR156" s="444" t="s">
        <v>653</v>
      </c>
      <c r="AS156" s="444" t="s">
        <v>653</v>
      </c>
      <c r="AT156" s="45" t="s">
        <v>653</v>
      </c>
      <c r="AU156" s="554"/>
      <c r="AV156" s="554"/>
      <c r="AW156" s="450" t="s">
        <v>653</v>
      </c>
      <c r="AX156" s="554"/>
      <c r="AY156" s="554"/>
      <c r="AZ156" s="450" t="s">
        <v>653</v>
      </c>
      <c r="BA156" s="554"/>
      <c r="BB156" s="554"/>
      <c r="BC156" s="450"/>
      <c r="BD156" s="572">
        <v>42773</v>
      </c>
      <c r="BE156" s="444" t="s">
        <v>653</v>
      </c>
      <c r="BF156" s="444" t="s">
        <v>653</v>
      </c>
      <c r="BG156" s="45" t="s">
        <v>653</v>
      </c>
      <c r="BH156" s="444" t="s">
        <v>653</v>
      </c>
      <c r="BI156" s="444" t="s">
        <v>653</v>
      </c>
      <c r="BJ156" s="45" t="s">
        <v>653</v>
      </c>
      <c r="BK156" s="444" t="s">
        <v>653</v>
      </c>
      <c r="BL156" s="444" t="s">
        <v>653</v>
      </c>
      <c r="BM156" s="729"/>
      <c r="BN156" s="45" t="s">
        <v>653</v>
      </c>
      <c r="BO156" s="45" t="s">
        <v>653</v>
      </c>
      <c r="BP156" s="729"/>
      <c r="BQ156" s="728"/>
      <c r="BR156" s="728"/>
      <c r="BS156" s="729"/>
      <c r="BT156" s="45" t="s">
        <v>653</v>
      </c>
      <c r="BU156" s="45" t="s">
        <v>653</v>
      </c>
      <c r="BV156" s="45" t="s">
        <v>653</v>
      </c>
      <c r="BW156" s="554"/>
      <c r="BX156" s="554"/>
      <c r="BY156" s="450" t="s">
        <v>653</v>
      </c>
      <c r="BZ156" s="574"/>
      <c r="CA156" s="574"/>
      <c r="CB156" s="45" t="s">
        <v>653</v>
      </c>
      <c r="CC156" s="574"/>
      <c r="CD156" s="574"/>
      <c r="CE156" s="45" t="s">
        <v>653</v>
      </c>
      <c r="CF156" s="45" t="s">
        <v>653</v>
      </c>
      <c r="CG156" s="444" t="s">
        <v>653</v>
      </c>
      <c r="CH156" s="450" t="s">
        <v>653</v>
      </c>
      <c r="CI156" s="444" t="s">
        <v>653</v>
      </c>
      <c r="CJ156" s="444" t="s">
        <v>653</v>
      </c>
      <c r="CK156" s="729"/>
      <c r="CL156" s="444" t="s">
        <v>653</v>
      </c>
      <c r="CM156" s="444" t="s">
        <v>653</v>
      </c>
      <c r="CN156" s="45" t="s">
        <v>653</v>
      </c>
      <c r="CO156" s="444" t="s">
        <v>653</v>
      </c>
      <c r="CP156" s="444" t="s">
        <v>653</v>
      </c>
      <c r="CQ156" s="45" t="s">
        <v>653</v>
      </c>
      <c r="CR156" s="580" t="s">
        <v>659</v>
      </c>
      <c r="CS156" s="580" t="s">
        <v>659</v>
      </c>
      <c r="CT156" s="45" t="s">
        <v>653</v>
      </c>
    </row>
    <row r="157" spans="1:98" x14ac:dyDescent="0.15">
      <c r="A157" s="572">
        <v>42774</v>
      </c>
      <c r="B157" s="45" t="s">
        <v>653</v>
      </c>
      <c r="C157" s="45" t="s">
        <v>653</v>
      </c>
      <c r="D157" s="450" t="s">
        <v>653</v>
      </c>
      <c r="E157" s="574"/>
      <c r="F157" s="574"/>
      <c r="G157" s="728"/>
      <c r="H157" s="45" t="s">
        <v>653</v>
      </c>
      <c r="I157" s="45" t="s">
        <v>653</v>
      </c>
      <c r="J157" s="45" t="s">
        <v>653</v>
      </c>
      <c r="K157" s="45" t="s">
        <v>653</v>
      </c>
      <c r="L157" s="45" t="s">
        <v>653</v>
      </c>
      <c r="M157" s="45" t="s">
        <v>653</v>
      </c>
      <c r="N157" s="45" t="s">
        <v>653</v>
      </c>
      <c r="O157" s="45" t="s">
        <v>653</v>
      </c>
      <c r="P157" s="45" t="s">
        <v>653</v>
      </c>
      <c r="Q157" s="45" t="s">
        <v>653</v>
      </c>
      <c r="R157" s="45" t="s">
        <v>653</v>
      </c>
      <c r="S157" s="45" t="s">
        <v>653</v>
      </c>
      <c r="T157" s="45" t="s">
        <v>653</v>
      </c>
      <c r="U157" s="45" t="s">
        <v>653</v>
      </c>
      <c r="V157" s="729"/>
      <c r="W157" s="444" t="s">
        <v>653</v>
      </c>
      <c r="X157" s="45" t="s">
        <v>653</v>
      </c>
      <c r="Y157" s="45" t="s">
        <v>653</v>
      </c>
      <c r="Z157" s="444" t="s">
        <v>653</v>
      </c>
      <c r="AA157" s="444" t="s">
        <v>653</v>
      </c>
      <c r="AB157" s="450" t="s">
        <v>653</v>
      </c>
      <c r="AC157" s="444" t="s">
        <v>653</v>
      </c>
      <c r="AD157" s="444" t="s">
        <v>653</v>
      </c>
      <c r="AE157" s="45" t="s">
        <v>653</v>
      </c>
      <c r="AF157" s="444" t="s">
        <v>653</v>
      </c>
      <c r="AG157" s="444" t="s">
        <v>653</v>
      </c>
      <c r="AH157" s="450" t="s">
        <v>653</v>
      </c>
      <c r="AI157" s="45" t="s">
        <v>653</v>
      </c>
      <c r="AJ157" s="45" t="s">
        <v>653</v>
      </c>
      <c r="AK157" s="45" t="s">
        <v>653</v>
      </c>
      <c r="AL157" s="554"/>
      <c r="AM157" s="554"/>
      <c r="AN157" s="450" t="s">
        <v>653</v>
      </c>
      <c r="AO157" s="554"/>
      <c r="AP157" s="554"/>
      <c r="AQ157" s="450" t="s">
        <v>653</v>
      </c>
      <c r="AR157" s="444" t="s">
        <v>653</v>
      </c>
      <c r="AS157" s="444" t="s">
        <v>653</v>
      </c>
      <c r="AT157" s="45" t="s">
        <v>653</v>
      </c>
      <c r="AU157" s="554"/>
      <c r="AV157" s="554"/>
      <c r="AW157" s="450" t="s">
        <v>653</v>
      </c>
      <c r="AX157" s="554"/>
      <c r="AY157" s="554"/>
      <c r="AZ157" s="450" t="s">
        <v>653</v>
      </c>
      <c r="BA157" s="554"/>
      <c r="BB157" s="554"/>
      <c r="BC157" s="450"/>
      <c r="BD157" s="572">
        <v>42774</v>
      </c>
      <c r="BE157" s="444" t="s">
        <v>653</v>
      </c>
      <c r="BF157" s="444" t="s">
        <v>653</v>
      </c>
      <c r="BG157" s="45" t="s">
        <v>653</v>
      </c>
      <c r="BH157" s="444" t="s">
        <v>653</v>
      </c>
      <c r="BI157" s="444" t="s">
        <v>653</v>
      </c>
      <c r="BJ157" s="45" t="s">
        <v>653</v>
      </c>
      <c r="BK157" s="444" t="s">
        <v>653</v>
      </c>
      <c r="BL157" s="444" t="s">
        <v>653</v>
      </c>
      <c r="BM157" s="729"/>
      <c r="BN157" s="45" t="s">
        <v>653</v>
      </c>
      <c r="BO157" s="45" t="s">
        <v>653</v>
      </c>
      <c r="BP157" s="729"/>
      <c r="BQ157" s="728"/>
      <c r="BR157" s="728"/>
      <c r="BS157" s="729"/>
      <c r="BT157" s="45" t="s">
        <v>653</v>
      </c>
      <c r="BU157" s="45" t="s">
        <v>653</v>
      </c>
      <c r="BV157" s="45" t="s">
        <v>653</v>
      </c>
      <c r="BW157" s="554"/>
      <c r="BX157" s="554"/>
      <c r="BY157" s="450" t="s">
        <v>653</v>
      </c>
      <c r="BZ157" s="574"/>
      <c r="CA157" s="574"/>
      <c r="CB157" s="45" t="s">
        <v>653</v>
      </c>
      <c r="CC157" s="574"/>
      <c r="CD157" s="574"/>
      <c r="CE157" s="45" t="s">
        <v>653</v>
      </c>
      <c r="CF157" s="45" t="s">
        <v>653</v>
      </c>
      <c r="CG157" s="444" t="s">
        <v>653</v>
      </c>
      <c r="CH157" s="450" t="s">
        <v>653</v>
      </c>
      <c r="CI157" s="444" t="s">
        <v>653</v>
      </c>
      <c r="CJ157" s="444" t="s">
        <v>653</v>
      </c>
      <c r="CK157" s="729"/>
      <c r="CL157" s="444" t="s">
        <v>653</v>
      </c>
      <c r="CM157" s="580" t="s">
        <v>659</v>
      </c>
      <c r="CN157" s="45" t="s">
        <v>653</v>
      </c>
      <c r="CO157" s="444" t="s">
        <v>653</v>
      </c>
      <c r="CP157" s="444" t="s">
        <v>653</v>
      </c>
      <c r="CQ157" s="45" t="s">
        <v>653</v>
      </c>
      <c r="CR157" s="580" t="s">
        <v>659</v>
      </c>
      <c r="CS157" s="580" t="s">
        <v>659</v>
      </c>
      <c r="CT157" s="45" t="s">
        <v>653</v>
      </c>
    </row>
    <row r="158" spans="1:98" x14ac:dyDescent="0.15">
      <c r="A158" s="572">
        <v>42775</v>
      </c>
      <c r="B158" s="45" t="s">
        <v>653</v>
      </c>
      <c r="C158" s="45" t="s">
        <v>653</v>
      </c>
      <c r="D158" s="450" t="s">
        <v>653</v>
      </c>
      <c r="E158" s="574"/>
      <c r="F158" s="574"/>
      <c r="G158" s="728"/>
      <c r="H158" s="45" t="s">
        <v>653</v>
      </c>
      <c r="I158" s="45" t="s">
        <v>653</v>
      </c>
      <c r="J158" s="45" t="s">
        <v>653</v>
      </c>
      <c r="K158" s="45" t="s">
        <v>653</v>
      </c>
      <c r="L158" s="45" t="s">
        <v>653</v>
      </c>
      <c r="M158" s="45" t="s">
        <v>653</v>
      </c>
      <c r="N158" s="45" t="s">
        <v>653</v>
      </c>
      <c r="O158" s="45" t="s">
        <v>653</v>
      </c>
      <c r="P158" s="45" t="s">
        <v>653</v>
      </c>
      <c r="Q158" s="45" t="s">
        <v>653</v>
      </c>
      <c r="R158" s="45" t="s">
        <v>653</v>
      </c>
      <c r="S158" s="45" t="s">
        <v>653</v>
      </c>
      <c r="T158" s="45" t="s">
        <v>653</v>
      </c>
      <c r="U158" s="45" t="s">
        <v>653</v>
      </c>
      <c r="V158" s="729"/>
      <c r="W158" s="444" t="s">
        <v>653</v>
      </c>
      <c r="X158" s="45" t="s">
        <v>653</v>
      </c>
      <c r="Y158" s="45" t="s">
        <v>653</v>
      </c>
      <c r="Z158" s="444" t="s">
        <v>653</v>
      </c>
      <c r="AA158" s="444" t="s">
        <v>653</v>
      </c>
      <c r="AB158" s="450" t="s">
        <v>653</v>
      </c>
      <c r="AC158" s="444" t="s">
        <v>653</v>
      </c>
      <c r="AD158" s="444" t="s">
        <v>653</v>
      </c>
      <c r="AE158" s="45" t="s">
        <v>653</v>
      </c>
      <c r="AF158" s="444" t="s">
        <v>653</v>
      </c>
      <c r="AG158" s="444" t="s">
        <v>653</v>
      </c>
      <c r="AH158" s="450" t="s">
        <v>653</v>
      </c>
      <c r="AI158" s="45" t="s">
        <v>653</v>
      </c>
      <c r="AJ158" s="45" t="s">
        <v>653</v>
      </c>
      <c r="AK158" s="45" t="s">
        <v>653</v>
      </c>
      <c r="AL158" s="554"/>
      <c r="AM158" s="554"/>
      <c r="AN158" s="450" t="s">
        <v>653</v>
      </c>
      <c r="AO158" s="554"/>
      <c r="AP158" s="554"/>
      <c r="AQ158" s="450" t="s">
        <v>653</v>
      </c>
      <c r="AR158" s="444" t="s">
        <v>653</v>
      </c>
      <c r="AS158" s="444" t="s">
        <v>653</v>
      </c>
      <c r="AT158" s="45" t="s">
        <v>653</v>
      </c>
      <c r="AU158" s="554"/>
      <c r="AV158" s="554"/>
      <c r="AW158" s="450" t="s">
        <v>653</v>
      </c>
      <c r="AX158" s="554"/>
      <c r="AY158" s="554"/>
      <c r="AZ158" s="450" t="s">
        <v>653</v>
      </c>
      <c r="BA158" s="554"/>
      <c r="BB158" s="554"/>
      <c r="BC158" s="450"/>
      <c r="BD158" s="572">
        <v>42775</v>
      </c>
      <c r="BE158" s="444" t="s">
        <v>653</v>
      </c>
      <c r="BF158" s="444" t="s">
        <v>653</v>
      </c>
      <c r="BG158" s="45" t="s">
        <v>653</v>
      </c>
      <c r="BH158" s="444" t="s">
        <v>653</v>
      </c>
      <c r="BI158" s="444" t="s">
        <v>653</v>
      </c>
      <c r="BJ158" s="45" t="s">
        <v>653</v>
      </c>
      <c r="BK158" s="444" t="s">
        <v>653</v>
      </c>
      <c r="BL158" s="444" t="s">
        <v>653</v>
      </c>
      <c r="BM158" s="729"/>
      <c r="BN158" s="45" t="s">
        <v>653</v>
      </c>
      <c r="BO158" s="45" t="s">
        <v>653</v>
      </c>
      <c r="BP158" s="729"/>
      <c r="BQ158" s="728"/>
      <c r="BR158" s="728"/>
      <c r="BS158" s="729"/>
      <c r="BT158" s="45" t="s">
        <v>653</v>
      </c>
      <c r="BU158" s="45" t="s">
        <v>653</v>
      </c>
      <c r="BV158" s="45" t="s">
        <v>653</v>
      </c>
      <c r="BW158" s="554"/>
      <c r="BX158" s="554"/>
      <c r="BY158" s="450" t="s">
        <v>653</v>
      </c>
      <c r="BZ158" s="574"/>
      <c r="CA158" s="574"/>
      <c r="CB158" s="45" t="s">
        <v>653</v>
      </c>
      <c r="CC158" s="574"/>
      <c r="CD158" s="574"/>
      <c r="CE158" s="45" t="s">
        <v>653</v>
      </c>
      <c r="CF158" s="45" t="s">
        <v>653</v>
      </c>
      <c r="CG158" s="444" t="s">
        <v>653</v>
      </c>
      <c r="CH158" s="450" t="s">
        <v>653</v>
      </c>
      <c r="CI158" s="444" t="s">
        <v>653</v>
      </c>
      <c r="CJ158" s="444" t="s">
        <v>653</v>
      </c>
      <c r="CK158" s="729"/>
      <c r="CL158" s="580" t="s">
        <v>659</v>
      </c>
      <c r="CM158" s="580" t="s">
        <v>659</v>
      </c>
      <c r="CN158" s="45" t="s">
        <v>653</v>
      </c>
      <c r="CO158" s="444" t="s">
        <v>653</v>
      </c>
      <c r="CP158" s="444" t="s">
        <v>653</v>
      </c>
      <c r="CQ158" s="45" t="s">
        <v>653</v>
      </c>
      <c r="CR158" s="580" t="s">
        <v>659</v>
      </c>
      <c r="CS158" s="580" t="s">
        <v>659</v>
      </c>
      <c r="CT158" s="45" t="s">
        <v>653</v>
      </c>
    </row>
    <row r="159" spans="1:98" x14ac:dyDescent="0.15">
      <c r="A159" s="572">
        <v>42776</v>
      </c>
      <c r="B159" s="45" t="s">
        <v>653</v>
      </c>
      <c r="C159" s="45" t="s">
        <v>653</v>
      </c>
      <c r="D159" s="450" t="s">
        <v>653</v>
      </c>
      <c r="E159" s="574"/>
      <c r="F159" s="574"/>
      <c r="G159" s="728"/>
      <c r="H159" s="45" t="s">
        <v>653</v>
      </c>
      <c r="I159" s="45" t="s">
        <v>653</v>
      </c>
      <c r="J159" s="45" t="s">
        <v>653</v>
      </c>
      <c r="K159" s="45" t="s">
        <v>653</v>
      </c>
      <c r="L159" s="45" t="s">
        <v>653</v>
      </c>
      <c r="M159" s="45" t="s">
        <v>653</v>
      </c>
      <c r="N159" s="45" t="s">
        <v>653</v>
      </c>
      <c r="O159" s="45" t="s">
        <v>653</v>
      </c>
      <c r="P159" s="45" t="s">
        <v>653</v>
      </c>
      <c r="Q159" s="45" t="s">
        <v>653</v>
      </c>
      <c r="R159" s="45" t="s">
        <v>653</v>
      </c>
      <c r="S159" s="45" t="s">
        <v>653</v>
      </c>
      <c r="T159" s="45" t="s">
        <v>653</v>
      </c>
      <c r="U159" s="45" t="s">
        <v>653</v>
      </c>
      <c r="V159" s="729"/>
      <c r="W159" s="444" t="s">
        <v>653</v>
      </c>
      <c r="X159" s="45" t="s">
        <v>653</v>
      </c>
      <c r="Y159" s="45" t="s">
        <v>653</v>
      </c>
      <c r="Z159" s="444" t="s">
        <v>653</v>
      </c>
      <c r="AA159" s="444" t="s">
        <v>653</v>
      </c>
      <c r="AB159" s="450" t="s">
        <v>653</v>
      </c>
      <c r="AC159" s="444" t="s">
        <v>653</v>
      </c>
      <c r="AD159" s="444" t="s">
        <v>653</v>
      </c>
      <c r="AE159" s="45" t="s">
        <v>653</v>
      </c>
      <c r="AF159" s="444" t="s">
        <v>653</v>
      </c>
      <c r="AG159" s="444" t="s">
        <v>653</v>
      </c>
      <c r="AH159" s="450" t="s">
        <v>653</v>
      </c>
      <c r="AI159" s="45" t="s">
        <v>653</v>
      </c>
      <c r="AJ159" s="45" t="s">
        <v>653</v>
      </c>
      <c r="AK159" s="45" t="s">
        <v>653</v>
      </c>
      <c r="AL159" s="554"/>
      <c r="AM159" s="554"/>
      <c r="AN159" s="450" t="s">
        <v>653</v>
      </c>
      <c r="AO159" s="554"/>
      <c r="AP159" s="554"/>
      <c r="AQ159" s="450" t="s">
        <v>653</v>
      </c>
      <c r="AR159" s="444" t="s">
        <v>653</v>
      </c>
      <c r="AS159" s="444" t="s">
        <v>653</v>
      </c>
      <c r="AT159" s="45" t="s">
        <v>653</v>
      </c>
      <c r="AU159" s="554"/>
      <c r="AV159" s="554"/>
      <c r="AW159" s="450" t="s">
        <v>653</v>
      </c>
      <c r="AX159" s="554"/>
      <c r="AY159" s="554"/>
      <c r="AZ159" s="450" t="s">
        <v>653</v>
      </c>
      <c r="BA159" s="554"/>
      <c r="BB159" s="554"/>
      <c r="BC159" s="450"/>
      <c r="BD159" s="572">
        <v>42776</v>
      </c>
      <c r="BE159" s="444" t="s">
        <v>653</v>
      </c>
      <c r="BF159" s="444" t="s">
        <v>653</v>
      </c>
      <c r="BG159" s="45" t="s">
        <v>653</v>
      </c>
      <c r="BH159" s="444" t="s">
        <v>653</v>
      </c>
      <c r="BI159" s="444" t="s">
        <v>653</v>
      </c>
      <c r="BJ159" s="45" t="s">
        <v>653</v>
      </c>
      <c r="BK159" s="444" t="s">
        <v>653</v>
      </c>
      <c r="BL159" s="444" t="s">
        <v>653</v>
      </c>
      <c r="BM159" s="729"/>
      <c r="BN159" s="45" t="s">
        <v>653</v>
      </c>
      <c r="BO159" s="45" t="s">
        <v>653</v>
      </c>
      <c r="BP159" s="729"/>
      <c r="BQ159" s="728"/>
      <c r="BR159" s="728"/>
      <c r="BS159" s="729"/>
      <c r="BT159" s="45" t="s">
        <v>653</v>
      </c>
      <c r="BU159" s="45" t="s">
        <v>653</v>
      </c>
      <c r="BV159" s="45" t="s">
        <v>653</v>
      </c>
      <c r="BW159" s="554"/>
      <c r="BX159" s="554"/>
      <c r="BY159" s="450" t="s">
        <v>653</v>
      </c>
      <c r="BZ159" s="574"/>
      <c r="CA159" s="574"/>
      <c r="CB159" s="45" t="s">
        <v>653</v>
      </c>
      <c r="CC159" s="574"/>
      <c r="CD159" s="574"/>
      <c r="CE159" s="45" t="s">
        <v>653</v>
      </c>
      <c r="CF159" s="45" t="s">
        <v>653</v>
      </c>
      <c r="CG159" s="444" t="s">
        <v>653</v>
      </c>
      <c r="CH159" s="450" t="s">
        <v>653</v>
      </c>
      <c r="CI159" s="444" t="s">
        <v>653</v>
      </c>
      <c r="CJ159" s="444" t="s">
        <v>653</v>
      </c>
      <c r="CK159" s="729"/>
      <c r="CL159" s="576" t="s">
        <v>1035</v>
      </c>
      <c r="CM159" s="580" t="s">
        <v>659</v>
      </c>
      <c r="CN159" s="45" t="s">
        <v>653</v>
      </c>
      <c r="CO159" s="444" t="s">
        <v>653</v>
      </c>
      <c r="CP159" s="444" t="s">
        <v>653</v>
      </c>
      <c r="CQ159" s="45" t="s">
        <v>653</v>
      </c>
      <c r="CR159" s="580" t="s">
        <v>659</v>
      </c>
      <c r="CS159" s="580" t="s">
        <v>659</v>
      </c>
      <c r="CT159" s="45" t="s">
        <v>653</v>
      </c>
    </row>
    <row r="160" spans="1:98" x14ac:dyDescent="0.15">
      <c r="A160" s="572">
        <v>42777</v>
      </c>
      <c r="B160" s="45" t="s">
        <v>653</v>
      </c>
      <c r="C160" s="45" t="s">
        <v>653</v>
      </c>
      <c r="D160" s="450" t="s">
        <v>653</v>
      </c>
      <c r="E160" s="574"/>
      <c r="F160" s="574"/>
      <c r="G160" s="728"/>
      <c r="H160" s="45" t="s">
        <v>653</v>
      </c>
      <c r="I160" s="45" t="s">
        <v>653</v>
      </c>
      <c r="J160" s="45" t="s">
        <v>653</v>
      </c>
      <c r="K160" s="45" t="s">
        <v>653</v>
      </c>
      <c r="L160" s="45" t="s">
        <v>653</v>
      </c>
      <c r="M160" s="45" t="s">
        <v>653</v>
      </c>
      <c r="N160" s="45" t="s">
        <v>653</v>
      </c>
      <c r="O160" s="45" t="s">
        <v>653</v>
      </c>
      <c r="P160" s="45" t="s">
        <v>653</v>
      </c>
      <c r="Q160" s="45" t="s">
        <v>653</v>
      </c>
      <c r="R160" s="45" t="s">
        <v>653</v>
      </c>
      <c r="S160" s="45" t="s">
        <v>653</v>
      </c>
      <c r="T160" s="45" t="s">
        <v>653</v>
      </c>
      <c r="U160" s="45" t="s">
        <v>653</v>
      </c>
      <c r="V160" s="729"/>
      <c r="W160" s="444" t="s">
        <v>653</v>
      </c>
      <c r="X160" s="45" t="s">
        <v>653</v>
      </c>
      <c r="Y160" s="45" t="s">
        <v>653</v>
      </c>
      <c r="Z160" s="444" t="s">
        <v>653</v>
      </c>
      <c r="AA160" s="444" t="s">
        <v>653</v>
      </c>
      <c r="AB160" s="450" t="s">
        <v>653</v>
      </c>
      <c r="AC160" s="444" t="s">
        <v>653</v>
      </c>
      <c r="AD160" s="444" t="s">
        <v>653</v>
      </c>
      <c r="AE160" s="45" t="s">
        <v>653</v>
      </c>
      <c r="AF160" s="444" t="s">
        <v>653</v>
      </c>
      <c r="AG160" s="444" t="s">
        <v>653</v>
      </c>
      <c r="AH160" s="450" t="s">
        <v>653</v>
      </c>
      <c r="AI160" s="45" t="s">
        <v>653</v>
      </c>
      <c r="AJ160" s="45" t="s">
        <v>653</v>
      </c>
      <c r="AK160" s="45" t="s">
        <v>653</v>
      </c>
      <c r="AL160" s="554"/>
      <c r="AM160" s="554"/>
      <c r="AN160" s="450" t="s">
        <v>653</v>
      </c>
      <c r="AO160" s="554"/>
      <c r="AP160" s="554"/>
      <c r="AQ160" s="450" t="s">
        <v>653</v>
      </c>
      <c r="AR160" s="444" t="s">
        <v>653</v>
      </c>
      <c r="AS160" s="444" t="s">
        <v>653</v>
      </c>
      <c r="AT160" s="45" t="s">
        <v>653</v>
      </c>
      <c r="AU160" s="554"/>
      <c r="AV160" s="554"/>
      <c r="AW160" s="450" t="s">
        <v>653</v>
      </c>
      <c r="AX160" s="554"/>
      <c r="AY160" s="554"/>
      <c r="AZ160" s="450" t="s">
        <v>653</v>
      </c>
      <c r="BA160" s="554"/>
      <c r="BB160" s="554"/>
      <c r="BC160" s="450"/>
      <c r="BD160" s="572">
        <v>42777</v>
      </c>
      <c r="BE160" s="444" t="s">
        <v>653</v>
      </c>
      <c r="BF160" s="444" t="s">
        <v>653</v>
      </c>
      <c r="BG160" s="45" t="s">
        <v>653</v>
      </c>
      <c r="BH160" s="444" t="s">
        <v>653</v>
      </c>
      <c r="BI160" s="444" t="s">
        <v>653</v>
      </c>
      <c r="BJ160" s="45" t="s">
        <v>653</v>
      </c>
      <c r="BK160" s="444" t="s">
        <v>653</v>
      </c>
      <c r="BL160" s="444" t="s">
        <v>653</v>
      </c>
      <c r="BM160" s="729"/>
      <c r="BN160" s="45" t="s">
        <v>653</v>
      </c>
      <c r="BO160" s="45" t="s">
        <v>653</v>
      </c>
      <c r="BP160" s="729"/>
      <c r="BQ160" s="728"/>
      <c r="BR160" s="728"/>
      <c r="BS160" s="729"/>
      <c r="BT160" s="45" t="s">
        <v>653</v>
      </c>
      <c r="BU160" s="45" t="s">
        <v>653</v>
      </c>
      <c r="BV160" s="45" t="s">
        <v>653</v>
      </c>
      <c r="BW160" s="554"/>
      <c r="BX160" s="554"/>
      <c r="BY160" s="450" t="s">
        <v>653</v>
      </c>
      <c r="BZ160" s="574"/>
      <c r="CA160" s="574"/>
      <c r="CB160" s="45" t="s">
        <v>653</v>
      </c>
      <c r="CC160" s="574"/>
      <c r="CD160" s="574"/>
      <c r="CE160" s="45" t="s">
        <v>653</v>
      </c>
      <c r="CF160" s="45" t="s">
        <v>653</v>
      </c>
      <c r="CG160" s="444" t="s">
        <v>653</v>
      </c>
      <c r="CH160" s="450" t="s">
        <v>653</v>
      </c>
      <c r="CI160" s="444" t="s">
        <v>653</v>
      </c>
      <c r="CJ160" s="444" t="s">
        <v>653</v>
      </c>
      <c r="CK160" s="729"/>
      <c r="CL160" s="576" t="s">
        <v>1035</v>
      </c>
      <c r="CM160" s="580" t="s">
        <v>659</v>
      </c>
      <c r="CN160" s="45" t="s">
        <v>653</v>
      </c>
      <c r="CO160" s="444" t="s">
        <v>653</v>
      </c>
      <c r="CP160" s="444" t="s">
        <v>653</v>
      </c>
      <c r="CQ160" s="45" t="s">
        <v>653</v>
      </c>
      <c r="CR160" s="580" t="s">
        <v>659</v>
      </c>
      <c r="CS160" s="580" t="s">
        <v>659</v>
      </c>
      <c r="CT160" s="45" t="s">
        <v>653</v>
      </c>
    </row>
    <row r="161" spans="1:98" x14ac:dyDescent="0.15">
      <c r="A161" s="572">
        <v>42778</v>
      </c>
      <c r="B161" s="45" t="s">
        <v>653</v>
      </c>
      <c r="C161" s="45" t="s">
        <v>653</v>
      </c>
      <c r="D161" s="450" t="s">
        <v>653</v>
      </c>
      <c r="E161" s="574"/>
      <c r="F161" s="574"/>
      <c r="G161" s="728"/>
      <c r="H161" s="45" t="s">
        <v>653</v>
      </c>
      <c r="I161" s="45" t="s">
        <v>653</v>
      </c>
      <c r="J161" s="45" t="s">
        <v>653</v>
      </c>
      <c r="K161" s="45" t="s">
        <v>653</v>
      </c>
      <c r="L161" s="45" t="s">
        <v>653</v>
      </c>
      <c r="M161" s="45" t="s">
        <v>653</v>
      </c>
      <c r="N161" s="45" t="s">
        <v>653</v>
      </c>
      <c r="O161" s="45" t="s">
        <v>653</v>
      </c>
      <c r="P161" s="45" t="s">
        <v>653</v>
      </c>
      <c r="Q161" s="45" t="s">
        <v>653</v>
      </c>
      <c r="R161" s="45" t="s">
        <v>653</v>
      </c>
      <c r="S161" s="45" t="s">
        <v>653</v>
      </c>
      <c r="T161" s="45" t="s">
        <v>653</v>
      </c>
      <c r="U161" s="45" t="s">
        <v>653</v>
      </c>
      <c r="V161" s="729"/>
      <c r="W161" s="444" t="s">
        <v>653</v>
      </c>
      <c r="X161" s="45" t="s">
        <v>653</v>
      </c>
      <c r="Y161" s="45" t="s">
        <v>653</v>
      </c>
      <c r="Z161" s="444" t="s">
        <v>653</v>
      </c>
      <c r="AA161" s="444" t="s">
        <v>653</v>
      </c>
      <c r="AB161" s="450" t="s">
        <v>653</v>
      </c>
      <c r="AC161" s="444" t="s">
        <v>653</v>
      </c>
      <c r="AD161" s="444" t="s">
        <v>653</v>
      </c>
      <c r="AE161" s="45" t="s">
        <v>653</v>
      </c>
      <c r="AF161" s="444" t="s">
        <v>653</v>
      </c>
      <c r="AG161" s="444" t="s">
        <v>653</v>
      </c>
      <c r="AH161" s="450" t="s">
        <v>653</v>
      </c>
      <c r="AI161" s="45" t="s">
        <v>653</v>
      </c>
      <c r="AJ161" s="45" t="s">
        <v>653</v>
      </c>
      <c r="AK161" s="45" t="s">
        <v>653</v>
      </c>
      <c r="AL161" s="554"/>
      <c r="AM161" s="554"/>
      <c r="AN161" s="450" t="s">
        <v>653</v>
      </c>
      <c r="AO161" s="554"/>
      <c r="AP161" s="554"/>
      <c r="AQ161" s="450" t="s">
        <v>653</v>
      </c>
      <c r="AR161" s="444" t="s">
        <v>653</v>
      </c>
      <c r="AS161" s="444" t="s">
        <v>653</v>
      </c>
      <c r="AT161" s="45" t="s">
        <v>653</v>
      </c>
      <c r="AU161" s="554"/>
      <c r="AV161" s="554"/>
      <c r="AW161" s="450" t="s">
        <v>653</v>
      </c>
      <c r="AX161" s="554"/>
      <c r="AY161" s="554"/>
      <c r="AZ161" s="450" t="s">
        <v>653</v>
      </c>
      <c r="BA161" s="554"/>
      <c r="BB161" s="554"/>
      <c r="BC161" s="450"/>
      <c r="BD161" s="572">
        <v>42778</v>
      </c>
      <c r="BE161" s="444" t="s">
        <v>653</v>
      </c>
      <c r="BF161" s="444" t="s">
        <v>653</v>
      </c>
      <c r="BG161" s="45" t="s">
        <v>653</v>
      </c>
      <c r="BH161" s="444" t="s">
        <v>653</v>
      </c>
      <c r="BI161" s="444" t="s">
        <v>653</v>
      </c>
      <c r="BJ161" s="45" t="s">
        <v>653</v>
      </c>
      <c r="BK161" s="444" t="s">
        <v>653</v>
      </c>
      <c r="BL161" s="444" t="s">
        <v>653</v>
      </c>
      <c r="BM161" s="729"/>
      <c r="BN161" s="45" t="s">
        <v>653</v>
      </c>
      <c r="BO161" s="45" t="s">
        <v>653</v>
      </c>
      <c r="BP161" s="729"/>
      <c r="BQ161" s="728"/>
      <c r="BR161" s="728"/>
      <c r="BS161" s="729"/>
      <c r="BT161" s="45" t="s">
        <v>653</v>
      </c>
      <c r="BU161" s="45" t="s">
        <v>653</v>
      </c>
      <c r="BV161" s="45" t="s">
        <v>653</v>
      </c>
      <c r="BW161" s="554"/>
      <c r="BX161" s="554"/>
      <c r="BY161" s="450" t="s">
        <v>653</v>
      </c>
      <c r="BZ161" s="574"/>
      <c r="CA161" s="574"/>
      <c r="CB161" s="45" t="s">
        <v>653</v>
      </c>
      <c r="CC161" s="574"/>
      <c r="CD161" s="574"/>
      <c r="CE161" s="45" t="s">
        <v>653</v>
      </c>
      <c r="CF161" s="45" t="s">
        <v>653</v>
      </c>
      <c r="CG161" s="444" t="s">
        <v>653</v>
      </c>
      <c r="CH161" s="450" t="s">
        <v>653</v>
      </c>
      <c r="CI161" s="444" t="s">
        <v>653</v>
      </c>
      <c r="CJ161" s="444" t="s">
        <v>653</v>
      </c>
      <c r="CK161" s="729"/>
      <c r="CL161" s="578" t="s">
        <v>653</v>
      </c>
      <c r="CM161" s="580" t="s">
        <v>659</v>
      </c>
      <c r="CN161" s="45" t="s">
        <v>653</v>
      </c>
      <c r="CO161" s="444" t="s">
        <v>653</v>
      </c>
      <c r="CP161" s="444" t="s">
        <v>653</v>
      </c>
      <c r="CQ161" s="45" t="s">
        <v>653</v>
      </c>
      <c r="CR161" s="580" t="s">
        <v>659</v>
      </c>
      <c r="CS161" s="580" t="s">
        <v>659</v>
      </c>
      <c r="CT161" s="45" t="s">
        <v>653</v>
      </c>
    </row>
    <row r="162" spans="1:98" x14ac:dyDescent="0.15">
      <c r="A162" s="572">
        <v>42779</v>
      </c>
      <c r="B162" s="45" t="s">
        <v>653</v>
      </c>
      <c r="C162" s="45" t="s">
        <v>653</v>
      </c>
      <c r="D162" s="450" t="s">
        <v>653</v>
      </c>
      <c r="E162" s="574"/>
      <c r="F162" s="574"/>
      <c r="G162" s="728"/>
      <c r="H162" s="45" t="s">
        <v>653</v>
      </c>
      <c r="I162" s="45" t="s">
        <v>653</v>
      </c>
      <c r="J162" s="45" t="s">
        <v>653</v>
      </c>
      <c r="K162" s="45" t="s">
        <v>653</v>
      </c>
      <c r="L162" s="45" t="s">
        <v>653</v>
      </c>
      <c r="M162" s="45" t="s">
        <v>653</v>
      </c>
      <c r="N162" s="45" t="s">
        <v>653</v>
      </c>
      <c r="O162" s="45" t="s">
        <v>653</v>
      </c>
      <c r="P162" s="45" t="s">
        <v>653</v>
      </c>
      <c r="Q162" s="45" t="s">
        <v>653</v>
      </c>
      <c r="R162" s="45" t="s">
        <v>653</v>
      </c>
      <c r="S162" s="45" t="s">
        <v>653</v>
      </c>
      <c r="T162" s="45" t="s">
        <v>653</v>
      </c>
      <c r="U162" s="45" t="s">
        <v>653</v>
      </c>
      <c r="V162" s="729"/>
      <c r="W162" s="444" t="s">
        <v>653</v>
      </c>
      <c r="X162" s="45" t="s">
        <v>653</v>
      </c>
      <c r="Y162" s="45" t="s">
        <v>653</v>
      </c>
      <c r="Z162" s="444" t="s">
        <v>653</v>
      </c>
      <c r="AA162" s="444" t="s">
        <v>653</v>
      </c>
      <c r="AB162" s="450" t="s">
        <v>653</v>
      </c>
      <c r="AC162" s="444" t="s">
        <v>653</v>
      </c>
      <c r="AD162" s="444" t="s">
        <v>653</v>
      </c>
      <c r="AE162" s="45" t="s">
        <v>653</v>
      </c>
      <c r="AF162" s="444" t="s">
        <v>653</v>
      </c>
      <c r="AG162" s="444" t="s">
        <v>653</v>
      </c>
      <c r="AH162" s="450" t="s">
        <v>653</v>
      </c>
      <c r="AI162" s="45" t="s">
        <v>653</v>
      </c>
      <c r="AJ162" s="45" t="s">
        <v>653</v>
      </c>
      <c r="AK162" s="45" t="s">
        <v>653</v>
      </c>
      <c r="AL162" s="554"/>
      <c r="AM162" s="554"/>
      <c r="AN162" s="450" t="s">
        <v>653</v>
      </c>
      <c r="AO162" s="554"/>
      <c r="AP162" s="554"/>
      <c r="AQ162" s="450" t="s">
        <v>653</v>
      </c>
      <c r="AR162" s="444" t="s">
        <v>653</v>
      </c>
      <c r="AS162" s="444" t="s">
        <v>653</v>
      </c>
      <c r="AT162" s="45" t="s">
        <v>653</v>
      </c>
      <c r="AU162" s="554"/>
      <c r="AV162" s="554"/>
      <c r="AW162" s="450" t="s">
        <v>653</v>
      </c>
      <c r="AX162" s="554"/>
      <c r="AY162" s="554"/>
      <c r="AZ162" s="450" t="s">
        <v>653</v>
      </c>
      <c r="BA162" s="554"/>
      <c r="BB162" s="554"/>
      <c r="BC162" s="450"/>
      <c r="BD162" s="572">
        <v>42779</v>
      </c>
      <c r="BE162" s="444" t="s">
        <v>653</v>
      </c>
      <c r="BF162" s="444" t="s">
        <v>653</v>
      </c>
      <c r="BG162" s="45" t="s">
        <v>653</v>
      </c>
      <c r="BH162" s="444" t="s">
        <v>653</v>
      </c>
      <c r="BI162" s="444" t="s">
        <v>653</v>
      </c>
      <c r="BJ162" s="45" t="s">
        <v>653</v>
      </c>
      <c r="BK162" s="444" t="s">
        <v>653</v>
      </c>
      <c r="BL162" s="444" t="s">
        <v>653</v>
      </c>
      <c r="BM162" s="729"/>
      <c r="BN162" s="45" t="s">
        <v>653</v>
      </c>
      <c r="BO162" s="45" t="s">
        <v>653</v>
      </c>
      <c r="BP162" s="729"/>
      <c r="BQ162" s="728"/>
      <c r="BR162" s="728"/>
      <c r="BS162" s="729"/>
      <c r="BT162" s="45" t="s">
        <v>653</v>
      </c>
      <c r="BU162" s="45" t="s">
        <v>653</v>
      </c>
      <c r="BV162" s="45" t="s">
        <v>653</v>
      </c>
      <c r="BW162" s="554"/>
      <c r="BX162" s="554"/>
      <c r="BY162" s="450" t="s">
        <v>653</v>
      </c>
      <c r="BZ162" s="574"/>
      <c r="CA162" s="574"/>
      <c r="CB162" s="45" t="s">
        <v>653</v>
      </c>
      <c r="CC162" s="574"/>
      <c r="CD162" s="574"/>
      <c r="CE162" s="45" t="s">
        <v>653</v>
      </c>
      <c r="CF162" s="45" t="s">
        <v>653</v>
      </c>
      <c r="CG162" s="444" t="s">
        <v>653</v>
      </c>
      <c r="CH162" s="450" t="s">
        <v>653</v>
      </c>
      <c r="CI162" s="444" t="s">
        <v>653</v>
      </c>
      <c r="CJ162" s="444" t="s">
        <v>653</v>
      </c>
      <c r="CK162" s="729"/>
      <c r="CL162" s="580" t="s">
        <v>659</v>
      </c>
      <c r="CM162" s="580" t="s">
        <v>659</v>
      </c>
      <c r="CN162" s="45" t="s">
        <v>653</v>
      </c>
      <c r="CO162" s="444" t="s">
        <v>653</v>
      </c>
      <c r="CP162" s="444" t="s">
        <v>653</v>
      </c>
      <c r="CQ162" s="45" t="s">
        <v>653</v>
      </c>
      <c r="CR162" s="580" t="s">
        <v>659</v>
      </c>
      <c r="CS162" s="580" t="s">
        <v>659</v>
      </c>
      <c r="CT162" s="45" t="s">
        <v>653</v>
      </c>
    </row>
    <row r="163" spans="1:98" x14ac:dyDescent="0.15">
      <c r="A163" s="572">
        <v>42780</v>
      </c>
      <c r="B163" s="45" t="s">
        <v>653</v>
      </c>
      <c r="C163" s="45" t="s">
        <v>653</v>
      </c>
      <c r="D163" s="450" t="s">
        <v>653</v>
      </c>
      <c r="E163" s="574"/>
      <c r="F163" s="574"/>
      <c r="G163" s="728"/>
      <c r="H163" s="45" t="s">
        <v>653</v>
      </c>
      <c r="I163" s="45" t="s">
        <v>653</v>
      </c>
      <c r="J163" s="45" t="s">
        <v>653</v>
      </c>
      <c r="K163" s="45" t="s">
        <v>653</v>
      </c>
      <c r="L163" s="45" t="s">
        <v>653</v>
      </c>
      <c r="M163" s="45" t="s">
        <v>653</v>
      </c>
      <c r="N163" s="45" t="s">
        <v>653</v>
      </c>
      <c r="O163" s="45" t="s">
        <v>653</v>
      </c>
      <c r="P163" s="45" t="s">
        <v>653</v>
      </c>
      <c r="Q163" s="45" t="s">
        <v>653</v>
      </c>
      <c r="R163" s="45" t="s">
        <v>653</v>
      </c>
      <c r="S163" s="45" t="s">
        <v>653</v>
      </c>
      <c r="T163" s="45" t="s">
        <v>653</v>
      </c>
      <c r="U163" s="45" t="s">
        <v>653</v>
      </c>
      <c r="V163" s="729"/>
      <c r="W163" s="444" t="s">
        <v>653</v>
      </c>
      <c r="X163" s="45" t="s">
        <v>653</v>
      </c>
      <c r="Y163" s="45" t="s">
        <v>653</v>
      </c>
      <c r="Z163" s="444" t="s">
        <v>653</v>
      </c>
      <c r="AA163" s="444" t="s">
        <v>653</v>
      </c>
      <c r="AB163" s="450" t="s">
        <v>653</v>
      </c>
      <c r="AC163" s="444" t="s">
        <v>653</v>
      </c>
      <c r="AD163" s="444" t="s">
        <v>653</v>
      </c>
      <c r="AE163" s="45" t="s">
        <v>653</v>
      </c>
      <c r="AF163" s="444" t="s">
        <v>653</v>
      </c>
      <c r="AG163" s="444" t="s">
        <v>653</v>
      </c>
      <c r="AH163" s="450" t="s">
        <v>653</v>
      </c>
      <c r="AI163" s="45" t="s">
        <v>653</v>
      </c>
      <c r="AJ163" s="45" t="s">
        <v>653</v>
      </c>
      <c r="AK163" s="45" t="s">
        <v>653</v>
      </c>
      <c r="AL163" s="554"/>
      <c r="AM163" s="554"/>
      <c r="AN163" s="450" t="s">
        <v>653</v>
      </c>
      <c r="AO163" s="554"/>
      <c r="AP163" s="554"/>
      <c r="AQ163" s="450" t="s">
        <v>653</v>
      </c>
      <c r="AR163" s="444" t="s">
        <v>653</v>
      </c>
      <c r="AS163" s="444" t="s">
        <v>653</v>
      </c>
      <c r="AT163" s="45" t="s">
        <v>653</v>
      </c>
      <c r="AU163" s="554"/>
      <c r="AV163" s="554"/>
      <c r="AW163" s="450" t="s">
        <v>653</v>
      </c>
      <c r="AX163" s="554"/>
      <c r="AY163" s="554"/>
      <c r="AZ163" s="450" t="s">
        <v>653</v>
      </c>
      <c r="BA163" s="554"/>
      <c r="BB163" s="554"/>
      <c r="BC163" s="577"/>
      <c r="BD163" s="572">
        <v>42780</v>
      </c>
      <c r="BE163" s="444" t="s">
        <v>653</v>
      </c>
      <c r="BF163" s="444" t="s">
        <v>653</v>
      </c>
      <c r="BG163" s="45" t="s">
        <v>653</v>
      </c>
      <c r="BH163" s="444" t="s">
        <v>653</v>
      </c>
      <c r="BI163" s="444" t="s">
        <v>653</v>
      </c>
      <c r="BJ163" s="45" t="s">
        <v>653</v>
      </c>
      <c r="BK163" s="444" t="s">
        <v>653</v>
      </c>
      <c r="BL163" s="444" t="s">
        <v>653</v>
      </c>
      <c r="BM163" s="729"/>
      <c r="BN163" s="45" t="s">
        <v>653</v>
      </c>
      <c r="BO163" s="45" t="s">
        <v>653</v>
      </c>
      <c r="BP163" s="729"/>
      <c r="BQ163" s="728"/>
      <c r="BR163" s="728"/>
      <c r="BS163" s="729"/>
      <c r="BT163" s="45" t="s">
        <v>653</v>
      </c>
      <c r="BU163" s="45" t="s">
        <v>653</v>
      </c>
      <c r="BV163" s="45" t="s">
        <v>653</v>
      </c>
      <c r="BW163" s="554"/>
      <c r="BX163" s="554"/>
      <c r="BY163" s="450" t="s">
        <v>653</v>
      </c>
      <c r="BZ163" s="574"/>
      <c r="CA163" s="574"/>
      <c r="CB163" s="45" t="s">
        <v>653</v>
      </c>
      <c r="CC163" s="574"/>
      <c r="CD163" s="574"/>
      <c r="CE163" s="45" t="s">
        <v>653</v>
      </c>
      <c r="CF163" s="45" t="s">
        <v>653</v>
      </c>
      <c r="CG163" s="444" t="s">
        <v>653</v>
      </c>
      <c r="CH163" s="450" t="s">
        <v>653</v>
      </c>
      <c r="CI163" s="444" t="s">
        <v>653</v>
      </c>
      <c r="CJ163" s="444" t="s">
        <v>653</v>
      </c>
      <c r="CK163" s="729"/>
      <c r="CL163" s="444" t="s">
        <v>653</v>
      </c>
      <c r="CM163" s="444" t="s">
        <v>653</v>
      </c>
      <c r="CN163" s="45" t="s">
        <v>653</v>
      </c>
      <c r="CO163" s="444" t="s">
        <v>653</v>
      </c>
      <c r="CP163" s="444" t="s">
        <v>653</v>
      </c>
      <c r="CQ163" s="45" t="s">
        <v>653</v>
      </c>
      <c r="CR163" s="580" t="s">
        <v>659</v>
      </c>
      <c r="CS163" s="580" t="s">
        <v>659</v>
      </c>
      <c r="CT163" s="45" t="s">
        <v>653</v>
      </c>
    </row>
    <row r="164" spans="1:98" x14ac:dyDescent="0.15">
      <c r="A164" s="572">
        <v>42781</v>
      </c>
      <c r="B164" s="45" t="s">
        <v>653</v>
      </c>
      <c r="C164" s="45" t="s">
        <v>653</v>
      </c>
      <c r="D164" s="450" t="s">
        <v>653</v>
      </c>
      <c r="E164" s="574"/>
      <c r="F164" s="574"/>
      <c r="G164" s="728"/>
      <c r="H164" s="45" t="s">
        <v>653</v>
      </c>
      <c r="I164" s="45" t="s">
        <v>653</v>
      </c>
      <c r="J164" s="45" t="s">
        <v>653</v>
      </c>
      <c r="K164" s="45" t="s">
        <v>653</v>
      </c>
      <c r="L164" s="45" t="s">
        <v>653</v>
      </c>
      <c r="M164" s="45" t="s">
        <v>653</v>
      </c>
      <c r="N164" s="45" t="s">
        <v>653</v>
      </c>
      <c r="O164" s="45" t="s">
        <v>653</v>
      </c>
      <c r="P164" s="45" t="s">
        <v>653</v>
      </c>
      <c r="Q164" s="45" t="s">
        <v>653</v>
      </c>
      <c r="R164" s="45" t="s">
        <v>653</v>
      </c>
      <c r="S164" s="45" t="s">
        <v>653</v>
      </c>
      <c r="T164" s="45" t="s">
        <v>653</v>
      </c>
      <c r="U164" s="45" t="s">
        <v>653</v>
      </c>
      <c r="V164" s="729"/>
      <c r="W164" s="444" t="s">
        <v>653</v>
      </c>
      <c r="X164" s="45" t="s">
        <v>653</v>
      </c>
      <c r="Y164" s="45" t="s">
        <v>653</v>
      </c>
      <c r="Z164" s="444" t="s">
        <v>653</v>
      </c>
      <c r="AA164" s="444" t="s">
        <v>653</v>
      </c>
      <c r="AB164" s="450" t="s">
        <v>653</v>
      </c>
      <c r="AC164" s="444" t="s">
        <v>653</v>
      </c>
      <c r="AD164" s="444" t="s">
        <v>653</v>
      </c>
      <c r="AE164" s="45" t="s">
        <v>653</v>
      </c>
      <c r="AF164" s="444" t="s">
        <v>653</v>
      </c>
      <c r="AG164" s="444" t="s">
        <v>653</v>
      </c>
      <c r="AH164" s="450" t="s">
        <v>653</v>
      </c>
      <c r="AI164" s="45" t="s">
        <v>653</v>
      </c>
      <c r="AJ164" s="45" t="s">
        <v>653</v>
      </c>
      <c r="AK164" s="45" t="s">
        <v>653</v>
      </c>
      <c r="AL164" s="554"/>
      <c r="AM164" s="554"/>
      <c r="AN164" s="450" t="s">
        <v>653</v>
      </c>
      <c r="AO164" s="554"/>
      <c r="AP164" s="554"/>
      <c r="AQ164" s="450" t="s">
        <v>653</v>
      </c>
      <c r="AR164" s="444" t="s">
        <v>653</v>
      </c>
      <c r="AS164" s="444" t="s">
        <v>653</v>
      </c>
      <c r="AT164" s="45" t="s">
        <v>653</v>
      </c>
      <c r="AU164" s="554"/>
      <c r="AV164" s="554"/>
      <c r="AW164" s="450" t="s">
        <v>653</v>
      </c>
      <c r="AX164" s="554"/>
      <c r="AY164" s="554"/>
      <c r="AZ164" s="450" t="s">
        <v>653</v>
      </c>
      <c r="BA164" s="554"/>
      <c r="BB164" s="554"/>
      <c r="BC164" s="577"/>
      <c r="BD164" s="572">
        <v>42781</v>
      </c>
      <c r="BE164" s="444" t="s">
        <v>653</v>
      </c>
      <c r="BF164" s="444" t="s">
        <v>653</v>
      </c>
      <c r="BG164" s="45" t="s">
        <v>653</v>
      </c>
      <c r="BH164" s="444" t="s">
        <v>653</v>
      </c>
      <c r="BI164" s="444" t="s">
        <v>653</v>
      </c>
      <c r="BJ164" s="45" t="s">
        <v>653</v>
      </c>
      <c r="BK164" s="444" t="s">
        <v>653</v>
      </c>
      <c r="BL164" s="444" t="s">
        <v>653</v>
      </c>
      <c r="BM164" s="729"/>
      <c r="BN164" s="45" t="s">
        <v>653</v>
      </c>
      <c r="BO164" s="45" t="s">
        <v>653</v>
      </c>
      <c r="BP164" s="729"/>
      <c r="BQ164" s="728"/>
      <c r="BR164" s="728"/>
      <c r="BS164" s="729"/>
      <c r="BT164" s="45" t="s">
        <v>653</v>
      </c>
      <c r="BU164" s="45" t="s">
        <v>653</v>
      </c>
      <c r="BV164" s="45" t="s">
        <v>653</v>
      </c>
      <c r="BW164" s="554"/>
      <c r="BX164" s="554"/>
      <c r="BY164" s="450" t="s">
        <v>653</v>
      </c>
      <c r="BZ164" s="574"/>
      <c r="CA164" s="574"/>
      <c r="CB164" s="45" t="s">
        <v>653</v>
      </c>
      <c r="CC164" s="574"/>
      <c r="CD164" s="574"/>
      <c r="CE164" s="45" t="s">
        <v>653</v>
      </c>
      <c r="CF164" s="45" t="s">
        <v>653</v>
      </c>
      <c r="CG164" s="444" t="s">
        <v>653</v>
      </c>
      <c r="CH164" s="450" t="s">
        <v>653</v>
      </c>
      <c r="CI164" s="444" t="s">
        <v>653</v>
      </c>
      <c r="CJ164" s="444" t="s">
        <v>653</v>
      </c>
      <c r="CK164" s="729"/>
      <c r="CL164" s="578" t="s">
        <v>653</v>
      </c>
      <c r="CM164" s="580" t="s">
        <v>659</v>
      </c>
      <c r="CN164" s="45" t="s">
        <v>653</v>
      </c>
      <c r="CO164" s="444" t="s">
        <v>653</v>
      </c>
      <c r="CP164" s="444" t="s">
        <v>653</v>
      </c>
      <c r="CQ164" s="45" t="s">
        <v>653</v>
      </c>
      <c r="CR164" s="580" t="s">
        <v>659</v>
      </c>
      <c r="CS164" s="580" t="s">
        <v>659</v>
      </c>
      <c r="CT164" s="45" t="s">
        <v>653</v>
      </c>
    </row>
    <row r="165" spans="1:98" x14ac:dyDescent="0.15">
      <c r="A165" s="572">
        <v>42782</v>
      </c>
      <c r="B165" s="45" t="s">
        <v>653</v>
      </c>
      <c r="C165" s="45" t="s">
        <v>653</v>
      </c>
      <c r="D165" s="450" t="s">
        <v>653</v>
      </c>
      <c r="E165" s="574"/>
      <c r="F165" s="574"/>
      <c r="G165" s="728"/>
      <c r="H165" s="45" t="s">
        <v>653</v>
      </c>
      <c r="I165" s="45" t="s">
        <v>653</v>
      </c>
      <c r="J165" s="45" t="s">
        <v>653</v>
      </c>
      <c r="K165" s="45" t="s">
        <v>653</v>
      </c>
      <c r="L165" s="45" t="s">
        <v>653</v>
      </c>
      <c r="M165" s="45" t="s">
        <v>653</v>
      </c>
      <c r="N165" s="45" t="s">
        <v>653</v>
      </c>
      <c r="O165" s="45" t="s">
        <v>653</v>
      </c>
      <c r="P165" s="45" t="s">
        <v>653</v>
      </c>
      <c r="Q165" s="45" t="s">
        <v>653</v>
      </c>
      <c r="R165" s="45" t="s">
        <v>653</v>
      </c>
      <c r="S165" s="45" t="s">
        <v>653</v>
      </c>
      <c r="T165" s="45" t="s">
        <v>653</v>
      </c>
      <c r="U165" s="45" t="s">
        <v>653</v>
      </c>
      <c r="V165" s="729"/>
      <c r="W165" s="444" t="s">
        <v>653</v>
      </c>
      <c r="X165" s="45" t="s">
        <v>653</v>
      </c>
      <c r="Y165" s="45" t="s">
        <v>653</v>
      </c>
      <c r="Z165" s="444" t="s">
        <v>653</v>
      </c>
      <c r="AA165" s="444" t="s">
        <v>653</v>
      </c>
      <c r="AB165" s="450" t="s">
        <v>653</v>
      </c>
      <c r="AC165" s="444" t="s">
        <v>653</v>
      </c>
      <c r="AD165" s="444" t="s">
        <v>653</v>
      </c>
      <c r="AE165" s="45" t="s">
        <v>653</v>
      </c>
      <c r="AF165" s="444" t="s">
        <v>653</v>
      </c>
      <c r="AG165" s="444" t="s">
        <v>653</v>
      </c>
      <c r="AH165" s="450" t="s">
        <v>653</v>
      </c>
      <c r="AI165" s="45" t="s">
        <v>653</v>
      </c>
      <c r="AJ165" s="45" t="s">
        <v>653</v>
      </c>
      <c r="AK165" s="45" t="s">
        <v>653</v>
      </c>
      <c r="AL165" s="554"/>
      <c r="AM165" s="554"/>
      <c r="AN165" s="450" t="s">
        <v>653</v>
      </c>
      <c r="AO165" s="554"/>
      <c r="AP165" s="554"/>
      <c r="AQ165" s="450" t="s">
        <v>653</v>
      </c>
      <c r="AR165" s="444" t="s">
        <v>653</v>
      </c>
      <c r="AS165" s="444" t="s">
        <v>653</v>
      </c>
      <c r="AT165" s="45" t="s">
        <v>653</v>
      </c>
      <c r="AU165" s="554"/>
      <c r="AV165" s="554"/>
      <c r="AW165" s="450" t="s">
        <v>653</v>
      </c>
      <c r="AX165" s="554"/>
      <c r="AY165" s="554"/>
      <c r="AZ165" s="450" t="s">
        <v>653</v>
      </c>
      <c r="BA165" s="554"/>
      <c r="BB165" s="554"/>
      <c r="BC165" s="577"/>
      <c r="BD165" s="572">
        <v>42782</v>
      </c>
      <c r="BE165" s="444" t="s">
        <v>653</v>
      </c>
      <c r="BF165" s="444" t="s">
        <v>653</v>
      </c>
      <c r="BG165" s="45" t="s">
        <v>653</v>
      </c>
      <c r="BH165" s="444" t="s">
        <v>653</v>
      </c>
      <c r="BI165" s="444" t="s">
        <v>653</v>
      </c>
      <c r="BJ165" s="45" t="s">
        <v>653</v>
      </c>
      <c r="BK165" s="444" t="s">
        <v>653</v>
      </c>
      <c r="BL165" s="444" t="s">
        <v>653</v>
      </c>
      <c r="BM165" s="729"/>
      <c r="BN165" s="45" t="s">
        <v>653</v>
      </c>
      <c r="BO165" s="45" t="s">
        <v>653</v>
      </c>
      <c r="BP165" s="729"/>
      <c r="BQ165" s="728"/>
      <c r="BR165" s="728"/>
      <c r="BS165" s="729"/>
      <c r="BT165" s="45" t="s">
        <v>653</v>
      </c>
      <c r="BU165" s="45" t="s">
        <v>653</v>
      </c>
      <c r="BV165" s="45" t="s">
        <v>653</v>
      </c>
      <c r="BW165" s="554"/>
      <c r="BX165" s="554"/>
      <c r="BY165" s="580" t="s">
        <v>1024</v>
      </c>
      <c r="BZ165" s="574"/>
      <c r="CA165" s="574"/>
      <c r="CB165" s="45" t="s">
        <v>653</v>
      </c>
      <c r="CC165" s="574"/>
      <c r="CD165" s="574"/>
      <c r="CE165" s="45" t="s">
        <v>653</v>
      </c>
      <c r="CF165" s="45" t="s">
        <v>653</v>
      </c>
      <c r="CG165" s="444" t="s">
        <v>653</v>
      </c>
      <c r="CH165" s="450" t="s">
        <v>653</v>
      </c>
      <c r="CI165" s="444" t="s">
        <v>653</v>
      </c>
      <c r="CJ165" s="444" t="s">
        <v>653</v>
      </c>
      <c r="CK165" s="729"/>
      <c r="CL165" s="444" t="s">
        <v>653</v>
      </c>
      <c r="CM165" s="444" t="s">
        <v>653</v>
      </c>
      <c r="CN165" s="45" t="s">
        <v>653</v>
      </c>
      <c r="CO165" s="444" t="s">
        <v>653</v>
      </c>
      <c r="CP165" s="444" t="s">
        <v>653</v>
      </c>
      <c r="CQ165" s="45" t="s">
        <v>653</v>
      </c>
      <c r="CR165" s="580" t="s">
        <v>659</v>
      </c>
      <c r="CS165" s="580" t="s">
        <v>659</v>
      </c>
      <c r="CT165" s="45" t="s">
        <v>653</v>
      </c>
    </row>
    <row r="166" spans="1:98" x14ac:dyDescent="0.15">
      <c r="A166" s="572">
        <v>42783</v>
      </c>
      <c r="B166" s="45" t="s">
        <v>653</v>
      </c>
      <c r="C166" s="45" t="s">
        <v>653</v>
      </c>
      <c r="D166" s="450" t="s">
        <v>653</v>
      </c>
      <c r="E166" s="574"/>
      <c r="F166" s="574"/>
      <c r="G166" s="728"/>
      <c r="H166" s="45" t="s">
        <v>653</v>
      </c>
      <c r="I166" s="45" t="s">
        <v>653</v>
      </c>
      <c r="J166" s="45" t="s">
        <v>653</v>
      </c>
      <c r="K166" s="45" t="s">
        <v>653</v>
      </c>
      <c r="L166" s="45" t="s">
        <v>653</v>
      </c>
      <c r="M166" s="45" t="s">
        <v>653</v>
      </c>
      <c r="N166" s="45" t="s">
        <v>653</v>
      </c>
      <c r="O166" s="45" t="s">
        <v>653</v>
      </c>
      <c r="P166" s="45" t="s">
        <v>653</v>
      </c>
      <c r="Q166" s="45" t="s">
        <v>653</v>
      </c>
      <c r="R166" s="45" t="s">
        <v>653</v>
      </c>
      <c r="S166" s="45" t="s">
        <v>653</v>
      </c>
      <c r="T166" s="45" t="s">
        <v>653</v>
      </c>
      <c r="U166" s="45" t="s">
        <v>653</v>
      </c>
      <c r="V166" s="729"/>
      <c r="W166" s="444" t="s">
        <v>653</v>
      </c>
      <c r="X166" s="45" t="s">
        <v>653</v>
      </c>
      <c r="Y166" s="45" t="s">
        <v>653</v>
      </c>
      <c r="Z166" s="444" t="s">
        <v>653</v>
      </c>
      <c r="AA166" s="444" t="s">
        <v>653</v>
      </c>
      <c r="AB166" s="450" t="s">
        <v>653</v>
      </c>
      <c r="AC166" s="444" t="s">
        <v>653</v>
      </c>
      <c r="AD166" s="444" t="s">
        <v>653</v>
      </c>
      <c r="AE166" s="45" t="s">
        <v>653</v>
      </c>
      <c r="AF166" s="444" t="s">
        <v>653</v>
      </c>
      <c r="AG166" s="444" t="s">
        <v>653</v>
      </c>
      <c r="AH166" s="450" t="s">
        <v>653</v>
      </c>
      <c r="AI166" s="45" t="s">
        <v>653</v>
      </c>
      <c r="AJ166" s="45" t="s">
        <v>653</v>
      </c>
      <c r="AK166" s="45" t="s">
        <v>653</v>
      </c>
      <c r="AL166" s="554"/>
      <c r="AM166" s="554"/>
      <c r="AN166" s="450" t="s">
        <v>653</v>
      </c>
      <c r="AO166" s="554"/>
      <c r="AP166" s="554"/>
      <c r="AQ166" s="450" t="s">
        <v>653</v>
      </c>
      <c r="AR166" s="444" t="s">
        <v>653</v>
      </c>
      <c r="AS166" s="444" t="s">
        <v>653</v>
      </c>
      <c r="AT166" s="45" t="s">
        <v>653</v>
      </c>
      <c r="AU166" s="554"/>
      <c r="AV166" s="554"/>
      <c r="AW166" s="450" t="s">
        <v>653</v>
      </c>
      <c r="AX166" s="554"/>
      <c r="AY166" s="554"/>
      <c r="AZ166" s="450" t="s">
        <v>653</v>
      </c>
      <c r="BA166" s="554"/>
      <c r="BB166" s="554"/>
      <c r="BC166" s="577"/>
      <c r="BD166" s="572">
        <v>42783</v>
      </c>
      <c r="BE166" s="444" t="s">
        <v>653</v>
      </c>
      <c r="BF166" s="444" t="s">
        <v>653</v>
      </c>
      <c r="BG166" s="45" t="s">
        <v>653</v>
      </c>
      <c r="BH166" s="444" t="s">
        <v>653</v>
      </c>
      <c r="BI166" s="444" t="s">
        <v>653</v>
      </c>
      <c r="BJ166" s="45" t="s">
        <v>653</v>
      </c>
      <c r="BK166" s="444" t="s">
        <v>653</v>
      </c>
      <c r="BL166" s="444" t="s">
        <v>653</v>
      </c>
      <c r="BM166" s="729"/>
      <c r="BN166" s="45" t="s">
        <v>653</v>
      </c>
      <c r="BO166" s="45" t="s">
        <v>653</v>
      </c>
      <c r="BP166" s="729"/>
      <c r="BQ166" s="728"/>
      <c r="BR166" s="728"/>
      <c r="BS166" s="729"/>
      <c r="BT166" s="45" t="s">
        <v>653</v>
      </c>
      <c r="BU166" s="45" t="s">
        <v>653</v>
      </c>
      <c r="BV166" s="45" t="s">
        <v>653</v>
      </c>
      <c r="BW166" s="554"/>
      <c r="BX166" s="554"/>
      <c r="BY166" s="580" t="s">
        <v>1024</v>
      </c>
      <c r="BZ166" s="574"/>
      <c r="CA166" s="574"/>
      <c r="CB166" s="45" t="s">
        <v>653</v>
      </c>
      <c r="CC166" s="574"/>
      <c r="CD166" s="574"/>
      <c r="CE166" s="45" t="s">
        <v>653</v>
      </c>
      <c r="CF166" s="45" t="s">
        <v>653</v>
      </c>
      <c r="CG166" s="444" t="s">
        <v>653</v>
      </c>
      <c r="CH166" s="450" t="s">
        <v>653</v>
      </c>
      <c r="CI166" s="444" t="s">
        <v>653</v>
      </c>
      <c r="CJ166" s="444" t="s">
        <v>653</v>
      </c>
      <c r="CK166" s="729"/>
      <c r="CL166" s="576" t="s">
        <v>1035</v>
      </c>
      <c r="CM166" s="580" t="s">
        <v>659</v>
      </c>
      <c r="CN166" s="45" t="s">
        <v>653</v>
      </c>
      <c r="CO166" s="444" t="s">
        <v>653</v>
      </c>
      <c r="CP166" s="444" t="s">
        <v>653</v>
      </c>
      <c r="CQ166" s="45" t="s">
        <v>653</v>
      </c>
      <c r="CR166" s="580" t="s">
        <v>659</v>
      </c>
      <c r="CS166" s="580" t="s">
        <v>659</v>
      </c>
      <c r="CT166" s="45" t="s">
        <v>653</v>
      </c>
    </row>
    <row r="167" spans="1:98" x14ac:dyDescent="0.15">
      <c r="A167" s="572">
        <v>42784</v>
      </c>
      <c r="B167" s="45" t="s">
        <v>653</v>
      </c>
      <c r="C167" s="45" t="s">
        <v>653</v>
      </c>
      <c r="D167" s="450" t="s">
        <v>653</v>
      </c>
      <c r="E167" s="574"/>
      <c r="F167" s="574"/>
      <c r="G167" s="728"/>
      <c r="H167" s="45" t="s">
        <v>653</v>
      </c>
      <c r="I167" s="45" t="s">
        <v>653</v>
      </c>
      <c r="J167" s="45" t="s">
        <v>653</v>
      </c>
      <c r="K167" s="45" t="s">
        <v>653</v>
      </c>
      <c r="L167" s="45" t="s">
        <v>653</v>
      </c>
      <c r="M167" s="45" t="s">
        <v>653</v>
      </c>
      <c r="N167" s="45" t="s">
        <v>653</v>
      </c>
      <c r="O167" s="45" t="s">
        <v>653</v>
      </c>
      <c r="P167" s="45" t="s">
        <v>653</v>
      </c>
      <c r="Q167" s="45" t="s">
        <v>653</v>
      </c>
      <c r="R167" s="45" t="s">
        <v>653</v>
      </c>
      <c r="S167" s="45" t="s">
        <v>653</v>
      </c>
      <c r="T167" s="45" t="s">
        <v>653</v>
      </c>
      <c r="U167" s="45" t="s">
        <v>653</v>
      </c>
      <c r="V167" s="729"/>
      <c r="W167" s="444" t="s">
        <v>653</v>
      </c>
      <c r="X167" s="45" t="s">
        <v>653</v>
      </c>
      <c r="Y167" s="45" t="s">
        <v>653</v>
      </c>
      <c r="Z167" s="444" t="s">
        <v>653</v>
      </c>
      <c r="AA167" s="444" t="s">
        <v>653</v>
      </c>
      <c r="AB167" s="450" t="s">
        <v>653</v>
      </c>
      <c r="AC167" s="444" t="s">
        <v>653</v>
      </c>
      <c r="AD167" s="444" t="s">
        <v>653</v>
      </c>
      <c r="AE167" s="45" t="s">
        <v>653</v>
      </c>
      <c r="AF167" s="444" t="s">
        <v>653</v>
      </c>
      <c r="AG167" s="444" t="s">
        <v>653</v>
      </c>
      <c r="AH167" s="450" t="s">
        <v>653</v>
      </c>
      <c r="AI167" s="45" t="s">
        <v>653</v>
      </c>
      <c r="AJ167" s="45" t="s">
        <v>653</v>
      </c>
      <c r="AK167" s="45" t="s">
        <v>653</v>
      </c>
      <c r="AL167" s="554"/>
      <c r="AM167" s="554"/>
      <c r="AN167" s="450" t="s">
        <v>653</v>
      </c>
      <c r="AO167" s="554"/>
      <c r="AP167" s="554"/>
      <c r="AQ167" s="450" t="s">
        <v>653</v>
      </c>
      <c r="AR167" s="444" t="s">
        <v>653</v>
      </c>
      <c r="AS167" s="444" t="s">
        <v>653</v>
      </c>
      <c r="AT167" s="45" t="s">
        <v>653</v>
      </c>
      <c r="AU167" s="554"/>
      <c r="AV167" s="554"/>
      <c r="AW167" s="450" t="s">
        <v>653</v>
      </c>
      <c r="AX167" s="554"/>
      <c r="AY167" s="554"/>
      <c r="AZ167" s="450" t="s">
        <v>653</v>
      </c>
      <c r="BA167" s="554"/>
      <c r="BB167" s="554"/>
      <c r="BC167" s="577"/>
      <c r="BD167" s="572">
        <v>42784</v>
      </c>
      <c r="BE167" s="444" t="s">
        <v>653</v>
      </c>
      <c r="BF167" s="444" t="s">
        <v>653</v>
      </c>
      <c r="BG167" s="45" t="s">
        <v>653</v>
      </c>
      <c r="BH167" s="444" t="s">
        <v>653</v>
      </c>
      <c r="BI167" s="444" t="s">
        <v>653</v>
      </c>
      <c r="BJ167" s="45" t="s">
        <v>653</v>
      </c>
      <c r="BK167" s="444" t="s">
        <v>653</v>
      </c>
      <c r="BL167" s="444" t="s">
        <v>653</v>
      </c>
      <c r="BM167" s="729"/>
      <c r="BN167" s="45" t="s">
        <v>653</v>
      </c>
      <c r="BO167" s="45" t="s">
        <v>653</v>
      </c>
      <c r="BP167" s="729"/>
      <c r="BQ167" s="728"/>
      <c r="BR167" s="728"/>
      <c r="BS167" s="729"/>
      <c r="BT167" s="45" t="s">
        <v>653</v>
      </c>
      <c r="BU167" s="45" t="s">
        <v>653</v>
      </c>
      <c r="BV167" s="45" t="s">
        <v>653</v>
      </c>
      <c r="BW167" s="554"/>
      <c r="BX167" s="554"/>
      <c r="BY167" s="580" t="s">
        <v>1024</v>
      </c>
      <c r="BZ167" s="574"/>
      <c r="CA167" s="574"/>
      <c r="CB167" s="45" t="s">
        <v>653</v>
      </c>
      <c r="CC167" s="574"/>
      <c r="CD167" s="574"/>
      <c r="CE167" s="45" t="s">
        <v>653</v>
      </c>
      <c r="CF167" s="728" t="s">
        <v>665</v>
      </c>
      <c r="CG167" s="576" t="s">
        <v>665</v>
      </c>
      <c r="CH167" s="573" t="s">
        <v>665</v>
      </c>
      <c r="CI167" s="444" t="s">
        <v>653</v>
      </c>
      <c r="CJ167" s="444" t="s">
        <v>653</v>
      </c>
      <c r="CK167" s="729"/>
      <c r="CL167" s="576" t="s">
        <v>1035</v>
      </c>
      <c r="CM167" s="580" t="s">
        <v>659</v>
      </c>
      <c r="CN167" s="45" t="s">
        <v>653</v>
      </c>
      <c r="CO167" s="444" t="s">
        <v>653</v>
      </c>
      <c r="CP167" s="444" t="s">
        <v>653</v>
      </c>
      <c r="CQ167" s="45" t="s">
        <v>653</v>
      </c>
      <c r="CR167" s="580" t="s">
        <v>659</v>
      </c>
      <c r="CS167" s="580" t="s">
        <v>659</v>
      </c>
      <c r="CT167" s="45" t="s">
        <v>653</v>
      </c>
    </row>
    <row r="168" spans="1:98" x14ac:dyDescent="0.15">
      <c r="A168" s="572">
        <v>42785</v>
      </c>
      <c r="B168" s="45" t="s">
        <v>653</v>
      </c>
      <c r="C168" s="45" t="s">
        <v>653</v>
      </c>
      <c r="D168" s="450" t="s">
        <v>653</v>
      </c>
      <c r="E168" s="574"/>
      <c r="F168" s="574"/>
      <c r="G168" s="728"/>
      <c r="H168" s="45" t="s">
        <v>653</v>
      </c>
      <c r="I168" s="45" t="s">
        <v>653</v>
      </c>
      <c r="J168" s="45" t="s">
        <v>653</v>
      </c>
      <c r="K168" s="45" t="s">
        <v>653</v>
      </c>
      <c r="L168" s="45" t="s">
        <v>653</v>
      </c>
      <c r="M168" s="45" t="s">
        <v>653</v>
      </c>
      <c r="N168" s="45" t="s">
        <v>653</v>
      </c>
      <c r="O168" s="45" t="s">
        <v>653</v>
      </c>
      <c r="P168" s="45" t="s">
        <v>653</v>
      </c>
      <c r="Q168" s="45" t="s">
        <v>653</v>
      </c>
      <c r="R168" s="45" t="s">
        <v>653</v>
      </c>
      <c r="S168" s="45" t="s">
        <v>653</v>
      </c>
      <c r="T168" s="45" t="s">
        <v>653</v>
      </c>
      <c r="U168" s="45" t="s">
        <v>653</v>
      </c>
      <c r="V168" s="729"/>
      <c r="W168" s="444" t="s">
        <v>653</v>
      </c>
      <c r="X168" s="45" t="s">
        <v>653</v>
      </c>
      <c r="Y168" s="45" t="s">
        <v>653</v>
      </c>
      <c r="Z168" s="444" t="s">
        <v>653</v>
      </c>
      <c r="AA168" s="444" t="s">
        <v>653</v>
      </c>
      <c r="AB168" s="450" t="s">
        <v>653</v>
      </c>
      <c r="AC168" s="444" t="s">
        <v>653</v>
      </c>
      <c r="AD168" s="444" t="s">
        <v>653</v>
      </c>
      <c r="AE168" s="45" t="s">
        <v>653</v>
      </c>
      <c r="AF168" s="444" t="s">
        <v>653</v>
      </c>
      <c r="AG168" s="444" t="s">
        <v>653</v>
      </c>
      <c r="AH168" s="450" t="s">
        <v>653</v>
      </c>
      <c r="AI168" s="45" t="s">
        <v>653</v>
      </c>
      <c r="AJ168" s="45" t="s">
        <v>653</v>
      </c>
      <c r="AK168" s="45" t="s">
        <v>653</v>
      </c>
      <c r="AL168" s="554"/>
      <c r="AM168" s="554"/>
      <c r="AN168" s="450" t="s">
        <v>653</v>
      </c>
      <c r="AO168" s="554"/>
      <c r="AP168" s="554"/>
      <c r="AQ168" s="450" t="s">
        <v>653</v>
      </c>
      <c r="AR168" s="444" t="s">
        <v>653</v>
      </c>
      <c r="AS168" s="444" t="s">
        <v>653</v>
      </c>
      <c r="AT168" s="45" t="s">
        <v>653</v>
      </c>
      <c r="AU168" s="554"/>
      <c r="AV168" s="554"/>
      <c r="AW168" s="450" t="s">
        <v>653</v>
      </c>
      <c r="AX168" s="554"/>
      <c r="AY168" s="554"/>
      <c r="AZ168" s="450" t="s">
        <v>653</v>
      </c>
      <c r="BA168" s="554"/>
      <c r="BB168" s="554"/>
      <c r="BC168" s="577"/>
      <c r="BD168" s="572">
        <v>42785</v>
      </c>
      <c r="BE168" s="444" t="s">
        <v>653</v>
      </c>
      <c r="BF168" s="444" t="s">
        <v>653</v>
      </c>
      <c r="BG168" s="45" t="s">
        <v>653</v>
      </c>
      <c r="BH168" s="444" t="s">
        <v>653</v>
      </c>
      <c r="BI168" s="444" t="s">
        <v>653</v>
      </c>
      <c r="BJ168" s="45" t="s">
        <v>653</v>
      </c>
      <c r="BK168" s="444" t="s">
        <v>653</v>
      </c>
      <c r="BL168" s="444" t="s">
        <v>653</v>
      </c>
      <c r="BM168" s="729"/>
      <c r="BN168" s="45" t="s">
        <v>653</v>
      </c>
      <c r="BO168" s="45" t="s">
        <v>653</v>
      </c>
      <c r="BP168" s="729"/>
      <c r="BQ168" s="728"/>
      <c r="BR168" s="728"/>
      <c r="BS168" s="729"/>
      <c r="BT168" s="45" t="s">
        <v>653</v>
      </c>
      <c r="BU168" s="45" t="s">
        <v>653</v>
      </c>
      <c r="BV168" s="45" t="s">
        <v>653</v>
      </c>
      <c r="BW168" s="554"/>
      <c r="BX168" s="554"/>
      <c r="BY168" s="580" t="s">
        <v>1024</v>
      </c>
      <c r="BZ168" s="574"/>
      <c r="CA168" s="574"/>
      <c r="CB168" s="45" t="s">
        <v>653</v>
      </c>
      <c r="CC168" s="574"/>
      <c r="CD168" s="574"/>
      <c r="CE168" s="45" t="s">
        <v>653</v>
      </c>
      <c r="CF168" s="728" t="s">
        <v>665</v>
      </c>
      <c r="CG168" s="576" t="s">
        <v>665</v>
      </c>
      <c r="CH168" s="573" t="s">
        <v>665</v>
      </c>
      <c r="CI168" s="444" t="s">
        <v>653</v>
      </c>
      <c r="CJ168" s="444" t="s">
        <v>653</v>
      </c>
      <c r="CK168" s="729"/>
      <c r="CL168" s="444" t="s">
        <v>653</v>
      </c>
      <c r="CM168" s="580" t="s">
        <v>659</v>
      </c>
      <c r="CN168" s="45" t="s">
        <v>653</v>
      </c>
      <c r="CO168" s="444" t="s">
        <v>653</v>
      </c>
      <c r="CP168" s="444" t="s">
        <v>653</v>
      </c>
      <c r="CQ168" s="45" t="s">
        <v>653</v>
      </c>
      <c r="CR168" s="580" t="s">
        <v>659</v>
      </c>
      <c r="CS168" s="580" t="s">
        <v>659</v>
      </c>
      <c r="CT168" s="45" t="s">
        <v>653</v>
      </c>
    </row>
    <row r="169" spans="1:98" x14ac:dyDescent="0.15">
      <c r="A169" s="572">
        <v>42786</v>
      </c>
      <c r="B169" s="45" t="s">
        <v>653</v>
      </c>
      <c r="C169" s="45" t="s">
        <v>653</v>
      </c>
      <c r="D169" s="450" t="s">
        <v>653</v>
      </c>
      <c r="E169" s="574"/>
      <c r="F169" s="574"/>
      <c r="G169" s="728"/>
      <c r="H169" s="45" t="s">
        <v>653</v>
      </c>
      <c r="I169" s="45" t="s">
        <v>653</v>
      </c>
      <c r="J169" s="45" t="s">
        <v>653</v>
      </c>
      <c r="K169" s="45" t="s">
        <v>653</v>
      </c>
      <c r="L169" s="45" t="s">
        <v>653</v>
      </c>
      <c r="M169" s="45" t="s">
        <v>653</v>
      </c>
      <c r="N169" s="45" t="s">
        <v>653</v>
      </c>
      <c r="O169" s="45" t="s">
        <v>653</v>
      </c>
      <c r="P169" s="45" t="s">
        <v>653</v>
      </c>
      <c r="Q169" s="45" t="s">
        <v>653</v>
      </c>
      <c r="R169" s="45" t="s">
        <v>653</v>
      </c>
      <c r="S169" s="45" t="s">
        <v>653</v>
      </c>
      <c r="T169" s="45" t="s">
        <v>653</v>
      </c>
      <c r="U169" s="45" t="s">
        <v>653</v>
      </c>
      <c r="V169" s="729"/>
      <c r="W169" s="444" t="s">
        <v>653</v>
      </c>
      <c r="X169" s="45" t="s">
        <v>653</v>
      </c>
      <c r="Y169" s="45" t="s">
        <v>653</v>
      </c>
      <c r="Z169" s="444" t="s">
        <v>653</v>
      </c>
      <c r="AA169" s="444" t="s">
        <v>653</v>
      </c>
      <c r="AB169" s="450" t="s">
        <v>653</v>
      </c>
      <c r="AC169" s="444" t="s">
        <v>653</v>
      </c>
      <c r="AD169" s="444" t="s">
        <v>653</v>
      </c>
      <c r="AE169" s="45" t="s">
        <v>653</v>
      </c>
      <c r="AF169" s="444" t="s">
        <v>653</v>
      </c>
      <c r="AG169" s="444" t="s">
        <v>653</v>
      </c>
      <c r="AH169" s="450" t="s">
        <v>653</v>
      </c>
      <c r="AI169" s="45" t="s">
        <v>653</v>
      </c>
      <c r="AJ169" s="45" t="s">
        <v>653</v>
      </c>
      <c r="AK169" s="45" t="s">
        <v>653</v>
      </c>
      <c r="AL169" s="554"/>
      <c r="AM169" s="554"/>
      <c r="AN169" s="450" t="s">
        <v>653</v>
      </c>
      <c r="AO169" s="554"/>
      <c r="AP169" s="554"/>
      <c r="AQ169" s="450" t="s">
        <v>653</v>
      </c>
      <c r="AR169" s="444" t="s">
        <v>653</v>
      </c>
      <c r="AS169" s="444" t="s">
        <v>653</v>
      </c>
      <c r="AT169" s="45" t="s">
        <v>653</v>
      </c>
      <c r="AU169" s="554"/>
      <c r="AV169" s="554"/>
      <c r="AW169" s="450" t="s">
        <v>653</v>
      </c>
      <c r="AX169" s="554"/>
      <c r="AY169" s="554"/>
      <c r="AZ169" s="450" t="s">
        <v>653</v>
      </c>
      <c r="BA169" s="554"/>
      <c r="BB169" s="554"/>
      <c r="BC169" s="577"/>
      <c r="BD169" s="572">
        <v>42786</v>
      </c>
      <c r="BE169" s="444" t="s">
        <v>653</v>
      </c>
      <c r="BF169" s="444" t="s">
        <v>653</v>
      </c>
      <c r="BG169" s="45" t="s">
        <v>653</v>
      </c>
      <c r="BH169" s="444" t="s">
        <v>653</v>
      </c>
      <c r="BI169" s="444" t="s">
        <v>653</v>
      </c>
      <c r="BJ169" s="45" t="s">
        <v>653</v>
      </c>
      <c r="BK169" s="444" t="s">
        <v>653</v>
      </c>
      <c r="BL169" s="444" t="s">
        <v>653</v>
      </c>
      <c r="BM169" s="729"/>
      <c r="BN169" s="45" t="s">
        <v>653</v>
      </c>
      <c r="BO169" s="45" t="s">
        <v>653</v>
      </c>
      <c r="BP169" s="729"/>
      <c r="BQ169" s="728"/>
      <c r="BR169" s="728"/>
      <c r="BS169" s="729"/>
      <c r="BT169" s="45" t="s">
        <v>653</v>
      </c>
      <c r="BU169" s="45" t="s">
        <v>653</v>
      </c>
      <c r="BV169" s="45" t="s">
        <v>653</v>
      </c>
      <c r="BW169" s="554"/>
      <c r="BX169" s="554"/>
      <c r="BY169" s="580" t="s">
        <v>1024</v>
      </c>
      <c r="BZ169" s="574"/>
      <c r="CA169" s="574"/>
      <c r="CB169" s="45" t="s">
        <v>653</v>
      </c>
      <c r="CC169" s="574"/>
      <c r="CD169" s="574"/>
      <c r="CE169" s="45" t="s">
        <v>653</v>
      </c>
      <c r="CF169" s="728" t="s">
        <v>665</v>
      </c>
      <c r="CG169" s="576" t="s">
        <v>665</v>
      </c>
      <c r="CH169" s="573" t="s">
        <v>665</v>
      </c>
      <c r="CI169" s="444" t="s">
        <v>653</v>
      </c>
      <c r="CJ169" s="444" t="s">
        <v>653</v>
      </c>
      <c r="CK169" s="729"/>
      <c r="CL169" s="578" t="s">
        <v>653</v>
      </c>
      <c r="CM169" s="580" t="s">
        <v>659</v>
      </c>
      <c r="CN169" s="45" t="s">
        <v>653</v>
      </c>
      <c r="CO169" s="444" t="s">
        <v>653</v>
      </c>
      <c r="CP169" s="444" t="s">
        <v>653</v>
      </c>
      <c r="CQ169" s="45" t="s">
        <v>653</v>
      </c>
      <c r="CR169" s="580" t="s">
        <v>659</v>
      </c>
      <c r="CS169" s="580" t="s">
        <v>659</v>
      </c>
      <c r="CT169" s="45" t="s">
        <v>653</v>
      </c>
    </row>
    <row r="170" spans="1:98" x14ac:dyDescent="0.15">
      <c r="A170" s="572">
        <v>42787</v>
      </c>
      <c r="B170" s="45" t="s">
        <v>653</v>
      </c>
      <c r="C170" s="45" t="s">
        <v>653</v>
      </c>
      <c r="D170" s="450" t="s">
        <v>653</v>
      </c>
      <c r="E170" s="574"/>
      <c r="F170" s="574"/>
      <c r="G170" s="728"/>
      <c r="H170" s="45" t="s">
        <v>653</v>
      </c>
      <c r="I170" s="45" t="s">
        <v>653</v>
      </c>
      <c r="J170" s="45" t="s">
        <v>653</v>
      </c>
      <c r="K170" s="45" t="s">
        <v>653</v>
      </c>
      <c r="L170" s="45" t="s">
        <v>653</v>
      </c>
      <c r="M170" s="45" t="s">
        <v>653</v>
      </c>
      <c r="N170" s="45" t="s">
        <v>653</v>
      </c>
      <c r="O170" s="45" t="s">
        <v>653</v>
      </c>
      <c r="P170" s="45" t="s">
        <v>653</v>
      </c>
      <c r="Q170" s="45" t="s">
        <v>653</v>
      </c>
      <c r="R170" s="45" t="s">
        <v>653</v>
      </c>
      <c r="S170" s="45" t="s">
        <v>653</v>
      </c>
      <c r="T170" s="45" t="s">
        <v>653</v>
      </c>
      <c r="U170" s="45" t="s">
        <v>653</v>
      </c>
      <c r="V170" s="729"/>
      <c r="W170" s="444" t="s">
        <v>653</v>
      </c>
      <c r="X170" s="45" t="s">
        <v>653</v>
      </c>
      <c r="Y170" s="45" t="s">
        <v>653</v>
      </c>
      <c r="Z170" s="444" t="s">
        <v>653</v>
      </c>
      <c r="AA170" s="444" t="s">
        <v>653</v>
      </c>
      <c r="AB170" s="450" t="s">
        <v>653</v>
      </c>
      <c r="AC170" s="444" t="s">
        <v>653</v>
      </c>
      <c r="AD170" s="444" t="s">
        <v>653</v>
      </c>
      <c r="AE170" s="45" t="s">
        <v>653</v>
      </c>
      <c r="AF170" s="444" t="s">
        <v>653</v>
      </c>
      <c r="AG170" s="444" t="s">
        <v>653</v>
      </c>
      <c r="AH170" s="450" t="s">
        <v>653</v>
      </c>
      <c r="AI170" s="45" t="s">
        <v>653</v>
      </c>
      <c r="AJ170" s="45" t="s">
        <v>653</v>
      </c>
      <c r="AK170" s="45" t="s">
        <v>653</v>
      </c>
      <c r="AL170" s="554"/>
      <c r="AM170" s="554"/>
      <c r="AN170" s="450" t="s">
        <v>653</v>
      </c>
      <c r="AO170" s="554"/>
      <c r="AP170" s="554"/>
      <c r="AQ170" s="450" t="s">
        <v>653</v>
      </c>
      <c r="AR170" s="444" t="s">
        <v>653</v>
      </c>
      <c r="AS170" s="444" t="s">
        <v>653</v>
      </c>
      <c r="AT170" s="45" t="s">
        <v>653</v>
      </c>
      <c r="AU170" s="554"/>
      <c r="AV170" s="554"/>
      <c r="AW170" s="450" t="s">
        <v>653</v>
      </c>
      <c r="AX170" s="554"/>
      <c r="AY170" s="554"/>
      <c r="AZ170" s="450" t="s">
        <v>653</v>
      </c>
      <c r="BA170" s="554"/>
      <c r="BB170" s="554"/>
      <c r="BC170" s="577"/>
      <c r="BD170" s="572">
        <v>42787</v>
      </c>
      <c r="BE170" s="444" t="s">
        <v>653</v>
      </c>
      <c r="BF170" s="444" t="s">
        <v>653</v>
      </c>
      <c r="BG170" s="45" t="s">
        <v>653</v>
      </c>
      <c r="BH170" s="444" t="s">
        <v>653</v>
      </c>
      <c r="BI170" s="444" t="s">
        <v>653</v>
      </c>
      <c r="BJ170" s="45" t="s">
        <v>653</v>
      </c>
      <c r="BK170" s="444" t="s">
        <v>653</v>
      </c>
      <c r="BL170" s="444" t="s">
        <v>653</v>
      </c>
      <c r="BM170" s="729"/>
      <c r="BN170" s="45" t="s">
        <v>653</v>
      </c>
      <c r="BO170" s="45" t="s">
        <v>653</v>
      </c>
      <c r="BP170" s="729"/>
      <c r="BQ170" s="728"/>
      <c r="BR170" s="728"/>
      <c r="BS170" s="729"/>
      <c r="BT170" s="45" t="s">
        <v>653</v>
      </c>
      <c r="BU170" s="45" t="s">
        <v>653</v>
      </c>
      <c r="BV170" s="45" t="s">
        <v>653</v>
      </c>
      <c r="BW170" s="554"/>
      <c r="BX170" s="554"/>
      <c r="BY170" s="580" t="s">
        <v>1024</v>
      </c>
      <c r="BZ170" s="574"/>
      <c r="CA170" s="574"/>
      <c r="CB170" s="45" t="s">
        <v>653</v>
      </c>
      <c r="CC170" s="574"/>
      <c r="CD170" s="574"/>
      <c r="CE170" s="45" t="s">
        <v>653</v>
      </c>
      <c r="CF170" s="45" t="s">
        <v>653</v>
      </c>
      <c r="CG170" s="444" t="s">
        <v>653</v>
      </c>
      <c r="CH170" s="450" t="s">
        <v>653</v>
      </c>
      <c r="CI170" s="444" t="s">
        <v>653</v>
      </c>
      <c r="CJ170" s="444" t="s">
        <v>653</v>
      </c>
      <c r="CK170" s="729"/>
      <c r="CL170" s="580" t="s">
        <v>659</v>
      </c>
      <c r="CM170" s="580" t="s">
        <v>659</v>
      </c>
      <c r="CN170" s="45" t="s">
        <v>653</v>
      </c>
      <c r="CO170" s="444" t="s">
        <v>653</v>
      </c>
      <c r="CP170" s="444" t="s">
        <v>653</v>
      </c>
      <c r="CQ170" s="45" t="s">
        <v>653</v>
      </c>
      <c r="CR170" s="580" t="s">
        <v>659</v>
      </c>
      <c r="CS170" s="580" t="s">
        <v>659</v>
      </c>
      <c r="CT170" s="45" t="s">
        <v>653</v>
      </c>
    </row>
    <row r="171" spans="1:98" x14ac:dyDescent="0.15">
      <c r="A171" s="572">
        <v>42788</v>
      </c>
      <c r="B171" s="45" t="s">
        <v>653</v>
      </c>
      <c r="C171" s="45" t="s">
        <v>653</v>
      </c>
      <c r="D171" s="450" t="s">
        <v>653</v>
      </c>
      <c r="E171" s="574"/>
      <c r="F171" s="574"/>
      <c r="G171" s="728"/>
      <c r="H171" s="45" t="s">
        <v>653</v>
      </c>
      <c r="I171" s="45" t="s">
        <v>653</v>
      </c>
      <c r="J171" s="45" t="s">
        <v>653</v>
      </c>
      <c r="K171" s="45" t="s">
        <v>653</v>
      </c>
      <c r="L171" s="45" t="s">
        <v>653</v>
      </c>
      <c r="M171" s="45" t="s">
        <v>653</v>
      </c>
      <c r="N171" s="45" t="s">
        <v>653</v>
      </c>
      <c r="O171" s="45" t="s">
        <v>653</v>
      </c>
      <c r="P171" s="45" t="s">
        <v>653</v>
      </c>
      <c r="Q171" s="45" t="s">
        <v>653</v>
      </c>
      <c r="R171" s="45" t="s">
        <v>653</v>
      </c>
      <c r="S171" s="45" t="s">
        <v>653</v>
      </c>
      <c r="T171" s="45" t="s">
        <v>653</v>
      </c>
      <c r="U171" s="45" t="s">
        <v>653</v>
      </c>
      <c r="V171" s="729"/>
      <c r="W171" s="444" t="s">
        <v>653</v>
      </c>
      <c r="X171" s="45" t="s">
        <v>653</v>
      </c>
      <c r="Y171" s="45" t="s">
        <v>653</v>
      </c>
      <c r="Z171" s="444" t="s">
        <v>653</v>
      </c>
      <c r="AA171" s="444" t="s">
        <v>653</v>
      </c>
      <c r="AB171" s="450" t="s">
        <v>653</v>
      </c>
      <c r="AC171" s="444" t="s">
        <v>653</v>
      </c>
      <c r="AD171" s="444" t="s">
        <v>653</v>
      </c>
      <c r="AE171" s="45" t="s">
        <v>653</v>
      </c>
      <c r="AF171" s="444" t="s">
        <v>653</v>
      </c>
      <c r="AG171" s="444" t="s">
        <v>653</v>
      </c>
      <c r="AH171" s="450" t="s">
        <v>653</v>
      </c>
      <c r="AI171" s="45" t="s">
        <v>653</v>
      </c>
      <c r="AJ171" s="45" t="s">
        <v>653</v>
      </c>
      <c r="AK171" s="45" t="s">
        <v>653</v>
      </c>
      <c r="AL171" s="554"/>
      <c r="AM171" s="554"/>
      <c r="AN171" s="450" t="s">
        <v>653</v>
      </c>
      <c r="AO171" s="554"/>
      <c r="AP171" s="554"/>
      <c r="AQ171" s="450" t="s">
        <v>653</v>
      </c>
      <c r="AR171" s="444" t="s">
        <v>653</v>
      </c>
      <c r="AS171" s="444" t="s">
        <v>653</v>
      </c>
      <c r="AT171" s="45" t="s">
        <v>653</v>
      </c>
      <c r="AU171" s="554"/>
      <c r="AV171" s="554"/>
      <c r="AW171" s="450" t="s">
        <v>653</v>
      </c>
      <c r="AX171" s="554"/>
      <c r="AY171" s="554"/>
      <c r="AZ171" s="450" t="s">
        <v>653</v>
      </c>
      <c r="BA171" s="554"/>
      <c r="BB171" s="554"/>
      <c r="BC171" s="577"/>
      <c r="BD171" s="572">
        <v>42788</v>
      </c>
      <c r="BE171" s="444" t="s">
        <v>653</v>
      </c>
      <c r="BF171" s="444" t="s">
        <v>653</v>
      </c>
      <c r="BG171" s="45" t="s">
        <v>653</v>
      </c>
      <c r="BH171" s="444" t="s">
        <v>653</v>
      </c>
      <c r="BI171" s="444" t="s">
        <v>653</v>
      </c>
      <c r="BJ171" s="45" t="s">
        <v>653</v>
      </c>
      <c r="BK171" s="444" t="s">
        <v>653</v>
      </c>
      <c r="BL171" s="444" t="s">
        <v>653</v>
      </c>
      <c r="BM171" s="729"/>
      <c r="BN171" s="45" t="s">
        <v>653</v>
      </c>
      <c r="BO171" s="45" t="s">
        <v>653</v>
      </c>
      <c r="BP171" s="729"/>
      <c r="BQ171" s="728"/>
      <c r="BR171" s="728"/>
      <c r="BS171" s="729"/>
      <c r="BT171" s="45" t="s">
        <v>653</v>
      </c>
      <c r="BU171" s="45" t="s">
        <v>653</v>
      </c>
      <c r="BV171" s="45" t="s">
        <v>653</v>
      </c>
      <c r="BW171" s="554"/>
      <c r="BX171" s="554"/>
      <c r="BY171" s="580" t="s">
        <v>1024</v>
      </c>
      <c r="BZ171" s="574"/>
      <c r="CA171" s="574"/>
      <c r="CB171" s="45" t="s">
        <v>653</v>
      </c>
      <c r="CC171" s="574"/>
      <c r="CD171" s="574"/>
      <c r="CE171" s="45" t="s">
        <v>653</v>
      </c>
      <c r="CF171" s="45" t="s">
        <v>653</v>
      </c>
      <c r="CG171" s="444" t="s">
        <v>653</v>
      </c>
      <c r="CH171" s="450" t="s">
        <v>653</v>
      </c>
      <c r="CI171" s="444" t="s">
        <v>653</v>
      </c>
      <c r="CJ171" s="444" t="s">
        <v>653</v>
      </c>
      <c r="CK171" s="729"/>
      <c r="CL171" s="580" t="s">
        <v>659</v>
      </c>
      <c r="CM171" s="580" t="s">
        <v>659</v>
      </c>
      <c r="CN171" s="45" t="s">
        <v>653</v>
      </c>
      <c r="CO171" s="444" t="s">
        <v>653</v>
      </c>
      <c r="CP171" s="444" t="s">
        <v>653</v>
      </c>
      <c r="CQ171" s="45" t="s">
        <v>653</v>
      </c>
      <c r="CR171" s="580" t="s">
        <v>659</v>
      </c>
      <c r="CS171" s="580" t="s">
        <v>659</v>
      </c>
      <c r="CT171" s="45" t="s">
        <v>653</v>
      </c>
    </row>
    <row r="172" spans="1:98" x14ac:dyDescent="0.15">
      <c r="A172" s="572">
        <v>42789</v>
      </c>
      <c r="B172" s="45" t="s">
        <v>653</v>
      </c>
      <c r="C172" s="45" t="s">
        <v>653</v>
      </c>
      <c r="D172" s="450" t="s">
        <v>653</v>
      </c>
      <c r="E172" s="574"/>
      <c r="F172" s="574"/>
      <c r="G172" s="728"/>
      <c r="H172" s="45" t="s">
        <v>653</v>
      </c>
      <c r="I172" s="45" t="s">
        <v>653</v>
      </c>
      <c r="J172" s="45" t="s">
        <v>653</v>
      </c>
      <c r="K172" s="45" t="s">
        <v>653</v>
      </c>
      <c r="L172" s="45" t="s">
        <v>653</v>
      </c>
      <c r="M172" s="45" t="s">
        <v>653</v>
      </c>
      <c r="N172" s="45" t="s">
        <v>653</v>
      </c>
      <c r="O172" s="45" t="s">
        <v>653</v>
      </c>
      <c r="P172" s="45" t="s">
        <v>653</v>
      </c>
      <c r="Q172" s="45" t="s">
        <v>653</v>
      </c>
      <c r="R172" s="45" t="s">
        <v>653</v>
      </c>
      <c r="S172" s="45" t="s">
        <v>653</v>
      </c>
      <c r="T172" s="45" t="s">
        <v>653</v>
      </c>
      <c r="U172" s="45" t="s">
        <v>653</v>
      </c>
      <c r="V172" s="729"/>
      <c r="W172" s="444" t="s">
        <v>653</v>
      </c>
      <c r="X172" s="45" t="s">
        <v>653</v>
      </c>
      <c r="Y172" s="45" t="s">
        <v>653</v>
      </c>
      <c r="Z172" s="444" t="s">
        <v>653</v>
      </c>
      <c r="AA172" s="444" t="s">
        <v>653</v>
      </c>
      <c r="AB172" s="450" t="s">
        <v>653</v>
      </c>
      <c r="AC172" s="444" t="s">
        <v>653</v>
      </c>
      <c r="AD172" s="444" t="s">
        <v>653</v>
      </c>
      <c r="AE172" s="45" t="s">
        <v>653</v>
      </c>
      <c r="AF172" s="444" t="s">
        <v>653</v>
      </c>
      <c r="AG172" s="444" t="s">
        <v>653</v>
      </c>
      <c r="AH172" s="450" t="s">
        <v>653</v>
      </c>
      <c r="AI172" s="45" t="s">
        <v>653</v>
      </c>
      <c r="AJ172" s="45" t="s">
        <v>653</v>
      </c>
      <c r="AK172" s="45" t="s">
        <v>653</v>
      </c>
      <c r="AL172" s="554"/>
      <c r="AM172" s="554"/>
      <c r="AN172" s="450" t="s">
        <v>653</v>
      </c>
      <c r="AO172" s="554"/>
      <c r="AP172" s="554"/>
      <c r="AQ172" s="450" t="s">
        <v>653</v>
      </c>
      <c r="AR172" s="444" t="s">
        <v>653</v>
      </c>
      <c r="AS172" s="444" t="s">
        <v>653</v>
      </c>
      <c r="AT172" s="45" t="s">
        <v>653</v>
      </c>
      <c r="AU172" s="554"/>
      <c r="AV172" s="554"/>
      <c r="AW172" s="450" t="s">
        <v>653</v>
      </c>
      <c r="AX172" s="554"/>
      <c r="AY172" s="554"/>
      <c r="AZ172" s="450" t="s">
        <v>653</v>
      </c>
      <c r="BA172" s="554"/>
      <c r="BB172" s="554"/>
      <c r="BC172" s="577"/>
      <c r="BD172" s="572">
        <v>42789</v>
      </c>
      <c r="BE172" s="444" t="s">
        <v>653</v>
      </c>
      <c r="BF172" s="444" t="s">
        <v>653</v>
      </c>
      <c r="BG172" s="45" t="s">
        <v>653</v>
      </c>
      <c r="BH172" s="444" t="s">
        <v>653</v>
      </c>
      <c r="BI172" s="444" t="s">
        <v>653</v>
      </c>
      <c r="BJ172" s="45" t="s">
        <v>653</v>
      </c>
      <c r="BK172" s="444" t="s">
        <v>653</v>
      </c>
      <c r="BL172" s="444" t="s">
        <v>653</v>
      </c>
      <c r="BM172" s="729"/>
      <c r="BN172" s="45" t="s">
        <v>653</v>
      </c>
      <c r="BO172" s="45" t="s">
        <v>653</v>
      </c>
      <c r="BP172" s="729"/>
      <c r="BQ172" s="728"/>
      <c r="BR172" s="728"/>
      <c r="BS172" s="729"/>
      <c r="BT172" s="45" t="s">
        <v>653</v>
      </c>
      <c r="BU172" s="45" t="s">
        <v>653</v>
      </c>
      <c r="BV172" s="45" t="s">
        <v>653</v>
      </c>
      <c r="BW172" s="554"/>
      <c r="BX172" s="554"/>
      <c r="BY172" s="580" t="s">
        <v>1024</v>
      </c>
      <c r="BZ172" s="574"/>
      <c r="CA172" s="574"/>
      <c r="CB172" s="45" t="s">
        <v>653</v>
      </c>
      <c r="CC172" s="574"/>
      <c r="CD172" s="574"/>
      <c r="CE172" s="45" t="s">
        <v>653</v>
      </c>
      <c r="CF172" s="45" t="s">
        <v>653</v>
      </c>
      <c r="CG172" s="444" t="s">
        <v>653</v>
      </c>
      <c r="CH172" s="450" t="s">
        <v>653</v>
      </c>
      <c r="CI172" s="444" t="s">
        <v>653</v>
      </c>
      <c r="CJ172" s="444" t="s">
        <v>653</v>
      </c>
      <c r="CK172" s="729"/>
      <c r="CL172" s="580" t="s">
        <v>659</v>
      </c>
      <c r="CM172" s="580" t="s">
        <v>659</v>
      </c>
      <c r="CN172" s="45" t="s">
        <v>653</v>
      </c>
      <c r="CO172" s="444" t="s">
        <v>653</v>
      </c>
      <c r="CP172" s="444" t="s">
        <v>653</v>
      </c>
      <c r="CQ172" s="45" t="s">
        <v>653</v>
      </c>
      <c r="CR172" s="580" t="s">
        <v>659</v>
      </c>
      <c r="CS172" s="580" t="s">
        <v>659</v>
      </c>
      <c r="CT172" s="45" t="s">
        <v>653</v>
      </c>
    </row>
    <row r="173" spans="1:98" x14ac:dyDescent="0.15">
      <c r="A173" s="572">
        <v>42790</v>
      </c>
      <c r="B173" s="45" t="s">
        <v>653</v>
      </c>
      <c r="C173" s="45" t="s">
        <v>653</v>
      </c>
      <c r="D173" s="450" t="s">
        <v>653</v>
      </c>
      <c r="E173" s="574"/>
      <c r="F173" s="574"/>
      <c r="G173" s="728"/>
      <c r="H173" s="45" t="s">
        <v>653</v>
      </c>
      <c r="I173" s="45" t="s">
        <v>653</v>
      </c>
      <c r="J173" s="45" t="s">
        <v>653</v>
      </c>
      <c r="K173" s="45" t="s">
        <v>653</v>
      </c>
      <c r="L173" s="45" t="s">
        <v>653</v>
      </c>
      <c r="M173" s="45" t="s">
        <v>653</v>
      </c>
      <c r="N173" s="45" t="s">
        <v>653</v>
      </c>
      <c r="O173" s="45" t="s">
        <v>653</v>
      </c>
      <c r="P173" s="45" t="s">
        <v>653</v>
      </c>
      <c r="Q173" s="45" t="s">
        <v>653</v>
      </c>
      <c r="R173" s="45" t="s">
        <v>653</v>
      </c>
      <c r="S173" s="45" t="s">
        <v>653</v>
      </c>
      <c r="T173" s="45" t="s">
        <v>653</v>
      </c>
      <c r="U173" s="45" t="s">
        <v>653</v>
      </c>
      <c r="V173" s="729"/>
      <c r="W173" s="444" t="s">
        <v>653</v>
      </c>
      <c r="X173" s="45" t="s">
        <v>653</v>
      </c>
      <c r="Y173" s="45" t="s">
        <v>653</v>
      </c>
      <c r="Z173" s="444" t="s">
        <v>653</v>
      </c>
      <c r="AA173" s="444" t="s">
        <v>653</v>
      </c>
      <c r="AB173" s="450" t="s">
        <v>653</v>
      </c>
      <c r="AC173" s="444" t="s">
        <v>653</v>
      </c>
      <c r="AD173" s="444" t="s">
        <v>653</v>
      </c>
      <c r="AE173" s="45" t="s">
        <v>653</v>
      </c>
      <c r="AF173" s="444" t="s">
        <v>653</v>
      </c>
      <c r="AG173" s="444" t="s">
        <v>653</v>
      </c>
      <c r="AH173" s="450" t="s">
        <v>653</v>
      </c>
      <c r="AI173" s="45" t="s">
        <v>653</v>
      </c>
      <c r="AJ173" s="45" t="s">
        <v>653</v>
      </c>
      <c r="AK173" s="45" t="s">
        <v>653</v>
      </c>
      <c r="AL173" s="554"/>
      <c r="AM173" s="554"/>
      <c r="AN173" s="450" t="s">
        <v>653</v>
      </c>
      <c r="AO173" s="554"/>
      <c r="AP173" s="554"/>
      <c r="AQ173" s="450" t="s">
        <v>653</v>
      </c>
      <c r="AR173" s="444" t="s">
        <v>653</v>
      </c>
      <c r="AS173" s="444" t="s">
        <v>653</v>
      </c>
      <c r="AT173" s="45" t="s">
        <v>653</v>
      </c>
      <c r="AU173" s="554"/>
      <c r="AV173" s="554"/>
      <c r="AW173" s="450" t="s">
        <v>653</v>
      </c>
      <c r="AX173" s="554"/>
      <c r="AY173" s="554"/>
      <c r="AZ173" s="450" t="s">
        <v>653</v>
      </c>
      <c r="BA173" s="554"/>
      <c r="BB173" s="554"/>
      <c r="BC173" s="573" t="s">
        <v>665</v>
      </c>
      <c r="BD173" s="572">
        <v>42790</v>
      </c>
      <c r="BE173" s="444" t="s">
        <v>653</v>
      </c>
      <c r="BF173" s="444" t="s">
        <v>653</v>
      </c>
      <c r="BG173" s="45" t="s">
        <v>653</v>
      </c>
      <c r="BH173" s="444" t="s">
        <v>653</v>
      </c>
      <c r="BI173" s="444" t="s">
        <v>653</v>
      </c>
      <c r="BJ173" s="45" t="s">
        <v>653</v>
      </c>
      <c r="BK173" s="444" t="s">
        <v>653</v>
      </c>
      <c r="BL173" s="444" t="s">
        <v>653</v>
      </c>
      <c r="BM173" s="729"/>
      <c r="BN173" s="45" t="s">
        <v>653</v>
      </c>
      <c r="BO173" s="45" t="s">
        <v>653</v>
      </c>
      <c r="BP173" s="729"/>
      <c r="BQ173" s="728"/>
      <c r="BR173" s="728"/>
      <c r="BS173" s="729"/>
      <c r="BT173" s="45" t="s">
        <v>653</v>
      </c>
      <c r="BU173" s="45" t="s">
        <v>653</v>
      </c>
      <c r="BV173" s="45" t="s">
        <v>653</v>
      </c>
      <c r="BW173" s="554"/>
      <c r="BX173" s="554"/>
      <c r="BY173" s="580" t="s">
        <v>1024</v>
      </c>
      <c r="BZ173" s="574"/>
      <c r="CA173" s="574"/>
      <c r="CB173" s="45" t="s">
        <v>653</v>
      </c>
      <c r="CC173" s="574"/>
      <c r="CD173" s="574"/>
      <c r="CE173" s="45" t="s">
        <v>653</v>
      </c>
      <c r="CF173" s="45" t="s">
        <v>653</v>
      </c>
      <c r="CG173" s="444" t="s">
        <v>653</v>
      </c>
      <c r="CH173" s="450" t="s">
        <v>653</v>
      </c>
      <c r="CI173" s="444" t="s">
        <v>653</v>
      </c>
      <c r="CJ173" s="444" t="s">
        <v>653</v>
      </c>
      <c r="CK173" s="729"/>
      <c r="CL173" s="576" t="s">
        <v>1035</v>
      </c>
      <c r="CM173" s="444" t="s">
        <v>653</v>
      </c>
      <c r="CN173" s="45" t="s">
        <v>653</v>
      </c>
      <c r="CO173" s="444" t="s">
        <v>653</v>
      </c>
      <c r="CP173" s="444" t="s">
        <v>653</v>
      </c>
      <c r="CQ173" s="45" t="s">
        <v>653</v>
      </c>
      <c r="CR173" s="580" t="s">
        <v>659</v>
      </c>
      <c r="CS173" s="580" t="s">
        <v>659</v>
      </c>
      <c r="CT173" s="45" t="s">
        <v>653</v>
      </c>
    </row>
    <row r="174" spans="1:98" x14ac:dyDescent="0.15">
      <c r="A174" s="572">
        <v>42791</v>
      </c>
      <c r="B174" s="45" t="s">
        <v>653</v>
      </c>
      <c r="C174" s="45" t="s">
        <v>653</v>
      </c>
      <c r="D174" s="450" t="s">
        <v>653</v>
      </c>
      <c r="E174" s="574"/>
      <c r="F174" s="574"/>
      <c r="G174" s="728"/>
      <c r="H174" s="45" t="s">
        <v>653</v>
      </c>
      <c r="I174" s="45" t="s">
        <v>653</v>
      </c>
      <c r="J174" s="45" t="s">
        <v>653</v>
      </c>
      <c r="K174" s="45" t="s">
        <v>653</v>
      </c>
      <c r="L174" s="45" t="s">
        <v>653</v>
      </c>
      <c r="M174" s="45" t="s">
        <v>653</v>
      </c>
      <c r="N174" s="45" t="s">
        <v>653</v>
      </c>
      <c r="O174" s="45" t="s">
        <v>653</v>
      </c>
      <c r="P174" s="45" t="s">
        <v>653</v>
      </c>
      <c r="Q174" s="45" t="s">
        <v>653</v>
      </c>
      <c r="R174" s="45" t="s">
        <v>653</v>
      </c>
      <c r="S174" s="45" t="s">
        <v>653</v>
      </c>
      <c r="T174" s="45" t="s">
        <v>653</v>
      </c>
      <c r="U174" s="45" t="s">
        <v>653</v>
      </c>
      <c r="V174" s="729"/>
      <c r="W174" s="444" t="s">
        <v>653</v>
      </c>
      <c r="X174" s="45" t="s">
        <v>653</v>
      </c>
      <c r="Y174" s="45" t="s">
        <v>653</v>
      </c>
      <c r="Z174" s="444" t="s">
        <v>653</v>
      </c>
      <c r="AA174" s="444" t="s">
        <v>653</v>
      </c>
      <c r="AB174" s="450" t="s">
        <v>653</v>
      </c>
      <c r="AC174" s="444" t="s">
        <v>653</v>
      </c>
      <c r="AD174" s="444" t="s">
        <v>653</v>
      </c>
      <c r="AE174" s="45" t="s">
        <v>653</v>
      </c>
      <c r="AF174" s="444" t="s">
        <v>653</v>
      </c>
      <c r="AG174" s="444" t="s">
        <v>653</v>
      </c>
      <c r="AH174" s="450" t="s">
        <v>653</v>
      </c>
      <c r="AI174" s="45" t="s">
        <v>653</v>
      </c>
      <c r="AJ174" s="45" t="s">
        <v>653</v>
      </c>
      <c r="AK174" s="45" t="s">
        <v>653</v>
      </c>
      <c r="AL174" s="554"/>
      <c r="AM174" s="554"/>
      <c r="AN174" s="450" t="s">
        <v>653</v>
      </c>
      <c r="AO174" s="554"/>
      <c r="AP174" s="554"/>
      <c r="AQ174" s="450" t="s">
        <v>653</v>
      </c>
      <c r="AR174" s="444" t="s">
        <v>653</v>
      </c>
      <c r="AS174" s="444" t="s">
        <v>653</v>
      </c>
      <c r="AT174" s="45" t="s">
        <v>653</v>
      </c>
      <c r="AU174" s="554"/>
      <c r="AV174" s="554"/>
      <c r="AW174" s="450" t="s">
        <v>653</v>
      </c>
      <c r="AX174" s="554"/>
      <c r="AY174" s="554"/>
      <c r="AZ174" s="450" t="s">
        <v>653</v>
      </c>
      <c r="BA174" s="554"/>
      <c r="BB174" s="554"/>
      <c r="BC174" s="577"/>
      <c r="BD174" s="572">
        <v>42791</v>
      </c>
      <c r="BE174" s="444" t="s">
        <v>653</v>
      </c>
      <c r="BF174" s="444" t="s">
        <v>653</v>
      </c>
      <c r="BG174" s="45" t="s">
        <v>653</v>
      </c>
      <c r="BH174" s="444" t="s">
        <v>653</v>
      </c>
      <c r="BI174" s="444" t="s">
        <v>653</v>
      </c>
      <c r="BJ174" s="45" t="s">
        <v>653</v>
      </c>
      <c r="BK174" s="444" t="s">
        <v>653</v>
      </c>
      <c r="BL174" s="444" t="s">
        <v>653</v>
      </c>
      <c r="BM174" s="729"/>
      <c r="BN174" s="45" t="s">
        <v>653</v>
      </c>
      <c r="BO174" s="45" t="s">
        <v>653</v>
      </c>
      <c r="BP174" s="729"/>
      <c r="BQ174" s="728"/>
      <c r="BR174" s="728"/>
      <c r="BS174" s="729"/>
      <c r="BT174" s="45" t="s">
        <v>653</v>
      </c>
      <c r="BU174" s="45" t="s">
        <v>653</v>
      </c>
      <c r="BV174" s="45" t="s">
        <v>653</v>
      </c>
      <c r="BW174" s="554"/>
      <c r="BX174" s="554"/>
      <c r="BY174" s="580" t="s">
        <v>1024</v>
      </c>
      <c r="BZ174" s="574"/>
      <c r="CA174" s="574"/>
      <c r="CB174" s="45" t="s">
        <v>653</v>
      </c>
      <c r="CC174" s="574"/>
      <c r="CD174" s="574"/>
      <c r="CE174" s="45" t="s">
        <v>653</v>
      </c>
      <c r="CF174" s="45" t="s">
        <v>653</v>
      </c>
      <c r="CG174" s="444" t="s">
        <v>653</v>
      </c>
      <c r="CH174" s="450" t="s">
        <v>653</v>
      </c>
      <c r="CI174" s="444" t="s">
        <v>653</v>
      </c>
      <c r="CJ174" s="444" t="s">
        <v>653</v>
      </c>
      <c r="CK174" s="729"/>
      <c r="CL174" s="576" t="s">
        <v>1035</v>
      </c>
      <c r="CM174" s="580" t="s">
        <v>659</v>
      </c>
      <c r="CN174" s="45" t="s">
        <v>653</v>
      </c>
      <c r="CO174" s="444" t="s">
        <v>653</v>
      </c>
      <c r="CP174" s="444" t="s">
        <v>653</v>
      </c>
      <c r="CQ174" s="45" t="s">
        <v>653</v>
      </c>
      <c r="CR174" s="580" t="s">
        <v>659</v>
      </c>
      <c r="CS174" s="580" t="s">
        <v>659</v>
      </c>
      <c r="CT174" s="45" t="s">
        <v>653</v>
      </c>
    </row>
    <row r="175" spans="1:98" x14ac:dyDescent="0.15">
      <c r="A175" s="572">
        <v>42792</v>
      </c>
      <c r="B175" s="45" t="s">
        <v>653</v>
      </c>
      <c r="C175" s="45" t="s">
        <v>653</v>
      </c>
      <c r="D175" s="450" t="s">
        <v>653</v>
      </c>
      <c r="E175" s="574"/>
      <c r="F175" s="574"/>
      <c r="G175" s="728"/>
      <c r="H175" s="45" t="s">
        <v>653</v>
      </c>
      <c r="I175" s="45" t="s">
        <v>653</v>
      </c>
      <c r="J175" s="45" t="s">
        <v>653</v>
      </c>
      <c r="K175" s="45" t="s">
        <v>653</v>
      </c>
      <c r="L175" s="45" t="s">
        <v>653</v>
      </c>
      <c r="M175" s="45" t="s">
        <v>653</v>
      </c>
      <c r="N175" s="45" t="s">
        <v>653</v>
      </c>
      <c r="O175" s="45" t="s">
        <v>653</v>
      </c>
      <c r="P175" s="45" t="s">
        <v>653</v>
      </c>
      <c r="Q175" s="45" t="s">
        <v>653</v>
      </c>
      <c r="R175" s="45" t="s">
        <v>653</v>
      </c>
      <c r="S175" s="45" t="s">
        <v>653</v>
      </c>
      <c r="T175" s="45" t="s">
        <v>653</v>
      </c>
      <c r="U175" s="45" t="s">
        <v>653</v>
      </c>
      <c r="V175" s="729"/>
      <c r="W175" s="444" t="s">
        <v>653</v>
      </c>
      <c r="X175" s="45" t="s">
        <v>653</v>
      </c>
      <c r="Y175" s="45" t="s">
        <v>653</v>
      </c>
      <c r="Z175" s="444" t="s">
        <v>653</v>
      </c>
      <c r="AA175" s="444" t="s">
        <v>653</v>
      </c>
      <c r="AB175" s="450" t="s">
        <v>653</v>
      </c>
      <c r="AC175" s="444" t="s">
        <v>653</v>
      </c>
      <c r="AD175" s="444" t="s">
        <v>653</v>
      </c>
      <c r="AE175" s="45" t="s">
        <v>653</v>
      </c>
      <c r="AF175" s="444" t="s">
        <v>653</v>
      </c>
      <c r="AG175" s="444" t="s">
        <v>653</v>
      </c>
      <c r="AH175" s="450" t="s">
        <v>653</v>
      </c>
      <c r="AI175" s="45" t="s">
        <v>653</v>
      </c>
      <c r="AJ175" s="45" t="s">
        <v>653</v>
      </c>
      <c r="AK175" s="45" t="s">
        <v>653</v>
      </c>
      <c r="AL175" s="554"/>
      <c r="AM175" s="554"/>
      <c r="AN175" s="450" t="s">
        <v>653</v>
      </c>
      <c r="AO175" s="554"/>
      <c r="AP175" s="554"/>
      <c r="AQ175" s="450" t="s">
        <v>653</v>
      </c>
      <c r="AR175" s="444" t="s">
        <v>653</v>
      </c>
      <c r="AS175" s="444" t="s">
        <v>653</v>
      </c>
      <c r="AT175" s="45" t="s">
        <v>653</v>
      </c>
      <c r="AU175" s="554"/>
      <c r="AV175" s="554"/>
      <c r="AW175" s="450" t="s">
        <v>653</v>
      </c>
      <c r="AX175" s="554"/>
      <c r="AY175" s="554"/>
      <c r="AZ175" s="450" t="s">
        <v>653</v>
      </c>
      <c r="BA175" s="554"/>
      <c r="BB175" s="554"/>
      <c r="BC175" s="577"/>
      <c r="BD175" s="572">
        <v>42792</v>
      </c>
      <c r="BE175" s="444" t="s">
        <v>653</v>
      </c>
      <c r="BF175" s="444" t="s">
        <v>653</v>
      </c>
      <c r="BG175" s="45" t="s">
        <v>653</v>
      </c>
      <c r="BH175" s="444" t="s">
        <v>653</v>
      </c>
      <c r="BI175" s="444" t="s">
        <v>653</v>
      </c>
      <c r="BJ175" s="45" t="s">
        <v>653</v>
      </c>
      <c r="BK175" s="444" t="s">
        <v>653</v>
      </c>
      <c r="BL175" s="444" t="s">
        <v>653</v>
      </c>
      <c r="BM175" s="729"/>
      <c r="BN175" s="45" t="s">
        <v>653</v>
      </c>
      <c r="BO175" s="45" t="s">
        <v>653</v>
      </c>
      <c r="BP175" s="729"/>
      <c r="BQ175" s="728"/>
      <c r="BR175" s="728"/>
      <c r="BS175" s="729"/>
      <c r="BT175" s="45" t="s">
        <v>653</v>
      </c>
      <c r="BU175" s="45" t="s">
        <v>653</v>
      </c>
      <c r="BV175" s="45" t="s">
        <v>653</v>
      </c>
      <c r="BW175" s="554"/>
      <c r="BX175" s="554"/>
      <c r="BY175" s="580" t="s">
        <v>1024</v>
      </c>
      <c r="BZ175" s="574"/>
      <c r="CA175" s="574"/>
      <c r="CB175" s="45" t="s">
        <v>653</v>
      </c>
      <c r="CC175" s="574"/>
      <c r="CD175" s="574"/>
      <c r="CE175" s="45" t="s">
        <v>653</v>
      </c>
      <c r="CF175" s="45" t="s">
        <v>653</v>
      </c>
      <c r="CG175" s="444" t="s">
        <v>653</v>
      </c>
      <c r="CH175" s="450" t="s">
        <v>653</v>
      </c>
      <c r="CI175" s="444" t="s">
        <v>653</v>
      </c>
      <c r="CJ175" s="444" t="s">
        <v>653</v>
      </c>
      <c r="CK175" s="729"/>
      <c r="CL175" s="444" t="s">
        <v>653</v>
      </c>
      <c r="CM175" s="580" t="s">
        <v>659</v>
      </c>
      <c r="CN175" s="45" t="s">
        <v>653</v>
      </c>
      <c r="CO175" s="444" t="s">
        <v>653</v>
      </c>
      <c r="CP175" s="444" t="s">
        <v>653</v>
      </c>
      <c r="CQ175" s="45" t="s">
        <v>653</v>
      </c>
      <c r="CR175" s="580" t="s">
        <v>659</v>
      </c>
      <c r="CS175" s="580" t="s">
        <v>659</v>
      </c>
      <c r="CT175" s="45" t="s">
        <v>653</v>
      </c>
    </row>
    <row r="176" spans="1:98" x14ac:dyDescent="0.15">
      <c r="A176" s="572">
        <v>42793</v>
      </c>
      <c r="B176" s="45" t="s">
        <v>653</v>
      </c>
      <c r="C176" s="45" t="s">
        <v>653</v>
      </c>
      <c r="D176" s="450" t="s">
        <v>653</v>
      </c>
      <c r="E176" s="574"/>
      <c r="F176" s="574"/>
      <c r="G176" s="728"/>
      <c r="H176" s="45" t="s">
        <v>653</v>
      </c>
      <c r="I176" s="45" t="s">
        <v>653</v>
      </c>
      <c r="J176" s="45" t="s">
        <v>653</v>
      </c>
      <c r="K176" s="45" t="s">
        <v>653</v>
      </c>
      <c r="L176" s="45" t="s">
        <v>653</v>
      </c>
      <c r="M176" s="45" t="s">
        <v>653</v>
      </c>
      <c r="N176" s="45" t="s">
        <v>653</v>
      </c>
      <c r="O176" s="45" t="s">
        <v>653</v>
      </c>
      <c r="P176" s="45" t="s">
        <v>653</v>
      </c>
      <c r="Q176" s="45" t="s">
        <v>653</v>
      </c>
      <c r="R176" s="45" t="s">
        <v>653</v>
      </c>
      <c r="S176" s="45" t="s">
        <v>653</v>
      </c>
      <c r="T176" s="45" t="s">
        <v>653</v>
      </c>
      <c r="U176" s="45" t="s">
        <v>653</v>
      </c>
      <c r="V176" s="729"/>
      <c r="W176" s="444" t="s">
        <v>653</v>
      </c>
      <c r="X176" s="45" t="s">
        <v>653</v>
      </c>
      <c r="Y176" s="45" t="s">
        <v>653</v>
      </c>
      <c r="Z176" s="444" t="s">
        <v>653</v>
      </c>
      <c r="AA176" s="444" t="s">
        <v>653</v>
      </c>
      <c r="AB176" s="450" t="s">
        <v>653</v>
      </c>
      <c r="AC176" s="444" t="s">
        <v>653</v>
      </c>
      <c r="AD176" s="444" t="s">
        <v>653</v>
      </c>
      <c r="AE176" s="45" t="s">
        <v>653</v>
      </c>
      <c r="AF176" s="444" t="s">
        <v>653</v>
      </c>
      <c r="AG176" s="444" t="s">
        <v>653</v>
      </c>
      <c r="AH176" s="450" t="s">
        <v>653</v>
      </c>
      <c r="AI176" s="45" t="s">
        <v>653</v>
      </c>
      <c r="AJ176" s="45" t="s">
        <v>653</v>
      </c>
      <c r="AK176" s="45" t="s">
        <v>653</v>
      </c>
      <c r="AL176" s="554"/>
      <c r="AM176" s="554"/>
      <c r="AN176" s="450" t="s">
        <v>653</v>
      </c>
      <c r="AO176" s="554"/>
      <c r="AP176" s="554"/>
      <c r="AQ176" s="450" t="s">
        <v>653</v>
      </c>
      <c r="AR176" s="444" t="s">
        <v>653</v>
      </c>
      <c r="AS176" s="444" t="s">
        <v>653</v>
      </c>
      <c r="AT176" s="45" t="s">
        <v>653</v>
      </c>
      <c r="AU176" s="554"/>
      <c r="AV176" s="554"/>
      <c r="AW176" s="450" t="s">
        <v>653</v>
      </c>
      <c r="AX176" s="554"/>
      <c r="AY176" s="554"/>
      <c r="AZ176" s="450" t="s">
        <v>653</v>
      </c>
      <c r="BA176" s="554"/>
      <c r="BB176" s="554"/>
      <c r="BC176" s="577"/>
      <c r="BD176" s="572">
        <v>42793</v>
      </c>
      <c r="BE176" s="444" t="s">
        <v>653</v>
      </c>
      <c r="BF176" s="444" t="s">
        <v>653</v>
      </c>
      <c r="BG176" s="45" t="s">
        <v>653</v>
      </c>
      <c r="BH176" s="444" t="s">
        <v>653</v>
      </c>
      <c r="BI176" s="444" t="s">
        <v>653</v>
      </c>
      <c r="BJ176" s="45" t="s">
        <v>653</v>
      </c>
      <c r="BK176" s="444" t="s">
        <v>653</v>
      </c>
      <c r="BL176" s="444" t="s">
        <v>653</v>
      </c>
      <c r="BM176" s="729"/>
      <c r="BN176" s="45" t="s">
        <v>653</v>
      </c>
      <c r="BO176" s="45" t="s">
        <v>653</v>
      </c>
      <c r="BP176" s="729"/>
      <c r="BQ176" s="728"/>
      <c r="BR176" s="728"/>
      <c r="BS176" s="729"/>
      <c r="BT176" s="45" t="s">
        <v>653</v>
      </c>
      <c r="BU176" s="45" t="s">
        <v>653</v>
      </c>
      <c r="BV176" s="45" t="s">
        <v>653</v>
      </c>
      <c r="BW176" s="554"/>
      <c r="BX176" s="554"/>
      <c r="BY176" s="580" t="s">
        <v>1024</v>
      </c>
      <c r="BZ176" s="574"/>
      <c r="CA176" s="574"/>
      <c r="CB176" s="45" t="s">
        <v>653</v>
      </c>
      <c r="CC176" s="574"/>
      <c r="CD176" s="574"/>
      <c r="CE176" s="45" t="s">
        <v>653</v>
      </c>
      <c r="CF176" s="45" t="s">
        <v>653</v>
      </c>
      <c r="CG176" s="444" t="s">
        <v>653</v>
      </c>
      <c r="CH176" s="450" t="s">
        <v>653</v>
      </c>
      <c r="CI176" s="444" t="s">
        <v>653</v>
      </c>
      <c r="CJ176" s="444" t="s">
        <v>653</v>
      </c>
      <c r="CK176" s="729"/>
      <c r="CL176" s="444" t="s">
        <v>653</v>
      </c>
      <c r="CM176" s="580" t="s">
        <v>659</v>
      </c>
      <c r="CN176" s="45" t="s">
        <v>653</v>
      </c>
      <c r="CO176" s="444" t="s">
        <v>653</v>
      </c>
      <c r="CP176" s="444" t="s">
        <v>653</v>
      </c>
      <c r="CQ176" s="45" t="s">
        <v>653</v>
      </c>
      <c r="CR176" s="580" t="s">
        <v>659</v>
      </c>
      <c r="CS176" s="580" t="s">
        <v>659</v>
      </c>
      <c r="CT176" s="45" t="s">
        <v>653</v>
      </c>
    </row>
    <row r="177" spans="1:98" x14ac:dyDescent="0.15">
      <c r="A177" s="572">
        <v>42794</v>
      </c>
      <c r="B177" s="45" t="s">
        <v>653</v>
      </c>
      <c r="C177" s="45" t="s">
        <v>653</v>
      </c>
      <c r="D177" s="450" t="s">
        <v>653</v>
      </c>
      <c r="E177" s="574"/>
      <c r="F177" s="574"/>
      <c r="G177" s="728"/>
      <c r="H177" s="45" t="s">
        <v>653</v>
      </c>
      <c r="I177" s="45" t="s">
        <v>653</v>
      </c>
      <c r="J177" s="45" t="s">
        <v>653</v>
      </c>
      <c r="K177" s="45" t="s">
        <v>653</v>
      </c>
      <c r="L177" s="45" t="s">
        <v>653</v>
      </c>
      <c r="M177" s="45" t="s">
        <v>653</v>
      </c>
      <c r="N177" s="45" t="s">
        <v>653</v>
      </c>
      <c r="O177" s="45" t="s">
        <v>653</v>
      </c>
      <c r="P177" s="45" t="s">
        <v>653</v>
      </c>
      <c r="Q177" s="45" t="s">
        <v>653</v>
      </c>
      <c r="R177" s="45" t="s">
        <v>653</v>
      </c>
      <c r="S177" s="45" t="s">
        <v>653</v>
      </c>
      <c r="T177" s="45" t="s">
        <v>653</v>
      </c>
      <c r="U177" s="45" t="s">
        <v>653</v>
      </c>
      <c r="V177" s="729"/>
      <c r="W177" s="444" t="s">
        <v>653</v>
      </c>
      <c r="X177" s="45" t="s">
        <v>653</v>
      </c>
      <c r="Y177" s="45" t="s">
        <v>653</v>
      </c>
      <c r="Z177" s="444" t="s">
        <v>653</v>
      </c>
      <c r="AA177" s="444" t="s">
        <v>653</v>
      </c>
      <c r="AB177" s="450" t="s">
        <v>653</v>
      </c>
      <c r="AC177" s="444" t="s">
        <v>653</v>
      </c>
      <c r="AD177" s="444" t="s">
        <v>653</v>
      </c>
      <c r="AE177" s="45" t="s">
        <v>653</v>
      </c>
      <c r="AF177" s="444" t="s">
        <v>653</v>
      </c>
      <c r="AG177" s="444" t="s">
        <v>653</v>
      </c>
      <c r="AH177" s="450" t="s">
        <v>653</v>
      </c>
      <c r="AI177" s="45" t="s">
        <v>653</v>
      </c>
      <c r="AJ177" s="45" t="s">
        <v>653</v>
      </c>
      <c r="AK177" s="45" t="s">
        <v>653</v>
      </c>
      <c r="AL177" s="554"/>
      <c r="AM177" s="554"/>
      <c r="AN177" s="450" t="s">
        <v>653</v>
      </c>
      <c r="AO177" s="554"/>
      <c r="AP177" s="554"/>
      <c r="AQ177" s="450" t="s">
        <v>653</v>
      </c>
      <c r="AR177" s="444" t="s">
        <v>653</v>
      </c>
      <c r="AS177" s="444" t="s">
        <v>653</v>
      </c>
      <c r="AT177" s="45" t="s">
        <v>653</v>
      </c>
      <c r="AU177" s="554"/>
      <c r="AV177" s="554"/>
      <c r="AW177" s="450" t="s">
        <v>653</v>
      </c>
      <c r="AX177" s="554"/>
      <c r="AY177" s="554"/>
      <c r="AZ177" s="450" t="s">
        <v>653</v>
      </c>
      <c r="BA177" s="554"/>
      <c r="BB177" s="554"/>
      <c r="BC177" s="577"/>
      <c r="BD177" s="572">
        <v>42794</v>
      </c>
      <c r="BE177" s="444" t="s">
        <v>653</v>
      </c>
      <c r="BF177" s="444" t="s">
        <v>653</v>
      </c>
      <c r="BG177" s="45" t="s">
        <v>653</v>
      </c>
      <c r="BH177" s="444" t="s">
        <v>653</v>
      </c>
      <c r="BI177" s="444" t="s">
        <v>653</v>
      </c>
      <c r="BJ177" s="45" t="s">
        <v>653</v>
      </c>
      <c r="BK177" s="444" t="s">
        <v>653</v>
      </c>
      <c r="BL177" s="444" t="s">
        <v>653</v>
      </c>
      <c r="BM177" s="729"/>
      <c r="BN177" s="45" t="s">
        <v>653</v>
      </c>
      <c r="BO177" s="45" t="s">
        <v>653</v>
      </c>
      <c r="BP177" s="729"/>
      <c r="BQ177" s="728"/>
      <c r="BR177" s="728"/>
      <c r="BS177" s="729"/>
      <c r="BT177" s="45" t="s">
        <v>653</v>
      </c>
      <c r="BU177" s="45" t="s">
        <v>653</v>
      </c>
      <c r="BV177" s="45" t="s">
        <v>653</v>
      </c>
      <c r="BW177" s="554"/>
      <c r="BX177" s="554"/>
      <c r="BY177" s="580" t="s">
        <v>1024</v>
      </c>
      <c r="BZ177" s="574"/>
      <c r="CA177" s="574"/>
      <c r="CB177" s="45" t="s">
        <v>653</v>
      </c>
      <c r="CC177" s="574"/>
      <c r="CD177" s="574"/>
      <c r="CE177" s="45" t="s">
        <v>653</v>
      </c>
      <c r="CF177" s="45" t="s">
        <v>653</v>
      </c>
      <c r="CG177" s="444" t="s">
        <v>653</v>
      </c>
      <c r="CH177" s="450" t="s">
        <v>653</v>
      </c>
      <c r="CI177" s="444" t="s">
        <v>653</v>
      </c>
      <c r="CJ177" s="444" t="s">
        <v>653</v>
      </c>
      <c r="CK177" s="729"/>
      <c r="CL177" s="444" t="s">
        <v>653</v>
      </c>
      <c r="CM177" s="444" t="s">
        <v>653</v>
      </c>
      <c r="CN177" s="45" t="s">
        <v>653</v>
      </c>
      <c r="CO177" s="444" t="s">
        <v>653</v>
      </c>
      <c r="CP177" s="444" t="s">
        <v>653</v>
      </c>
      <c r="CQ177" s="45" t="s">
        <v>653</v>
      </c>
      <c r="CR177" s="580" t="s">
        <v>659</v>
      </c>
      <c r="CS177" s="580" t="s">
        <v>659</v>
      </c>
      <c r="CT177" s="45" t="s">
        <v>653</v>
      </c>
    </row>
    <row r="178" spans="1:98" x14ac:dyDescent="0.15">
      <c r="A178" s="572">
        <v>42795</v>
      </c>
      <c r="B178" s="45" t="s">
        <v>653</v>
      </c>
      <c r="C178" s="45" t="s">
        <v>653</v>
      </c>
      <c r="D178" s="450" t="s">
        <v>653</v>
      </c>
      <c r="E178" s="574"/>
      <c r="F178" s="574"/>
      <c r="G178" s="728"/>
      <c r="H178" s="45" t="s">
        <v>653</v>
      </c>
      <c r="I178" s="45" t="s">
        <v>653</v>
      </c>
      <c r="J178" s="45" t="s">
        <v>653</v>
      </c>
      <c r="K178" s="45" t="s">
        <v>653</v>
      </c>
      <c r="L178" s="45" t="s">
        <v>653</v>
      </c>
      <c r="M178" s="45" t="s">
        <v>653</v>
      </c>
      <c r="N178" s="45" t="s">
        <v>653</v>
      </c>
      <c r="O178" s="45" t="s">
        <v>653</v>
      </c>
      <c r="P178" s="45" t="s">
        <v>653</v>
      </c>
      <c r="Q178" s="45" t="s">
        <v>653</v>
      </c>
      <c r="R178" s="45" t="s">
        <v>653</v>
      </c>
      <c r="S178" s="45" t="s">
        <v>653</v>
      </c>
      <c r="T178" s="45" t="s">
        <v>653</v>
      </c>
      <c r="U178" s="45" t="s">
        <v>653</v>
      </c>
      <c r="V178" s="729"/>
      <c r="W178" s="444" t="s">
        <v>653</v>
      </c>
      <c r="X178" s="45" t="s">
        <v>653</v>
      </c>
      <c r="Y178" s="45" t="s">
        <v>653</v>
      </c>
      <c r="Z178" s="444" t="s">
        <v>653</v>
      </c>
      <c r="AA178" s="444" t="s">
        <v>653</v>
      </c>
      <c r="AB178" s="450" t="s">
        <v>653</v>
      </c>
      <c r="AC178" s="444" t="s">
        <v>653</v>
      </c>
      <c r="AD178" s="444" t="s">
        <v>653</v>
      </c>
      <c r="AE178" s="45" t="s">
        <v>653</v>
      </c>
      <c r="AF178" s="444" t="s">
        <v>653</v>
      </c>
      <c r="AG178" s="444" t="s">
        <v>653</v>
      </c>
      <c r="AH178" s="450" t="s">
        <v>653</v>
      </c>
      <c r="AI178" s="45" t="s">
        <v>653</v>
      </c>
      <c r="AJ178" s="45" t="s">
        <v>653</v>
      </c>
      <c r="AK178" s="45" t="s">
        <v>653</v>
      </c>
      <c r="AL178" s="554"/>
      <c r="AM178" s="554"/>
      <c r="AN178" s="450" t="s">
        <v>653</v>
      </c>
      <c r="AO178" s="554"/>
      <c r="AP178" s="554"/>
      <c r="AQ178" s="450" t="s">
        <v>653</v>
      </c>
      <c r="AR178" s="444" t="s">
        <v>653</v>
      </c>
      <c r="AS178" s="444" t="s">
        <v>653</v>
      </c>
      <c r="AT178" s="45" t="s">
        <v>653</v>
      </c>
      <c r="AU178" s="554"/>
      <c r="AV178" s="554"/>
      <c r="AW178" s="450" t="s">
        <v>653</v>
      </c>
      <c r="AX178" s="554"/>
      <c r="AY178" s="554"/>
      <c r="AZ178" s="450" t="s">
        <v>653</v>
      </c>
      <c r="BA178" s="554"/>
      <c r="BB178" s="554"/>
      <c r="BC178" s="577"/>
      <c r="BD178" s="572">
        <v>42795</v>
      </c>
      <c r="BE178" s="444" t="s">
        <v>653</v>
      </c>
      <c r="BF178" s="444" t="s">
        <v>653</v>
      </c>
      <c r="BG178" s="45" t="s">
        <v>653</v>
      </c>
      <c r="BH178" s="444" t="s">
        <v>653</v>
      </c>
      <c r="BI178" s="444" t="s">
        <v>653</v>
      </c>
      <c r="BJ178" s="45" t="s">
        <v>653</v>
      </c>
      <c r="BK178" s="444" t="s">
        <v>653</v>
      </c>
      <c r="BL178" s="444" t="s">
        <v>653</v>
      </c>
      <c r="BM178" s="729"/>
      <c r="BN178" s="45" t="s">
        <v>653</v>
      </c>
      <c r="BO178" s="45" t="s">
        <v>653</v>
      </c>
      <c r="BP178" s="729"/>
      <c r="BQ178" s="728"/>
      <c r="BR178" s="728"/>
      <c r="BS178" s="729"/>
      <c r="BT178" s="45" t="s">
        <v>653</v>
      </c>
      <c r="BU178" s="45" t="s">
        <v>653</v>
      </c>
      <c r="BV178" s="45" t="s">
        <v>653</v>
      </c>
      <c r="BW178" s="554"/>
      <c r="BX178" s="554"/>
      <c r="BY178" s="580" t="s">
        <v>1024</v>
      </c>
      <c r="BZ178" s="574"/>
      <c r="CA178" s="574"/>
      <c r="CB178" s="45" t="s">
        <v>653</v>
      </c>
      <c r="CC178" s="574"/>
      <c r="CD178" s="574"/>
      <c r="CE178" s="45" t="s">
        <v>653</v>
      </c>
      <c r="CF178" s="45" t="s">
        <v>653</v>
      </c>
      <c r="CG178" s="444" t="s">
        <v>653</v>
      </c>
      <c r="CH178" s="450" t="s">
        <v>653</v>
      </c>
      <c r="CI178" s="444" t="s">
        <v>653</v>
      </c>
      <c r="CJ178" s="444" t="s">
        <v>653</v>
      </c>
      <c r="CK178" s="729"/>
      <c r="CL178" s="444" t="s">
        <v>653</v>
      </c>
      <c r="CM178" s="444" t="s">
        <v>653</v>
      </c>
      <c r="CN178" s="45" t="s">
        <v>653</v>
      </c>
      <c r="CO178" s="444" t="s">
        <v>653</v>
      </c>
      <c r="CP178" s="444" t="s">
        <v>653</v>
      </c>
      <c r="CQ178" s="45" t="s">
        <v>653</v>
      </c>
      <c r="CR178" s="580" t="s">
        <v>659</v>
      </c>
      <c r="CS178" s="580" t="s">
        <v>659</v>
      </c>
      <c r="CT178" s="45" t="s">
        <v>653</v>
      </c>
    </row>
    <row r="179" spans="1:98" x14ac:dyDescent="0.15">
      <c r="A179" s="572">
        <v>42796</v>
      </c>
      <c r="B179" s="45" t="s">
        <v>653</v>
      </c>
      <c r="C179" s="45" t="s">
        <v>653</v>
      </c>
      <c r="D179" s="450" t="s">
        <v>653</v>
      </c>
      <c r="E179" s="574"/>
      <c r="F179" s="574"/>
      <c r="G179" s="728"/>
      <c r="H179" s="45" t="s">
        <v>653</v>
      </c>
      <c r="I179" s="45" t="s">
        <v>653</v>
      </c>
      <c r="J179" s="45" t="s">
        <v>653</v>
      </c>
      <c r="K179" s="45" t="s">
        <v>653</v>
      </c>
      <c r="L179" s="45" t="s">
        <v>653</v>
      </c>
      <c r="M179" s="45" t="s">
        <v>653</v>
      </c>
      <c r="N179" s="45" t="s">
        <v>653</v>
      </c>
      <c r="O179" s="45" t="s">
        <v>653</v>
      </c>
      <c r="P179" s="45" t="s">
        <v>653</v>
      </c>
      <c r="Q179" s="45" t="s">
        <v>653</v>
      </c>
      <c r="R179" s="45" t="s">
        <v>653</v>
      </c>
      <c r="S179" s="45" t="s">
        <v>653</v>
      </c>
      <c r="T179" s="45" t="s">
        <v>653</v>
      </c>
      <c r="U179" s="45" t="s">
        <v>653</v>
      </c>
      <c r="V179" s="729"/>
      <c r="W179" s="444" t="s">
        <v>653</v>
      </c>
      <c r="X179" s="45" t="s">
        <v>653</v>
      </c>
      <c r="Y179" s="45" t="s">
        <v>653</v>
      </c>
      <c r="Z179" s="444" t="s">
        <v>653</v>
      </c>
      <c r="AA179" s="444" t="s">
        <v>653</v>
      </c>
      <c r="AB179" s="450" t="s">
        <v>653</v>
      </c>
      <c r="AC179" s="444" t="s">
        <v>653</v>
      </c>
      <c r="AD179" s="444" t="s">
        <v>653</v>
      </c>
      <c r="AE179" s="45" t="s">
        <v>653</v>
      </c>
      <c r="AF179" s="444" t="s">
        <v>653</v>
      </c>
      <c r="AG179" s="444" t="s">
        <v>653</v>
      </c>
      <c r="AH179" s="450" t="s">
        <v>653</v>
      </c>
      <c r="AI179" s="45" t="s">
        <v>653</v>
      </c>
      <c r="AJ179" s="45" t="s">
        <v>653</v>
      </c>
      <c r="AK179" s="45" t="s">
        <v>653</v>
      </c>
      <c r="AL179" s="554"/>
      <c r="AM179" s="554"/>
      <c r="AN179" s="450" t="s">
        <v>653</v>
      </c>
      <c r="AO179" s="554"/>
      <c r="AP179" s="554"/>
      <c r="AQ179" s="450" t="s">
        <v>653</v>
      </c>
      <c r="AR179" s="444" t="s">
        <v>653</v>
      </c>
      <c r="AS179" s="444" t="s">
        <v>653</v>
      </c>
      <c r="AT179" s="45" t="s">
        <v>653</v>
      </c>
      <c r="AU179" s="554"/>
      <c r="AV179" s="554"/>
      <c r="AW179" s="450" t="s">
        <v>653</v>
      </c>
      <c r="AX179" s="554"/>
      <c r="AY179" s="554"/>
      <c r="AZ179" s="450" t="s">
        <v>653</v>
      </c>
      <c r="BA179" s="554"/>
      <c r="BB179" s="554"/>
      <c r="BC179" s="577"/>
      <c r="BD179" s="572">
        <v>42796</v>
      </c>
      <c r="BE179" s="444" t="s">
        <v>653</v>
      </c>
      <c r="BF179" s="444" t="s">
        <v>653</v>
      </c>
      <c r="BG179" s="45" t="s">
        <v>653</v>
      </c>
      <c r="BH179" s="444" t="s">
        <v>653</v>
      </c>
      <c r="BI179" s="444" t="s">
        <v>653</v>
      </c>
      <c r="BJ179" s="45" t="s">
        <v>653</v>
      </c>
      <c r="BK179" s="444" t="s">
        <v>653</v>
      </c>
      <c r="BL179" s="444" t="s">
        <v>653</v>
      </c>
      <c r="BM179" s="729"/>
      <c r="BN179" s="45" t="s">
        <v>653</v>
      </c>
      <c r="BO179" s="45" t="s">
        <v>653</v>
      </c>
      <c r="BP179" s="729"/>
      <c r="BQ179" s="728"/>
      <c r="BR179" s="728"/>
      <c r="BS179" s="729"/>
      <c r="BT179" s="45" t="s">
        <v>653</v>
      </c>
      <c r="BU179" s="45" t="s">
        <v>653</v>
      </c>
      <c r="BV179" s="45" t="s">
        <v>653</v>
      </c>
      <c r="BW179" s="554"/>
      <c r="BX179" s="554"/>
      <c r="BY179" s="580" t="s">
        <v>1024</v>
      </c>
      <c r="BZ179" s="574"/>
      <c r="CA179" s="574"/>
      <c r="CB179" s="45" t="s">
        <v>653</v>
      </c>
      <c r="CC179" s="574"/>
      <c r="CD179" s="574"/>
      <c r="CE179" s="45" t="s">
        <v>653</v>
      </c>
      <c r="CF179" s="45" t="s">
        <v>653</v>
      </c>
      <c r="CG179" s="444" t="s">
        <v>653</v>
      </c>
      <c r="CH179" s="450" t="s">
        <v>653</v>
      </c>
      <c r="CI179" s="444" t="s">
        <v>653</v>
      </c>
      <c r="CJ179" s="444" t="s">
        <v>653</v>
      </c>
      <c r="CK179" s="729"/>
      <c r="CL179" s="444" t="s">
        <v>653</v>
      </c>
      <c r="CM179" s="580" t="s">
        <v>659</v>
      </c>
      <c r="CN179" s="45" t="s">
        <v>653</v>
      </c>
      <c r="CO179" s="444" t="s">
        <v>653</v>
      </c>
      <c r="CP179" s="444" t="s">
        <v>653</v>
      </c>
      <c r="CQ179" s="45" t="s">
        <v>653</v>
      </c>
      <c r="CR179" s="580" t="s">
        <v>659</v>
      </c>
      <c r="CS179" s="580" t="s">
        <v>659</v>
      </c>
      <c r="CT179" s="45" t="s">
        <v>653</v>
      </c>
    </row>
    <row r="180" spans="1:98" x14ac:dyDescent="0.15">
      <c r="A180" s="572">
        <v>42797</v>
      </c>
      <c r="B180" s="45" t="s">
        <v>653</v>
      </c>
      <c r="C180" s="45" t="s">
        <v>653</v>
      </c>
      <c r="D180" s="450" t="s">
        <v>653</v>
      </c>
      <c r="E180" s="574"/>
      <c r="F180" s="574"/>
      <c r="G180" s="728"/>
      <c r="H180" s="45" t="s">
        <v>653</v>
      </c>
      <c r="I180" s="45" t="s">
        <v>653</v>
      </c>
      <c r="J180" s="45" t="s">
        <v>653</v>
      </c>
      <c r="K180" s="45" t="s">
        <v>653</v>
      </c>
      <c r="L180" s="45" t="s">
        <v>653</v>
      </c>
      <c r="M180" s="45" t="s">
        <v>653</v>
      </c>
      <c r="N180" s="45" t="s">
        <v>653</v>
      </c>
      <c r="O180" s="45" t="s">
        <v>653</v>
      </c>
      <c r="P180" s="45" t="s">
        <v>653</v>
      </c>
      <c r="Q180" s="45" t="s">
        <v>653</v>
      </c>
      <c r="R180" s="45" t="s">
        <v>653</v>
      </c>
      <c r="S180" s="45" t="s">
        <v>653</v>
      </c>
      <c r="T180" s="45" t="s">
        <v>653</v>
      </c>
      <c r="U180" s="45" t="s">
        <v>653</v>
      </c>
      <c r="V180" s="729"/>
      <c r="W180" s="444" t="s">
        <v>653</v>
      </c>
      <c r="X180" s="45" t="s">
        <v>653</v>
      </c>
      <c r="Y180" s="45" t="s">
        <v>653</v>
      </c>
      <c r="Z180" s="444" t="s">
        <v>653</v>
      </c>
      <c r="AA180" s="444" t="s">
        <v>653</v>
      </c>
      <c r="AB180" s="450" t="s">
        <v>653</v>
      </c>
      <c r="AC180" s="444" t="s">
        <v>653</v>
      </c>
      <c r="AD180" s="444" t="s">
        <v>653</v>
      </c>
      <c r="AE180" s="45" t="s">
        <v>653</v>
      </c>
      <c r="AF180" s="444" t="s">
        <v>653</v>
      </c>
      <c r="AG180" s="444" t="s">
        <v>653</v>
      </c>
      <c r="AH180" s="450" t="s">
        <v>653</v>
      </c>
      <c r="AI180" s="45" t="s">
        <v>653</v>
      </c>
      <c r="AJ180" s="45" t="s">
        <v>653</v>
      </c>
      <c r="AK180" s="45" t="s">
        <v>653</v>
      </c>
      <c r="AL180" s="554"/>
      <c r="AM180" s="554"/>
      <c r="AN180" s="450" t="s">
        <v>653</v>
      </c>
      <c r="AO180" s="554"/>
      <c r="AP180" s="554"/>
      <c r="AQ180" s="450" t="s">
        <v>653</v>
      </c>
      <c r="AR180" s="444" t="s">
        <v>653</v>
      </c>
      <c r="AS180" s="444" t="s">
        <v>653</v>
      </c>
      <c r="AT180" s="45" t="s">
        <v>653</v>
      </c>
      <c r="AU180" s="554"/>
      <c r="AV180" s="554"/>
      <c r="AW180" s="450" t="s">
        <v>653</v>
      </c>
      <c r="AX180" s="554"/>
      <c r="AY180" s="554"/>
      <c r="AZ180" s="450" t="s">
        <v>653</v>
      </c>
      <c r="BA180" s="554"/>
      <c r="BB180" s="554"/>
      <c r="BC180" s="577"/>
      <c r="BD180" s="572">
        <v>42797</v>
      </c>
      <c r="BE180" s="444" t="s">
        <v>653</v>
      </c>
      <c r="BF180" s="444" t="s">
        <v>653</v>
      </c>
      <c r="BG180" s="45" t="s">
        <v>653</v>
      </c>
      <c r="BH180" s="444" t="s">
        <v>653</v>
      </c>
      <c r="BI180" s="444" t="s">
        <v>653</v>
      </c>
      <c r="BJ180" s="45" t="s">
        <v>653</v>
      </c>
      <c r="BK180" s="444" t="s">
        <v>653</v>
      </c>
      <c r="BL180" s="444" t="s">
        <v>653</v>
      </c>
      <c r="BM180" s="729"/>
      <c r="BN180" s="45" t="s">
        <v>653</v>
      </c>
      <c r="BO180" s="45" t="s">
        <v>653</v>
      </c>
      <c r="BP180" s="729"/>
      <c r="BQ180" s="728"/>
      <c r="BR180" s="728"/>
      <c r="BS180" s="729"/>
      <c r="BT180" s="45" t="s">
        <v>653</v>
      </c>
      <c r="BU180" s="45" t="s">
        <v>653</v>
      </c>
      <c r="BV180" s="45" t="s">
        <v>653</v>
      </c>
      <c r="BW180" s="554"/>
      <c r="BX180" s="554"/>
      <c r="BY180" s="580" t="s">
        <v>1024</v>
      </c>
      <c r="BZ180" s="574"/>
      <c r="CA180" s="574"/>
      <c r="CB180" s="45" t="s">
        <v>653</v>
      </c>
      <c r="CC180" s="574"/>
      <c r="CD180" s="574"/>
      <c r="CE180" s="45" t="s">
        <v>653</v>
      </c>
      <c r="CF180" s="45" t="s">
        <v>653</v>
      </c>
      <c r="CG180" s="444" t="s">
        <v>653</v>
      </c>
      <c r="CH180" s="450" t="s">
        <v>653</v>
      </c>
      <c r="CI180" s="444" t="s">
        <v>653</v>
      </c>
      <c r="CJ180" s="444" t="s">
        <v>653</v>
      </c>
      <c r="CK180" s="729"/>
      <c r="CL180" s="576" t="s">
        <v>1035</v>
      </c>
      <c r="CM180" s="580" t="s">
        <v>659</v>
      </c>
      <c r="CN180" s="45" t="s">
        <v>653</v>
      </c>
      <c r="CO180" s="444" t="s">
        <v>653</v>
      </c>
      <c r="CP180" s="444" t="s">
        <v>653</v>
      </c>
      <c r="CQ180" s="45" t="s">
        <v>653</v>
      </c>
      <c r="CR180" s="580" t="s">
        <v>659</v>
      </c>
      <c r="CS180" s="580" t="s">
        <v>659</v>
      </c>
      <c r="CT180" s="45" t="s">
        <v>653</v>
      </c>
    </row>
    <row r="181" spans="1:98" x14ac:dyDescent="0.15">
      <c r="A181" s="572">
        <v>42798</v>
      </c>
      <c r="B181" s="45" t="s">
        <v>653</v>
      </c>
      <c r="C181" s="45" t="s">
        <v>653</v>
      </c>
      <c r="D181" s="450" t="s">
        <v>653</v>
      </c>
      <c r="E181" s="574"/>
      <c r="F181" s="574"/>
      <c r="G181" s="728"/>
      <c r="H181" s="45" t="s">
        <v>653</v>
      </c>
      <c r="I181" s="45" t="s">
        <v>653</v>
      </c>
      <c r="J181" s="45" t="s">
        <v>653</v>
      </c>
      <c r="K181" s="45" t="s">
        <v>653</v>
      </c>
      <c r="L181" s="45" t="s">
        <v>653</v>
      </c>
      <c r="M181" s="45" t="s">
        <v>653</v>
      </c>
      <c r="N181" s="45" t="s">
        <v>653</v>
      </c>
      <c r="O181" s="45" t="s">
        <v>653</v>
      </c>
      <c r="P181" s="45" t="s">
        <v>653</v>
      </c>
      <c r="Q181" s="45" t="s">
        <v>653</v>
      </c>
      <c r="R181" s="45" t="s">
        <v>653</v>
      </c>
      <c r="S181" s="45" t="s">
        <v>653</v>
      </c>
      <c r="T181" s="45" t="s">
        <v>653</v>
      </c>
      <c r="U181" s="45" t="s">
        <v>653</v>
      </c>
      <c r="V181" s="729"/>
      <c r="W181" s="444" t="s">
        <v>653</v>
      </c>
      <c r="X181" s="45" t="s">
        <v>653</v>
      </c>
      <c r="Y181" s="45" t="s">
        <v>653</v>
      </c>
      <c r="Z181" s="444" t="s">
        <v>653</v>
      </c>
      <c r="AA181" s="444" t="s">
        <v>653</v>
      </c>
      <c r="AB181" s="450" t="s">
        <v>653</v>
      </c>
      <c r="AC181" s="444" t="s">
        <v>653</v>
      </c>
      <c r="AD181" s="444" t="s">
        <v>653</v>
      </c>
      <c r="AE181" s="45" t="s">
        <v>653</v>
      </c>
      <c r="AF181" s="444" t="s">
        <v>653</v>
      </c>
      <c r="AG181" s="444" t="s">
        <v>653</v>
      </c>
      <c r="AH181" s="450" t="s">
        <v>653</v>
      </c>
      <c r="AI181" s="45" t="s">
        <v>653</v>
      </c>
      <c r="AJ181" s="45" t="s">
        <v>653</v>
      </c>
      <c r="AK181" s="45" t="s">
        <v>653</v>
      </c>
      <c r="AL181" s="554"/>
      <c r="AM181" s="554"/>
      <c r="AN181" s="450" t="s">
        <v>653</v>
      </c>
      <c r="AO181" s="554"/>
      <c r="AP181" s="554"/>
      <c r="AQ181" s="450" t="s">
        <v>653</v>
      </c>
      <c r="AR181" s="444" t="s">
        <v>653</v>
      </c>
      <c r="AS181" s="444" t="s">
        <v>653</v>
      </c>
      <c r="AT181" s="45" t="s">
        <v>653</v>
      </c>
      <c r="AU181" s="554"/>
      <c r="AV181" s="554"/>
      <c r="AW181" s="450" t="s">
        <v>653</v>
      </c>
      <c r="AX181" s="554"/>
      <c r="AY181" s="554"/>
      <c r="AZ181" s="450" t="s">
        <v>653</v>
      </c>
      <c r="BA181" s="554"/>
      <c r="BB181" s="554"/>
      <c r="BC181" s="577"/>
      <c r="BD181" s="572">
        <v>42798</v>
      </c>
      <c r="BE181" s="444" t="s">
        <v>653</v>
      </c>
      <c r="BF181" s="444" t="s">
        <v>653</v>
      </c>
      <c r="BG181" s="45" t="s">
        <v>653</v>
      </c>
      <c r="BH181" s="444" t="s">
        <v>653</v>
      </c>
      <c r="BI181" s="444" t="s">
        <v>653</v>
      </c>
      <c r="BJ181" s="45" t="s">
        <v>653</v>
      </c>
      <c r="BK181" s="444" t="s">
        <v>653</v>
      </c>
      <c r="BL181" s="444" t="s">
        <v>653</v>
      </c>
      <c r="BM181" s="729"/>
      <c r="BN181" s="45" t="s">
        <v>653</v>
      </c>
      <c r="BO181" s="45" t="s">
        <v>653</v>
      </c>
      <c r="BP181" s="729"/>
      <c r="BQ181" s="728"/>
      <c r="BR181" s="728"/>
      <c r="BS181" s="729"/>
      <c r="BT181" s="45" t="s">
        <v>653</v>
      </c>
      <c r="BU181" s="45" t="s">
        <v>653</v>
      </c>
      <c r="BV181" s="45" t="s">
        <v>653</v>
      </c>
      <c r="BW181" s="554"/>
      <c r="BX181" s="554"/>
      <c r="BY181" s="580" t="s">
        <v>1024</v>
      </c>
      <c r="BZ181" s="574"/>
      <c r="CA181" s="574"/>
      <c r="CB181" s="45" t="s">
        <v>653</v>
      </c>
      <c r="CC181" s="574"/>
      <c r="CD181" s="574"/>
      <c r="CE181" s="45" t="s">
        <v>653</v>
      </c>
      <c r="CF181" s="732" t="s">
        <v>659</v>
      </c>
      <c r="CG181" s="444" t="s">
        <v>653</v>
      </c>
      <c r="CH181" s="450" t="s">
        <v>653</v>
      </c>
      <c r="CI181" s="444" t="s">
        <v>653</v>
      </c>
      <c r="CJ181" s="444" t="s">
        <v>653</v>
      </c>
      <c r="CK181" s="729"/>
      <c r="CL181" s="576" t="s">
        <v>1035</v>
      </c>
      <c r="CM181" s="580" t="s">
        <v>659</v>
      </c>
      <c r="CN181" s="45" t="s">
        <v>653</v>
      </c>
      <c r="CO181" s="444" t="s">
        <v>653</v>
      </c>
      <c r="CP181" s="444" t="s">
        <v>653</v>
      </c>
      <c r="CQ181" s="45" t="s">
        <v>653</v>
      </c>
      <c r="CR181" s="580" t="s">
        <v>659</v>
      </c>
      <c r="CS181" s="580" t="s">
        <v>659</v>
      </c>
      <c r="CT181" s="45" t="s">
        <v>653</v>
      </c>
    </row>
    <row r="182" spans="1:98" x14ac:dyDescent="0.15">
      <c r="A182" s="572">
        <v>42799</v>
      </c>
      <c r="B182" s="45" t="s">
        <v>653</v>
      </c>
      <c r="C182" s="45" t="s">
        <v>653</v>
      </c>
      <c r="D182" s="450" t="s">
        <v>653</v>
      </c>
      <c r="E182" s="574"/>
      <c r="F182" s="574"/>
      <c r="G182" s="728"/>
      <c r="H182" s="45" t="s">
        <v>653</v>
      </c>
      <c r="I182" s="45" t="s">
        <v>653</v>
      </c>
      <c r="J182" s="45" t="s">
        <v>653</v>
      </c>
      <c r="K182" s="45" t="s">
        <v>653</v>
      </c>
      <c r="L182" s="45" t="s">
        <v>653</v>
      </c>
      <c r="M182" s="45" t="s">
        <v>653</v>
      </c>
      <c r="N182" s="45" t="s">
        <v>653</v>
      </c>
      <c r="O182" s="45" t="s">
        <v>653</v>
      </c>
      <c r="P182" s="45" t="s">
        <v>653</v>
      </c>
      <c r="Q182" s="45" t="s">
        <v>653</v>
      </c>
      <c r="R182" s="45" t="s">
        <v>653</v>
      </c>
      <c r="S182" s="45" t="s">
        <v>653</v>
      </c>
      <c r="T182" s="45" t="s">
        <v>653</v>
      </c>
      <c r="U182" s="45" t="s">
        <v>653</v>
      </c>
      <c r="V182" s="729"/>
      <c r="W182" s="444" t="s">
        <v>653</v>
      </c>
      <c r="X182" s="45" t="s">
        <v>653</v>
      </c>
      <c r="Y182" s="45" t="s">
        <v>653</v>
      </c>
      <c r="Z182" s="444" t="s">
        <v>653</v>
      </c>
      <c r="AA182" s="444" t="s">
        <v>653</v>
      </c>
      <c r="AB182" s="450" t="s">
        <v>653</v>
      </c>
      <c r="AC182" s="444" t="s">
        <v>653</v>
      </c>
      <c r="AD182" s="444" t="s">
        <v>653</v>
      </c>
      <c r="AE182" s="45" t="s">
        <v>653</v>
      </c>
      <c r="AF182" s="444" t="s">
        <v>653</v>
      </c>
      <c r="AG182" s="444" t="s">
        <v>653</v>
      </c>
      <c r="AH182" s="450" t="s">
        <v>653</v>
      </c>
      <c r="AI182" s="45" t="s">
        <v>653</v>
      </c>
      <c r="AJ182" s="45" t="s">
        <v>653</v>
      </c>
      <c r="AK182" s="45" t="s">
        <v>653</v>
      </c>
      <c r="AL182" s="554"/>
      <c r="AM182" s="554"/>
      <c r="AN182" s="450" t="s">
        <v>653</v>
      </c>
      <c r="AO182" s="554"/>
      <c r="AP182" s="554"/>
      <c r="AQ182" s="450" t="s">
        <v>653</v>
      </c>
      <c r="AR182" s="444" t="s">
        <v>653</v>
      </c>
      <c r="AS182" s="444" t="s">
        <v>653</v>
      </c>
      <c r="AT182" s="45" t="s">
        <v>653</v>
      </c>
      <c r="AU182" s="554"/>
      <c r="AV182" s="554"/>
      <c r="AW182" s="450" t="s">
        <v>653</v>
      </c>
      <c r="AX182" s="554"/>
      <c r="AY182" s="554"/>
      <c r="AZ182" s="450" t="s">
        <v>653</v>
      </c>
      <c r="BA182" s="554"/>
      <c r="BB182" s="554"/>
      <c r="BC182" s="577"/>
      <c r="BD182" s="572">
        <v>42799</v>
      </c>
      <c r="BE182" s="444" t="s">
        <v>653</v>
      </c>
      <c r="BF182" s="444" t="s">
        <v>653</v>
      </c>
      <c r="BG182" s="45" t="s">
        <v>653</v>
      </c>
      <c r="BH182" s="444" t="s">
        <v>653</v>
      </c>
      <c r="BI182" s="444" t="s">
        <v>653</v>
      </c>
      <c r="BJ182" s="45" t="s">
        <v>653</v>
      </c>
      <c r="BK182" s="444" t="s">
        <v>653</v>
      </c>
      <c r="BL182" s="444" t="s">
        <v>653</v>
      </c>
      <c r="BM182" s="729"/>
      <c r="BN182" s="45" t="s">
        <v>653</v>
      </c>
      <c r="BO182" s="45" t="s">
        <v>653</v>
      </c>
      <c r="BP182" s="729"/>
      <c r="BQ182" s="728"/>
      <c r="BR182" s="728"/>
      <c r="BS182" s="729"/>
      <c r="BT182" s="45" t="s">
        <v>653</v>
      </c>
      <c r="BU182" s="45" t="s">
        <v>653</v>
      </c>
      <c r="BV182" s="45" t="s">
        <v>653</v>
      </c>
      <c r="BW182" s="554"/>
      <c r="BX182" s="554"/>
      <c r="BY182" s="580" t="s">
        <v>1024</v>
      </c>
      <c r="BZ182" s="574"/>
      <c r="CA182" s="574"/>
      <c r="CB182" s="45" t="s">
        <v>653</v>
      </c>
      <c r="CC182" s="574"/>
      <c r="CD182" s="574"/>
      <c r="CE182" s="45" t="s">
        <v>653</v>
      </c>
      <c r="CF182" s="732" t="s">
        <v>659</v>
      </c>
      <c r="CG182" s="444" t="s">
        <v>653</v>
      </c>
      <c r="CH182" s="450" t="s">
        <v>653</v>
      </c>
      <c r="CI182" s="444" t="s">
        <v>653</v>
      </c>
      <c r="CJ182" s="444" t="s">
        <v>653</v>
      </c>
      <c r="CK182" s="729"/>
      <c r="CL182" s="444" t="s">
        <v>653</v>
      </c>
      <c r="CM182" s="580" t="s">
        <v>659</v>
      </c>
      <c r="CN182" s="45" t="s">
        <v>653</v>
      </c>
      <c r="CO182" s="444" t="s">
        <v>653</v>
      </c>
      <c r="CP182" s="444" t="s">
        <v>653</v>
      </c>
      <c r="CQ182" s="45" t="s">
        <v>653</v>
      </c>
      <c r="CR182" s="580" t="s">
        <v>659</v>
      </c>
      <c r="CS182" s="580" t="s">
        <v>659</v>
      </c>
      <c r="CT182" s="45" t="s">
        <v>653</v>
      </c>
    </row>
    <row r="183" spans="1:98" x14ac:dyDescent="0.15">
      <c r="A183" s="572">
        <v>42800</v>
      </c>
      <c r="B183" s="45" t="s">
        <v>653</v>
      </c>
      <c r="C183" s="45" t="s">
        <v>653</v>
      </c>
      <c r="D183" s="450" t="s">
        <v>653</v>
      </c>
      <c r="E183" s="574"/>
      <c r="F183" s="574"/>
      <c r="G183" s="728"/>
      <c r="H183" s="45" t="s">
        <v>653</v>
      </c>
      <c r="I183" s="45" t="s">
        <v>653</v>
      </c>
      <c r="J183" s="45" t="s">
        <v>653</v>
      </c>
      <c r="K183" s="45" t="s">
        <v>653</v>
      </c>
      <c r="L183" s="45" t="s">
        <v>653</v>
      </c>
      <c r="M183" s="45" t="s">
        <v>653</v>
      </c>
      <c r="N183" s="45" t="s">
        <v>653</v>
      </c>
      <c r="O183" s="45" t="s">
        <v>653</v>
      </c>
      <c r="P183" s="45" t="s">
        <v>653</v>
      </c>
      <c r="Q183" s="45" t="s">
        <v>653</v>
      </c>
      <c r="R183" s="45" t="s">
        <v>653</v>
      </c>
      <c r="S183" s="45" t="s">
        <v>653</v>
      </c>
      <c r="T183" s="45" t="s">
        <v>653</v>
      </c>
      <c r="U183" s="45" t="s">
        <v>653</v>
      </c>
      <c r="V183" s="729"/>
      <c r="W183" s="444" t="s">
        <v>653</v>
      </c>
      <c r="X183" s="45" t="s">
        <v>653</v>
      </c>
      <c r="Y183" s="45" t="s">
        <v>653</v>
      </c>
      <c r="Z183" s="444" t="s">
        <v>653</v>
      </c>
      <c r="AA183" s="444" t="s">
        <v>653</v>
      </c>
      <c r="AB183" s="450" t="s">
        <v>653</v>
      </c>
      <c r="AC183" s="444" t="s">
        <v>653</v>
      </c>
      <c r="AD183" s="444" t="s">
        <v>653</v>
      </c>
      <c r="AE183" s="45" t="s">
        <v>653</v>
      </c>
      <c r="AF183" s="444" t="s">
        <v>653</v>
      </c>
      <c r="AG183" s="444" t="s">
        <v>653</v>
      </c>
      <c r="AH183" s="450" t="s">
        <v>653</v>
      </c>
      <c r="AI183" s="45" t="s">
        <v>653</v>
      </c>
      <c r="AJ183" s="45" t="s">
        <v>653</v>
      </c>
      <c r="AK183" s="45" t="s">
        <v>653</v>
      </c>
      <c r="AL183" s="554"/>
      <c r="AM183" s="554"/>
      <c r="AN183" s="450" t="s">
        <v>653</v>
      </c>
      <c r="AO183" s="554"/>
      <c r="AP183" s="554"/>
      <c r="AQ183" s="450" t="s">
        <v>653</v>
      </c>
      <c r="AR183" s="444" t="s">
        <v>653</v>
      </c>
      <c r="AS183" s="444" t="s">
        <v>653</v>
      </c>
      <c r="AT183" s="45" t="s">
        <v>653</v>
      </c>
      <c r="AU183" s="554"/>
      <c r="AV183" s="554"/>
      <c r="AW183" s="575" t="s">
        <v>659</v>
      </c>
      <c r="AX183" s="554"/>
      <c r="AY183" s="554"/>
      <c r="AZ183" s="450" t="s">
        <v>653</v>
      </c>
      <c r="BA183" s="554"/>
      <c r="BB183" s="554"/>
      <c r="BC183" s="577"/>
      <c r="BD183" s="572">
        <v>42800</v>
      </c>
      <c r="BE183" s="444" t="s">
        <v>653</v>
      </c>
      <c r="BF183" s="444" t="s">
        <v>653</v>
      </c>
      <c r="BG183" s="45" t="s">
        <v>653</v>
      </c>
      <c r="BH183" s="444" t="s">
        <v>653</v>
      </c>
      <c r="BI183" s="444" t="s">
        <v>653</v>
      </c>
      <c r="BJ183" s="45" t="s">
        <v>653</v>
      </c>
      <c r="BK183" s="444" t="s">
        <v>653</v>
      </c>
      <c r="BL183" s="444" t="s">
        <v>653</v>
      </c>
      <c r="BM183" s="729"/>
      <c r="BN183" s="45" t="s">
        <v>653</v>
      </c>
      <c r="BO183" s="45" t="s">
        <v>653</v>
      </c>
      <c r="BP183" s="729"/>
      <c r="BQ183" s="728"/>
      <c r="BR183" s="728"/>
      <c r="BS183" s="729"/>
      <c r="BT183" s="45" t="s">
        <v>653</v>
      </c>
      <c r="BU183" s="45" t="s">
        <v>653</v>
      </c>
      <c r="BV183" s="45" t="s">
        <v>653</v>
      </c>
      <c r="BW183" s="554"/>
      <c r="BX183" s="554"/>
      <c r="BY183" s="580" t="s">
        <v>1024</v>
      </c>
      <c r="BZ183" s="574"/>
      <c r="CA183" s="574"/>
      <c r="CB183" s="45" t="s">
        <v>653</v>
      </c>
      <c r="CC183" s="574"/>
      <c r="CD183" s="574"/>
      <c r="CE183" s="45" t="s">
        <v>653</v>
      </c>
      <c r="CF183" s="45" t="s">
        <v>653</v>
      </c>
      <c r="CG183" s="444" t="s">
        <v>653</v>
      </c>
      <c r="CH183" s="450" t="s">
        <v>653</v>
      </c>
      <c r="CI183" s="444" t="s">
        <v>653</v>
      </c>
      <c r="CJ183" s="444" t="s">
        <v>653</v>
      </c>
      <c r="CK183" s="729"/>
      <c r="CL183" s="580" t="s">
        <v>659</v>
      </c>
      <c r="CM183" s="580" t="s">
        <v>659</v>
      </c>
      <c r="CN183" s="45" t="s">
        <v>653</v>
      </c>
      <c r="CO183" s="444" t="s">
        <v>653</v>
      </c>
      <c r="CP183" s="444" t="s">
        <v>653</v>
      </c>
      <c r="CQ183" s="45" t="s">
        <v>653</v>
      </c>
      <c r="CR183" s="580" t="s">
        <v>659</v>
      </c>
      <c r="CS183" s="580" t="s">
        <v>659</v>
      </c>
      <c r="CT183" s="45" t="s">
        <v>653</v>
      </c>
    </row>
    <row r="184" spans="1:98" x14ac:dyDescent="0.15">
      <c r="A184" s="572">
        <v>42801</v>
      </c>
      <c r="B184" s="45" t="s">
        <v>653</v>
      </c>
      <c r="C184" s="45" t="s">
        <v>653</v>
      </c>
      <c r="D184" s="450" t="s">
        <v>653</v>
      </c>
      <c r="E184" s="574"/>
      <c r="F184" s="574"/>
      <c r="G184" s="728"/>
      <c r="H184" s="45" t="s">
        <v>653</v>
      </c>
      <c r="I184" s="45" t="s">
        <v>653</v>
      </c>
      <c r="J184" s="45" t="s">
        <v>653</v>
      </c>
      <c r="K184" s="45" t="s">
        <v>653</v>
      </c>
      <c r="L184" s="45" t="s">
        <v>653</v>
      </c>
      <c r="M184" s="45" t="s">
        <v>653</v>
      </c>
      <c r="N184" s="45" t="s">
        <v>653</v>
      </c>
      <c r="O184" s="45" t="s">
        <v>653</v>
      </c>
      <c r="P184" s="45" t="s">
        <v>653</v>
      </c>
      <c r="Q184" s="45" t="s">
        <v>653</v>
      </c>
      <c r="R184" s="45" t="s">
        <v>653</v>
      </c>
      <c r="S184" s="45" t="s">
        <v>653</v>
      </c>
      <c r="T184" s="45" t="s">
        <v>653</v>
      </c>
      <c r="U184" s="45" t="s">
        <v>653</v>
      </c>
      <c r="V184" s="729"/>
      <c r="W184" s="444" t="s">
        <v>653</v>
      </c>
      <c r="X184" s="45" t="s">
        <v>653</v>
      </c>
      <c r="Y184" s="45" t="s">
        <v>653</v>
      </c>
      <c r="Z184" s="444" t="s">
        <v>653</v>
      </c>
      <c r="AA184" s="444" t="s">
        <v>653</v>
      </c>
      <c r="AB184" s="450" t="s">
        <v>653</v>
      </c>
      <c r="AC184" s="444" t="s">
        <v>653</v>
      </c>
      <c r="AD184" s="444" t="s">
        <v>653</v>
      </c>
      <c r="AE184" s="45" t="s">
        <v>653</v>
      </c>
      <c r="AF184" s="444" t="s">
        <v>653</v>
      </c>
      <c r="AG184" s="444" t="s">
        <v>653</v>
      </c>
      <c r="AH184" s="450" t="s">
        <v>653</v>
      </c>
      <c r="AI184" s="45" t="s">
        <v>653</v>
      </c>
      <c r="AJ184" s="45" t="s">
        <v>653</v>
      </c>
      <c r="AK184" s="45" t="s">
        <v>653</v>
      </c>
      <c r="AL184" s="554"/>
      <c r="AM184" s="554"/>
      <c r="AN184" s="450" t="s">
        <v>653</v>
      </c>
      <c r="AO184" s="554"/>
      <c r="AP184" s="554"/>
      <c r="AQ184" s="450" t="s">
        <v>653</v>
      </c>
      <c r="AR184" s="444" t="s">
        <v>653</v>
      </c>
      <c r="AS184" s="444" t="s">
        <v>653</v>
      </c>
      <c r="AT184" s="45" t="s">
        <v>653</v>
      </c>
      <c r="AU184" s="554"/>
      <c r="AV184" s="554"/>
      <c r="AW184" s="450" t="s">
        <v>653</v>
      </c>
      <c r="AX184" s="554"/>
      <c r="AY184" s="554"/>
      <c r="AZ184" s="450" t="s">
        <v>653</v>
      </c>
      <c r="BA184" s="554"/>
      <c r="BB184" s="554"/>
      <c r="BC184" s="577"/>
      <c r="BD184" s="572">
        <v>42801</v>
      </c>
      <c r="BE184" s="444" t="s">
        <v>653</v>
      </c>
      <c r="BF184" s="444" t="s">
        <v>653</v>
      </c>
      <c r="BG184" s="45" t="s">
        <v>653</v>
      </c>
      <c r="BH184" s="444" t="s">
        <v>653</v>
      </c>
      <c r="BI184" s="444" t="s">
        <v>653</v>
      </c>
      <c r="BJ184" s="45" t="s">
        <v>653</v>
      </c>
      <c r="BK184" s="444" t="s">
        <v>653</v>
      </c>
      <c r="BL184" s="444" t="s">
        <v>653</v>
      </c>
      <c r="BM184" s="729"/>
      <c r="BN184" s="45" t="s">
        <v>653</v>
      </c>
      <c r="BO184" s="45" t="s">
        <v>653</v>
      </c>
      <c r="BP184" s="729"/>
      <c r="BQ184" s="728"/>
      <c r="BR184" s="728"/>
      <c r="BS184" s="729"/>
      <c r="BT184" s="45" t="s">
        <v>653</v>
      </c>
      <c r="BU184" s="45" t="s">
        <v>653</v>
      </c>
      <c r="BV184" s="45" t="s">
        <v>653</v>
      </c>
      <c r="BW184" s="554"/>
      <c r="BX184" s="554"/>
      <c r="BY184" s="580" t="s">
        <v>1024</v>
      </c>
      <c r="BZ184" s="574"/>
      <c r="CA184" s="574"/>
      <c r="CB184" s="45" t="s">
        <v>653</v>
      </c>
      <c r="CC184" s="574"/>
      <c r="CD184" s="574"/>
      <c r="CE184" s="45" t="s">
        <v>653</v>
      </c>
      <c r="CF184" s="45" t="s">
        <v>653</v>
      </c>
      <c r="CG184" s="444" t="s">
        <v>653</v>
      </c>
      <c r="CH184" s="450" t="s">
        <v>653</v>
      </c>
      <c r="CI184" s="444" t="s">
        <v>653</v>
      </c>
      <c r="CJ184" s="444" t="s">
        <v>653</v>
      </c>
      <c r="CK184" s="729"/>
      <c r="CL184" s="444" t="s">
        <v>653</v>
      </c>
      <c r="CM184" s="580" t="s">
        <v>659</v>
      </c>
      <c r="CN184" s="45" t="s">
        <v>653</v>
      </c>
      <c r="CO184" s="444" t="s">
        <v>653</v>
      </c>
      <c r="CP184" s="444" t="s">
        <v>653</v>
      </c>
      <c r="CQ184" s="45" t="s">
        <v>653</v>
      </c>
      <c r="CR184" s="580" t="s">
        <v>659</v>
      </c>
      <c r="CS184" s="580" t="s">
        <v>659</v>
      </c>
      <c r="CT184" s="45" t="s">
        <v>653</v>
      </c>
    </row>
    <row r="185" spans="1:98" x14ac:dyDescent="0.15">
      <c r="A185" s="572">
        <v>42802</v>
      </c>
      <c r="B185" s="45" t="s">
        <v>653</v>
      </c>
      <c r="C185" s="45" t="s">
        <v>653</v>
      </c>
      <c r="D185" s="450" t="s">
        <v>653</v>
      </c>
      <c r="E185" s="574"/>
      <c r="F185" s="574"/>
      <c r="G185" s="728"/>
      <c r="H185" s="45" t="s">
        <v>653</v>
      </c>
      <c r="I185" s="45" t="s">
        <v>653</v>
      </c>
      <c r="J185" s="45" t="s">
        <v>653</v>
      </c>
      <c r="K185" s="45" t="s">
        <v>653</v>
      </c>
      <c r="L185" s="45" t="s">
        <v>653</v>
      </c>
      <c r="M185" s="45" t="s">
        <v>653</v>
      </c>
      <c r="N185" s="45" t="s">
        <v>653</v>
      </c>
      <c r="O185" s="45" t="s">
        <v>653</v>
      </c>
      <c r="P185" s="45" t="s">
        <v>653</v>
      </c>
      <c r="Q185" s="45" t="s">
        <v>653</v>
      </c>
      <c r="R185" s="45" t="s">
        <v>653</v>
      </c>
      <c r="S185" s="45" t="s">
        <v>653</v>
      </c>
      <c r="T185" s="45" t="s">
        <v>653</v>
      </c>
      <c r="U185" s="45" t="s">
        <v>653</v>
      </c>
      <c r="V185" s="729"/>
      <c r="W185" s="444" t="s">
        <v>653</v>
      </c>
      <c r="X185" s="45" t="s">
        <v>653</v>
      </c>
      <c r="Y185" s="45" t="s">
        <v>653</v>
      </c>
      <c r="Z185" s="444" t="s">
        <v>653</v>
      </c>
      <c r="AA185" s="444" t="s">
        <v>653</v>
      </c>
      <c r="AB185" s="450" t="s">
        <v>653</v>
      </c>
      <c r="AC185" s="444" t="s">
        <v>653</v>
      </c>
      <c r="AD185" s="444" t="s">
        <v>653</v>
      </c>
      <c r="AE185" s="45" t="s">
        <v>653</v>
      </c>
      <c r="AF185" s="444" t="s">
        <v>653</v>
      </c>
      <c r="AG185" s="444" t="s">
        <v>653</v>
      </c>
      <c r="AH185" s="450" t="s">
        <v>653</v>
      </c>
      <c r="AI185" s="45" t="s">
        <v>653</v>
      </c>
      <c r="AJ185" s="45" t="s">
        <v>653</v>
      </c>
      <c r="AK185" s="45" t="s">
        <v>653</v>
      </c>
      <c r="AL185" s="554"/>
      <c r="AM185" s="554"/>
      <c r="AN185" s="450" t="s">
        <v>653</v>
      </c>
      <c r="AO185" s="554"/>
      <c r="AP185" s="554"/>
      <c r="AQ185" s="450" t="s">
        <v>653</v>
      </c>
      <c r="AR185" s="444" t="s">
        <v>653</v>
      </c>
      <c r="AS185" s="444" t="s">
        <v>653</v>
      </c>
      <c r="AT185" s="45" t="s">
        <v>653</v>
      </c>
      <c r="AU185" s="554"/>
      <c r="AV185" s="554"/>
      <c r="AW185" s="450" t="s">
        <v>653</v>
      </c>
      <c r="AX185" s="554"/>
      <c r="AY185" s="554"/>
      <c r="AZ185" s="450" t="s">
        <v>653</v>
      </c>
      <c r="BA185" s="554"/>
      <c r="BB185" s="554"/>
      <c r="BC185" s="577"/>
      <c r="BD185" s="572">
        <v>42802</v>
      </c>
      <c r="BE185" s="444" t="s">
        <v>653</v>
      </c>
      <c r="BF185" s="444" t="s">
        <v>653</v>
      </c>
      <c r="BG185" s="45" t="s">
        <v>653</v>
      </c>
      <c r="BH185" s="444" t="s">
        <v>653</v>
      </c>
      <c r="BI185" s="444" t="s">
        <v>653</v>
      </c>
      <c r="BJ185" s="45" t="s">
        <v>653</v>
      </c>
      <c r="BK185" s="444" t="s">
        <v>653</v>
      </c>
      <c r="BL185" s="444" t="s">
        <v>653</v>
      </c>
      <c r="BM185" s="729"/>
      <c r="BN185" s="45" t="s">
        <v>653</v>
      </c>
      <c r="BO185" s="45" t="s">
        <v>653</v>
      </c>
      <c r="BP185" s="729"/>
      <c r="BQ185" s="728"/>
      <c r="BR185" s="728"/>
      <c r="BS185" s="729"/>
      <c r="BT185" s="45" t="s">
        <v>653</v>
      </c>
      <c r="BU185" s="45" t="s">
        <v>653</v>
      </c>
      <c r="BV185" s="45" t="s">
        <v>653</v>
      </c>
      <c r="BW185" s="554"/>
      <c r="BX185" s="554"/>
      <c r="BY185" s="580" t="s">
        <v>1024</v>
      </c>
      <c r="BZ185" s="574"/>
      <c r="CA185" s="574"/>
      <c r="CB185" s="45" t="s">
        <v>653</v>
      </c>
      <c r="CC185" s="574"/>
      <c r="CD185" s="574"/>
      <c r="CE185" s="45" t="s">
        <v>653</v>
      </c>
      <c r="CF185" s="45" t="s">
        <v>653</v>
      </c>
      <c r="CG185" s="444" t="s">
        <v>653</v>
      </c>
      <c r="CH185" s="450" t="s">
        <v>653</v>
      </c>
      <c r="CI185" s="444" t="s">
        <v>653</v>
      </c>
      <c r="CJ185" s="444" t="s">
        <v>653</v>
      </c>
      <c r="CK185" s="729"/>
      <c r="CL185" s="444" t="s">
        <v>653</v>
      </c>
      <c r="CM185" s="444" t="s">
        <v>653</v>
      </c>
      <c r="CN185" s="45" t="s">
        <v>653</v>
      </c>
      <c r="CO185" s="444" t="s">
        <v>653</v>
      </c>
      <c r="CP185" s="444" t="s">
        <v>653</v>
      </c>
      <c r="CQ185" s="45" t="s">
        <v>653</v>
      </c>
      <c r="CR185" s="580" t="s">
        <v>659</v>
      </c>
      <c r="CS185" s="580" t="s">
        <v>659</v>
      </c>
      <c r="CT185" s="45" t="s">
        <v>653</v>
      </c>
    </row>
    <row r="186" spans="1:98" x14ac:dyDescent="0.15">
      <c r="A186" s="572">
        <v>42803</v>
      </c>
      <c r="B186" s="45" t="s">
        <v>653</v>
      </c>
      <c r="C186" s="45" t="s">
        <v>653</v>
      </c>
      <c r="D186" s="450" t="s">
        <v>653</v>
      </c>
      <c r="E186" s="574"/>
      <c r="F186" s="574"/>
      <c r="G186" s="728"/>
      <c r="H186" s="45" t="s">
        <v>653</v>
      </c>
      <c r="I186" s="45" t="s">
        <v>653</v>
      </c>
      <c r="J186" s="45" t="s">
        <v>653</v>
      </c>
      <c r="K186" s="45" t="s">
        <v>653</v>
      </c>
      <c r="L186" s="45" t="s">
        <v>653</v>
      </c>
      <c r="M186" s="45" t="s">
        <v>653</v>
      </c>
      <c r="N186" s="45" t="s">
        <v>653</v>
      </c>
      <c r="O186" s="45" t="s">
        <v>653</v>
      </c>
      <c r="P186" s="45" t="s">
        <v>653</v>
      </c>
      <c r="Q186" s="45" t="s">
        <v>653</v>
      </c>
      <c r="R186" s="45" t="s">
        <v>653</v>
      </c>
      <c r="S186" s="45" t="s">
        <v>653</v>
      </c>
      <c r="T186" s="45" t="s">
        <v>653</v>
      </c>
      <c r="U186" s="45" t="s">
        <v>653</v>
      </c>
      <c r="V186" s="729"/>
      <c r="W186" s="444" t="s">
        <v>653</v>
      </c>
      <c r="X186" s="45" t="s">
        <v>653</v>
      </c>
      <c r="Y186" s="45" t="s">
        <v>653</v>
      </c>
      <c r="Z186" s="444" t="s">
        <v>653</v>
      </c>
      <c r="AA186" s="444" t="s">
        <v>653</v>
      </c>
      <c r="AB186" s="450" t="s">
        <v>653</v>
      </c>
      <c r="AC186" s="444" t="s">
        <v>653</v>
      </c>
      <c r="AD186" s="444" t="s">
        <v>653</v>
      </c>
      <c r="AE186" s="45" t="s">
        <v>653</v>
      </c>
      <c r="AF186" s="444" t="s">
        <v>653</v>
      </c>
      <c r="AG186" s="444" t="s">
        <v>653</v>
      </c>
      <c r="AH186" s="450" t="s">
        <v>653</v>
      </c>
      <c r="AI186" s="45" t="s">
        <v>653</v>
      </c>
      <c r="AJ186" s="45" t="s">
        <v>653</v>
      </c>
      <c r="AK186" s="45" t="s">
        <v>653</v>
      </c>
      <c r="AL186" s="554"/>
      <c r="AM186" s="554"/>
      <c r="AN186" s="450" t="s">
        <v>653</v>
      </c>
      <c r="AO186" s="554"/>
      <c r="AP186" s="554"/>
      <c r="AQ186" s="450" t="s">
        <v>653</v>
      </c>
      <c r="AR186" s="444" t="s">
        <v>653</v>
      </c>
      <c r="AS186" s="444" t="s">
        <v>653</v>
      </c>
      <c r="AT186" s="45" t="s">
        <v>653</v>
      </c>
      <c r="AU186" s="554"/>
      <c r="AV186" s="554"/>
      <c r="AW186" s="450" t="s">
        <v>653</v>
      </c>
      <c r="AX186" s="554"/>
      <c r="AY186" s="554"/>
      <c r="AZ186" s="450" t="s">
        <v>653</v>
      </c>
      <c r="BA186" s="554"/>
      <c r="BB186" s="554"/>
      <c r="BC186" s="577"/>
      <c r="BD186" s="572">
        <v>42803</v>
      </c>
      <c r="BE186" s="444" t="s">
        <v>653</v>
      </c>
      <c r="BF186" s="444" t="s">
        <v>653</v>
      </c>
      <c r="BG186" s="45" t="s">
        <v>653</v>
      </c>
      <c r="BH186" s="444" t="s">
        <v>653</v>
      </c>
      <c r="BI186" s="444" t="s">
        <v>653</v>
      </c>
      <c r="BJ186" s="45" t="s">
        <v>653</v>
      </c>
      <c r="BK186" s="444" t="s">
        <v>653</v>
      </c>
      <c r="BL186" s="444" t="s">
        <v>653</v>
      </c>
      <c r="BM186" s="729"/>
      <c r="BN186" s="45" t="s">
        <v>653</v>
      </c>
      <c r="BO186" s="45" t="s">
        <v>653</v>
      </c>
      <c r="BP186" s="729"/>
      <c r="BQ186" s="728"/>
      <c r="BR186" s="728"/>
      <c r="BS186" s="729"/>
      <c r="BT186" s="45" t="s">
        <v>653</v>
      </c>
      <c r="BU186" s="45" t="s">
        <v>653</v>
      </c>
      <c r="BV186" s="45" t="s">
        <v>653</v>
      </c>
      <c r="BW186" s="554"/>
      <c r="BX186" s="554"/>
      <c r="BY186" s="580" t="s">
        <v>1024</v>
      </c>
      <c r="BZ186" s="574"/>
      <c r="CA186" s="574"/>
      <c r="CB186" s="45" t="s">
        <v>653</v>
      </c>
      <c r="CC186" s="574"/>
      <c r="CD186" s="574"/>
      <c r="CE186" s="45" t="s">
        <v>653</v>
      </c>
      <c r="CF186" s="45" t="s">
        <v>653</v>
      </c>
      <c r="CG186" s="444" t="s">
        <v>653</v>
      </c>
      <c r="CH186" s="450" t="s">
        <v>653</v>
      </c>
      <c r="CI186" s="444" t="s">
        <v>653</v>
      </c>
      <c r="CJ186" s="444" t="s">
        <v>653</v>
      </c>
      <c r="CK186" s="729"/>
      <c r="CL186" s="580" t="s">
        <v>659</v>
      </c>
      <c r="CM186" s="444" t="s">
        <v>653</v>
      </c>
      <c r="CN186" s="45" t="s">
        <v>653</v>
      </c>
      <c r="CO186" s="444" t="s">
        <v>653</v>
      </c>
      <c r="CP186" s="444" t="s">
        <v>653</v>
      </c>
      <c r="CQ186" s="45" t="s">
        <v>653</v>
      </c>
      <c r="CR186" s="580" t="s">
        <v>659</v>
      </c>
      <c r="CS186" s="580" t="s">
        <v>659</v>
      </c>
      <c r="CT186" s="45" t="s">
        <v>653</v>
      </c>
    </row>
    <row r="187" spans="1:98" x14ac:dyDescent="0.15">
      <c r="A187" s="572">
        <v>42804</v>
      </c>
      <c r="B187" s="45" t="s">
        <v>653</v>
      </c>
      <c r="C187" s="45" t="s">
        <v>653</v>
      </c>
      <c r="D187" s="450" t="s">
        <v>653</v>
      </c>
      <c r="E187" s="574"/>
      <c r="F187" s="574"/>
      <c r="G187" s="728"/>
      <c r="H187" s="45" t="s">
        <v>653</v>
      </c>
      <c r="I187" s="45" t="s">
        <v>653</v>
      </c>
      <c r="J187" s="45" t="s">
        <v>653</v>
      </c>
      <c r="K187" s="45" t="s">
        <v>653</v>
      </c>
      <c r="L187" s="45" t="s">
        <v>653</v>
      </c>
      <c r="M187" s="45" t="s">
        <v>653</v>
      </c>
      <c r="N187" s="45" t="s">
        <v>653</v>
      </c>
      <c r="O187" s="45" t="s">
        <v>653</v>
      </c>
      <c r="P187" s="45" t="s">
        <v>653</v>
      </c>
      <c r="Q187" s="45" t="s">
        <v>653</v>
      </c>
      <c r="R187" s="45" t="s">
        <v>653</v>
      </c>
      <c r="S187" s="45" t="s">
        <v>653</v>
      </c>
      <c r="T187" s="45" t="s">
        <v>653</v>
      </c>
      <c r="U187" s="45" t="s">
        <v>653</v>
      </c>
      <c r="V187" s="729"/>
      <c r="W187" s="444" t="s">
        <v>653</v>
      </c>
      <c r="X187" s="45" t="s">
        <v>653</v>
      </c>
      <c r="Y187" s="45" t="s">
        <v>653</v>
      </c>
      <c r="Z187" s="444" t="s">
        <v>653</v>
      </c>
      <c r="AA187" s="444" t="s">
        <v>653</v>
      </c>
      <c r="AB187" s="450" t="s">
        <v>653</v>
      </c>
      <c r="AC187" s="444" t="s">
        <v>653</v>
      </c>
      <c r="AD187" s="444" t="s">
        <v>653</v>
      </c>
      <c r="AE187" s="45" t="s">
        <v>653</v>
      </c>
      <c r="AF187" s="444" t="s">
        <v>653</v>
      </c>
      <c r="AG187" s="444" t="s">
        <v>653</v>
      </c>
      <c r="AH187" s="450" t="s">
        <v>653</v>
      </c>
      <c r="AI187" s="45" t="s">
        <v>653</v>
      </c>
      <c r="AJ187" s="45" t="s">
        <v>653</v>
      </c>
      <c r="AK187" s="45" t="s">
        <v>653</v>
      </c>
      <c r="AL187" s="554"/>
      <c r="AM187" s="554"/>
      <c r="AN187" s="450" t="s">
        <v>653</v>
      </c>
      <c r="AO187" s="554"/>
      <c r="AP187" s="554"/>
      <c r="AQ187" s="450" t="s">
        <v>653</v>
      </c>
      <c r="AR187" s="444" t="s">
        <v>653</v>
      </c>
      <c r="AS187" s="444" t="s">
        <v>653</v>
      </c>
      <c r="AT187" s="45" t="s">
        <v>653</v>
      </c>
      <c r="AU187" s="554"/>
      <c r="AV187" s="554"/>
      <c r="AW187" s="450" t="s">
        <v>653</v>
      </c>
      <c r="AX187" s="554"/>
      <c r="AY187" s="554"/>
      <c r="AZ187" s="450" t="s">
        <v>653</v>
      </c>
      <c r="BA187" s="554"/>
      <c r="BB187" s="554"/>
      <c r="BC187" s="577"/>
      <c r="BD187" s="572">
        <v>42804</v>
      </c>
      <c r="BE187" s="444" t="s">
        <v>653</v>
      </c>
      <c r="BF187" s="444" t="s">
        <v>653</v>
      </c>
      <c r="BG187" s="45" t="s">
        <v>653</v>
      </c>
      <c r="BH187" s="444" t="s">
        <v>653</v>
      </c>
      <c r="BI187" s="444" t="s">
        <v>653</v>
      </c>
      <c r="BJ187" s="45" t="s">
        <v>653</v>
      </c>
      <c r="BK187" s="444" t="s">
        <v>653</v>
      </c>
      <c r="BL187" s="444" t="s">
        <v>653</v>
      </c>
      <c r="BM187" s="729"/>
      <c r="BN187" s="45" t="s">
        <v>653</v>
      </c>
      <c r="BO187" s="45" t="s">
        <v>653</v>
      </c>
      <c r="BP187" s="729"/>
      <c r="BQ187" s="728"/>
      <c r="BR187" s="728"/>
      <c r="BS187" s="729"/>
      <c r="BT187" s="45" t="s">
        <v>653</v>
      </c>
      <c r="BU187" s="45" t="s">
        <v>653</v>
      </c>
      <c r="BV187" s="45" t="s">
        <v>653</v>
      </c>
      <c r="BW187" s="554"/>
      <c r="BX187" s="554"/>
      <c r="BY187" s="580" t="s">
        <v>1024</v>
      </c>
      <c r="BZ187" s="574"/>
      <c r="CA187" s="574"/>
      <c r="CB187" s="45" t="s">
        <v>653</v>
      </c>
      <c r="CC187" s="574"/>
      <c r="CD187" s="574"/>
      <c r="CE187" s="45" t="s">
        <v>653</v>
      </c>
      <c r="CF187" s="45" t="s">
        <v>653</v>
      </c>
      <c r="CG187" s="444" t="s">
        <v>653</v>
      </c>
      <c r="CH187" s="450" t="s">
        <v>653</v>
      </c>
      <c r="CI187" s="444" t="s">
        <v>653</v>
      </c>
      <c r="CJ187" s="444" t="s">
        <v>653</v>
      </c>
      <c r="CK187" s="729"/>
      <c r="CL187" s="576" t="s">
        <v>1035</v>
      </c>
      <c r="CM187" s="580" t="s">
        <v>659</v>
      </c>
      <c r="CN187" s="45" t="s">
        <v>653</v>
      </c>
      <c r="CO187" s="444" t="s">
        <v>653</v>
      </c>
      <c r="CP187" s="444" t="s">
        <v>653</v>
      </c>
      <c r="CQ187" s="45" t="s">
        <v>653</v>
      </c>
      <c r="CR187" s="444" t="s">
        <v>653</v>
      </c>
      <c r="CS187" s="444" t="s">
        <v>653</v>
      </c>
      <c r="CT187" s="45" t="s">
        <v>653</v>
      </c>
    </row>
    <row r="188" spans="1:98" x14ac:dyDescent="0.15">
      <c r="A188" s="572">
        <v>42805</v>
      </c>
      <c r="B188" s="45" t="s">
        <v>653</v>
      </c>
      <c r="C188" s="45" t="s">
        <v>653</v>
      </c>
      <c r="D188" s="450" t="s">
        <v>653</v>
      </c>
      <c r="E188" s="574"/>
      <c r="F188" s="574"/>
      <c r="G188" s="728"/>
      <c r="H188" s="45" t="s">
        <v>653</v>
      </c>
      <c r="I188" s="45" t="s">
        <v>653</v>
      </c>
      <c r="J188" s="45" t="s">
        <v>653</v>
      </c>
      <c r="K188" s="45" t="s">
        <v>653</v>
      </c>
      <c r="L188" s="45" t="s">
        <v>653</v>
      </c>
      <c r="M188" s="45" t="s">
        <v>653</v>
      </c>
      <c r="N188" s="45" t="s">
        <v>653</v>
      </c>
      <c r="O188" s="45" t="s">
        <v>653</v>
      </c>
      <c r="P188" s="45" t="s">
        <v>653</v>
      </c>
      <c r="Q188" s="45" t="s">
        <v>653</v>
      </c>
      <c r="R188" s="45" t="s">
        <v>653</v>
      </c>
      <c r="S188" s="45" t="s">
        <v>653</v>
      </c>
      <c r="T188" s="45" t="s">
        <v>653</v>
      </c>
      <c r="U188" s="45" t="s">
        <v>653</v>
      </c>
      <c r="V188" s="729"/>
      <c r="W188" s="444" t="s">
        <v>653</v>
      </c>
      <c r="X188" s="45" t="s">
        <v>653</v>
      </c>
      <c r="Y188" s="45" t="s">
        <v>653</v>
      </c>
      <c r="Z188" s="444" t="s">
        <v>653</v>
      </c>
      <c r="AA188" s="444" t="s">
        <v>653</v>
      </c>
      <c r="AB188" s="450" t="s">
        <v>653</v>
      </c>
      <c r="AC188" s="444" t="s">
        <v>653</v>
      </c>
      <c r="AD188" s="444" t="s">
        <v>653</v>
      </c>
      <c r="AE188" s="45" t="s">
        <v>653</v>
      </c>
      <c r="AF188" s="444" t="s">
        <v>653</v>
      </c>
      <c r="AG188" s="444" t="s">
        <v>653</v>
      </c>
      <c r="AH188" s="450" t="s">
        <v>653</v>
      </c>
      <c r="AI188" s="45" t="s">
        <v>653</v>
      </c>
      <c r="AJ188" s="45" t="s">
        <v>653</v>
      </c>
      <c r="AK188" s="45" t="s">
        <v>653</v>
      </c>
      <c r="AL188" s="554"/>
      <c r="AM188" s="554"/>
      <c r="AN188" s="450" t="s">
        <v>653</v>
      </c>
      <c r="AO188" s="554"/>
      <c r="AP188" s="554"/>
      <c r="AQ188" s="450" t="s">
        <v>653</v>
      </c>
      <c r="AR188" s="444" t="s">
        <v>653</v>
      </c>
      <c r="AS188" s="444" t="s">
        <v>653</v>
      </c>
      <c r="AT188" s="45" t="s">
        <v>653</v>
      </c>
      <c r="AU188" s="554"/>
      <c r="AV188" s="554"/>
      <c r="AW188" s="450" t="s">
        <v>653</v>
      </c>
      <c r="AX188" s="554"/>
      <c r="AY188" s="554"/>
      <c r="AZ188" s="450" t="s">
        <v>653</v>
      </c>
      <c r="BA188" s="554"/>
      <c r="BB188" s="554"/>
      <c r="BC188" s="577"/>
      <c r="BD188" s="572">
        <v>42805</v>
      </c>
      <c r="BE188" s="444" t="s">
        <v>653</v>
      </c>
      <c r="BF188" s="444" t="s">
        <v>653</v>
      </c>
      <c r="BG188" s="45" t="s">
        <v>653</v>
      </c>
      <c r="BH188" s="444" t="s">
        <v>653</v>
      </c>
      <c r="BI188" s="444" t="s">
        <v>653</v>
      </c>
      <c r="BJ188" s="45" t="s">
        <v>653</v>
      </c>
      <c r="BK188" s="444" t="s">
        <v>653</v>
      </c>
      <c r="BL188" s="444" t="s">
        <v>653</v>
      </c>
      <c r="BM188" s="729"/>
      <c r="BN188" s="45" t="s">
        <v>653</v>
      </c>
      <c r="BO188" s="45" t="s">
        <v>653</v>
      </c>
      <c r="BP188" s="729"/>
      <c r="BQ188" s="728"/>
      <c r="BR188" s="728"/>
      <c r="BS188" s="729"/>
      <c r="BT188" s="45" t="s">
        <v>653</v>
      </c>
      <c r="BU188" s="45" t="s">
        <v>653</v>
      </c>
      <c r="BV188" s="45" t="s">
        <v>653</v>
      </c>
      <c r="BW188" s="554"/>
      <c r="BX188" s="554"/>
      <c r="BY188" s="580" t="s">
        <v>1024</v>
      </c>
      <c r="BZ188" s="574"/>
      <c r="CA188" s="574"/>
      <c r="CB188" s="45" t="s">
        <v>653</v>
      </c>
      <c r="CC188" s="574"/>
      <c r="CD188" s="574"/>
      <c r="CE188" s="45" t="s">
        <v>653</v>
      </c>
      <c r="CF188" s="45" t="s">
        <v>653</v>
      </c>
      <c r="CG188" s="444" t="s">
        <v>653</v>
      </c>
      <c r="CH188" s="450" t="s">
        <v>653</v>
      </c>
      <c r="CI188" s="444" t="s">
        <v>653</v>
      </c>
      <c r="CJ188" s="444" t="s">
        <v>653</v>
      </c>
      <c r="CK188" s="729"/>
      <c r="CL188" s="576" t="s">
        <v>1035</v>
      </c>
      <c r="CM188" s="576" t="s">
        <v>665</v>
      </c>
      <c r="CN188" s="45" t="s">
        <v>653</v>
      </c>
      <c r="CO188" s="444" t="s">
        <v>653</v>
      </c>
      <c r="CP188" s="444" t="s">
        <v>653</v>
      </c>
      <c r="CQ188" s="45" t="s">
        <v>653</v>
      </c>
      <c r="CR188" s="580" t="s">
        <v>659</v>
      </c>
      <c r="CS188" s="580" t="s">
        <v>659</v>
      </c>
      <c r="CT188" s="45" t="s">
        <v>653</v>
      </c>
    </row>
    <row r="189" spans="1:98" ht="15" x14ac:dyDescent="0.2">
      <c r="A189" s="572">
        <v>42806</v>
      </c>
      <c r="B189" s="45" t="s">
        <v>653</v>
      </c>
      <c r="C189" s="728" t="s">
        <v>665</v>
      </c>
      <c r="D189" s="733" t="s">
        <v>665</v>
      </c>
      <c r="E189" s="574"/>
      <c r="F189" s="574"/>
      <c r="G189" s="728"/>
      <c r="H189" s="45" t="s">
        <v>653</v>
      </c>
      <c r="I189" s="45" t="s">
        <v>653</v>
      </c>
      <c r="J189" s="45" t="s">
        <v>653</v>
      </c>
      <c r="K189" s="45" t="s">
        <v>653</v>
      </c>
      <c r="L189" s="45" t="s">
        <v>653</v>
      </c>
      <c r="M189" s="45" t="s">
        <v>653</v>
      </c>
      <c r="N189" s="45" t="s">
        <v>653</v>
      </c>
      <c r="O189" s="45" t="s">
        <v>653</v>
      </c>
      <c r="P189" s="45" t="s">
        <v>653</v>
      </c>
      <c r="Q189" s="45" t="s">
        <v>653</v>
      </c>
      <c r="R189" s="45" t="s">
        <v>653</v>
      </c>
      <c r="S189" s="45" t="s">
        <v>653</v>
      </c>
      <c r="T189" s="45" t="s">
        <v>653</v>
      </c>
      <c r="U189" s="45" t="s">
        <v>653</v>
      </c>
      <c r="V189" s="729"/>
      <c r="W189" s="444" t="s">
        <v>653</v>
      </c>
      <c r="X189" s="45" t="s">
        <v>653</v>
      </c>
      <c r="Y189" s="45" t="s">
        <v>653</v>
      </c>
      <c r="Z189" s="578" t="s">
        <v>653</v>
      </c>
      <c r="AA189" s="578" t="s">
        <v>653</v>
      </c>
      <c r="AB189" s="578" t="s">
        <v>653</v>
      </c>
      <c r="AC189" s="444" t="s">
        <v>653</v>
      </c>
      <c r="AD189" s="444" t="s">
        <v>653</v>
      </c>
      <c r="AE189" s="45" t="s">
        <v>653</v>
      </c>
      <c r="AF189" s="444" t="s">
        <v>653</v>
      </c>
      <c r="AG189" s="444" t="s">
        <v>653</v>
      </c>
      <c r="AH189" s="450" t="s">
        <v>653</v>
      </c>
      <c r="AI189" s="45" t="s">
        <v>653</v>
      </c>
      <c r="AJ189" s="45" t="s">
        <v>653</v>
      </c>
      <c r="AK189" s="45" t="s">
        <v>653</v>
      </c>
      <c r="AL189" s="554"/>
      <c r="AM189" s="554"/>
      <c r="AN189" s="450" t="s">
        <v>653</v>
      </c>
      <c r="AO189" s="554"/>
      <c r="AP189" s="554"/>
      <c r="AQ189" s="450" t="s">
        <v>653</v>
      </c>
      <c r="AR189" s="444" t="s">
        <v>653</v>
      </c>
      <c r="AS189" s="444" t="s">
        <v>653</v>
      </c>
      <c r="AT189" s="45" t="s">
        <v>653</v>
      </c>
      <c r="AU189" s="554"/>
      <c r="AV189" s="554"/>
      <c r="AW189" s="450" t="s">
        <v>653</v>
      </c>
      <c r="AX189" s="554"/>
      <c r="AY189" s="554"/>
      <c r="AZ189" s="450" t="s">
        <v>653</v>
      </c>
      <c r="BA189" s="554"/>
      <c r="BB189" s="554"/>
      <c r="BC189" s="577"/>
      <c r="BD189" s="572">
        <v>42806</v>
      </c>
      <c r="BE189" s="444" t="s">
        <v>653</v>
      </c>
      <c r="BF189" s="444" t="s">
        <v>653</v>
      </c>
      <c r="BG189" s="45" t="s">
        <v>653</v>
      </c>
      <c r="BH189" s="444" t="s">
        <v>653</v>
      </c>
      <c r="BI189" s="444" t="s">
        <v>653</v>
      </c>
      <c r="BJ189" s="45" t="s">
        <v>653</v>
      </c>
      <c r="BK189" s="444" t="s">
        <v>653</v>
      </c>
      <c r="BL189" s="444" t="s">
        <v>653</v>
      </c>
      <c r="BM189" s="729"/>
      <c r="BN189" s="45" t="s">
        <v>653</v>
      </c>
      <c r="BO189" s="45" t="s">
        <v>653</v>
      </c>
      <c r="BP189" s="729"/>
      <c r="BQ189" s="728"/>
      <c r="BR189" s="728"/>
      <c r="BS189" s="729"/>
      <c r="BT189" s="45" t="s">
        <v>653</v>
      </c>
      <c r="BU189" s="45" t="s">
        <v>653</v>
      </c>
      <c r="BV189" s="45" t="s">
        <v>653</v>
      </c>
      <c r="BW189" s="554"/>
      <c r="BX189" s="554"/>
      <c r="BY189" s="580" t="s">
        <v>1024</v>
      </c>
      <c r="BZ189" s="574"/>
      <c r="CA189" s="574"/>
      <c r="CB189" s="45" t="s">
        <v>653</v>
      </c>
      <c r="CC189" s="574"/>
      <c r="CD189" s="574"/>
      <c r="CE189" s="45" t="s">
        <v>653</v>
      </c>
      <c r="CF189" s="45" t="s">
        <v>653</v>
      </c>
      <c r="CG189" s="444" t="s">
        <v>653</v>
      </c>
      <c r="CH189" s="450" t="s">
        <v>653</v>
      </c>
      <c r="CI189" s="444" t="s">
        <v>653</v>
      </c>
      <c r="CJ189" s="444" t="s">
        <v>653</v>
      </c>
      <c r="CK189" s="729"/>
      <c r="CL189" s="444" t="s">
        <v>653</v>
      </c>
      <c r="CM189" s="576" t="s">
        <v>665</v>
      </c>
      <c r="CN189" s="45" t="s">
        <v>653</v>
      </c>
      <c r="CO189" s="444" t="s">
        <v>653</v>
      </c>
      <c r="CP189" s="444" t="s">
        <v>653</v>
      </c>
      <c r="CQ189" s="45" t="s">
        <v>653</v>
      </c>
      <c r="CR189" s="580" t="s">
        <v>659</v>
      </c>
      <c r="CS189" s="580" t="s">
        <v>659</v>
      </c>
      <c r="CT189" s="45" t="s">
        <v>653</v>
      </c>
    </row>
    <row r="190" spans="1:98" x14ac:dyDescent="0.15">
      <c r="A190" s="572">
        <v>42807</v>
      </c>
      <c r="B190" s="45" t="s">
        <v>653</v>
      </c>
      <c r="C190" s="45" t="s">
        <v>653</v>
      </c>
      <c r="D190" s="450" t="s">
        <v>653</v>
      </c>
      <c r="E190" s="574"/>
      <c r="F190" s="574"/>
      <c r="G190" s="728"/>
      <c r="H190" s="45" t="s">
        <v>653</v>
      </c>
      <c r="I190" s="45" t="s">
        <v>653</v>
      </c>
      <c r="J190" s="45" t="s">
        <v>653</v>
      </c>
      <c r="K190" s="45" t="s">
        <v>653</v>
      </c>
      <c r="L190" s="45" t="s">
        <v>653</v>
      </c>
      <c r="M190" s="45" t="s">
        <v>653</v>
      </c>
      <c r="N190" s="45" t="s">
        <v>653</v>
      </c>
      <c r="O190" s="45" t="s">
        <v>653</v>
      </c>
      <c r="P190" s="45" t="s">
        <v>653</v>
      </c>
      <c r="Q190" s="45" t="s">
        <v>653</v>
      </c>
      <c r="R190" s="45" t="s">
        <v>653</v>
      </c>
      <c r="S190" s="45" t="s">
        <v>653</v>
      </c>
      <c r="T190" s="45" t="s">
        <v>653</v>
      </c>
      <c r="U190" s="45" t="s">
        <v>653</v>
      </c>
      <c r="V190" s="729"/>
      <c r="W190" s="444" t="s">
        <v>653</v>
      </c>
      <c r="X190" s="45" t="s">
        <v>653</v>
      </c>
      <c r="Y190" s="45" t="s">
        <v>653</v>
      </c>
      <c r="Z190" s="578" t="s">
        <v>653</v>
      </c>
      <c r="AA190" s="578" t="s">
        <v>653</v>
      </c>
      <c r="AB190" s="578" t="s">
        <v>653</v>
      </c>
      <c r="AC190" s="444" t="s">
        <v>653</v>
      </c>
      <c r="AD190" s="444" t="s">
        <v>653</v>
      </c>
      <c r="AE190" s="45" t="s">
        <v>653</v>
      </c>
      <c r="AF190" s="444" t="s">
        <v>653</v>
      </c>
      <c r="AG190" s="444" t="s">
        <v>653</v>
      </c>
      <c r="AH190" s="450" t="s">
        <v>653</v>
      </c>
      <c r="AI190" s="45" t="s">
        <v>653</v>
      </c>
      <c r="AJ190" s="45" t="s">
        <v>653</v>
      </c>
      <c r="AK190" s="45" t="s">
        <v>653</v>
      </c>
      <c r="AL190" s="554"/>
      <c r="AM190" s="554"/>
      <c r="AN190" s="577" t="s">
        <v>653</v>
      </c>
      <c r="AO190" s="554"/>
      <c r="AP190" s="554"/>
      <c r="AQ190" s="450" t="s">
        <v>653</v>
      </c>
      <c r="AR190" s="444" t="s">
        <v>653</v>
      </c>
      <c r="AS190" s="444" t="s">
        <v>653</v>
      </c>
      <c r="AT190" s="45" t="s">
        <v>653</v>
      </c>
      <c r="AU190" s="554"/>
      <c r="AV190" s="554"/>
      <c r="AW190" s="450" t="s">
        <v>653</v>
      </c>
      <c r="AX190" s="554"/>
      <c r="AY190" s="554"/>
      <c r="AZ190" s="450" t="s">
        <v>653</v>
      </c>
      <c r="BA190" s="554"/>
      <c r="BB190" s="554"/>
      <c r="BC190" s="577"/>
      <c r="BD190" s="572">
        <v>42807</v>
      </c>
      <c r="BE190" s="444" t="s">
        <v>653</v>
      </c>
      <c r="BF190" s="444" t="s">
        <v>653</v>
      </c>
      <c r="BG190" s="45" t="s">
        <v>653</v>
      </c>
      <c r="BH190" s="444" t="s">
        <v>653</v>
      </c>
      <c r="BI190" s="444" t="s">
        <v>653</v>
      </c>
      <c r="BJ190" s="45" t="s">
        <v>653</v>
      </c>
      <c r="BK190" s="444" t="s">
        <v>653</v>
      </c>
      <c r="BL190" s="444" t="s">
        <v>653</v>
      </c>
      <c r="BM190" s="729"/>
      <c r="BN190" s="45" t="s">
        <v>653</v>
      </c>
      <c r="BO190" s="45" t="s">
        <v>653</v>
      </c>
      <c r="BP190" s="729"/>
      <c r="BQ190" s="728"/>
      <c r="BR190" s="728"/>
      <c r="BS190" s="729"/>
      <c r="BT190" s="45" t="s">
        <v>653</v>
      </c>
      <c r="BU190" s="45" t="s">
        <v>653</v>
      </c>
      <c r="BV190" s="45" t="s">
        <v>653</v>
      </c>
      <c r="BW190" s="554"/>
      <c r="BX190" s="554"/>
      <c r="BY190" s="580" t="s">
        <v>1024</v>
      </c>
      <c r="BZ190" s="574"/>
      <c r="CA190" s="574"/>
      <c r="CB190" s="45" t="s">
        <v>653</v>
      </c>
      <c r="CC190" s="574"/>
      <c r="CD190" s="574"/>
      <c r="CE190" s="45" t="s">
        <v>653</v>
      </c>
      <c r="CF190" s="45" t="s">
        <v>653</v>
      </c>
      <c r="CG190" s="444" t="s">
        <v>653</v>
      </c>
      <c r="CH190" s="450" t="s">
        <v>653</v>
      </c>
      <c r="CI190" s="444" t="s">
        <v>653</v>
      </c>
      <c r="CJ190" s="444" t="s">
        <v>653</v>
      </c>
      <c r="CK190" s="729"/>
      <c r="CL190" s="444" t="s">
        <v>653</v>
      </c>
      <c r="CM190" s="576" t="s">
        <v>665</v>
      </c>
      <c r="CN190" s="45" t="s">
        <v>653</v>
      </c>
      <c r="CO190" s="444" t="s">
        <v>653</v>
      </c>
      <c r="CP190" s="444" t="s">
        <v>653</v>
      </c>
      <c r="CQ190" s="45" t="s">
        <v>653</v>
      </c>
      <c r="CR190" s="580" t="s">
        <v>659</v>
      </c>
      <c r="CS190" s="580" t="s">
        <v>659</v>
      </c>
      <c r="CT190" s="45" t="s">
        <v>653</v>
      </c>
    </row>
    <row r="191" spans="1:98" x14ac:dyDescent="0.15">
      <c r="A191" s="572">
        <v>42808</v>
      </c>
      <c r="B191" s="45" t="s">
        <v>653</v>
      </c>
      <c r="C191" s="45" t="s">
        <v>653</v>
      </c>
      <c r="D191" s="450" t="s">
        <v>653</v>
      </c>
      <c r="E191" s="574"/>
      <c r="F191" s="574"/>
      <c r="G191" s="728"/>
      <c r="H191" s="45" t="s">
        <v>653</v>
      </c>
      <c r="I191" s="45" t="s">
        <v>653</v>
      </c>
      <c r="J191" s="45" t="s">
        <v>653</v>
      </c>
      <c r="K191" s="45" t="s">
        <v>653</v>
      </c>
      <c r="L191" s="45" t="s">
        <v>653</v>
      </c>
      <c r="M191" s="45" t="s">
        <v>653</v>
      </c>
      <c r="N191" s="45" t="s">
        <v>653</v>
      </c>
      <c r="O191" s="45" t="s">
        <v>653</v>
      </c>
      <c r="P191" s="45" t="s">
        <v>653</v>
      </c>
      <c r="Q191" s="45" t="s">
        <v>653</v>
      </c>
      <c r="R191" s="45" t="s">
        <v>653</v>
      </c>
      <c r="S191" s="45" t="s">
        <v>653</v>
      </c>
      <c r="T191" s="45" t="s">
        <v>653</v>
      </c>
      <c r="U191" s="45" t="s">
        <v>653</v>
      </c>
      <c r="V191" s="729"/>
      <c r="W191" s="444" t="s">
        <v>653</v>
      </c>
      <c r="X191" s="45" t="s">
        <v>653</v>
      </c>
      <c r="Y191" s="45" t="s">
        <v>653</v>
      </c>
      <c r="Z191" s="578" t="s">
        <v>653</v>
      </c>
      <c r="AA191" s="578" t="s">
        <v>653</v>
      </c>
      <c r="AB191" s="578" t="s">
        <v>653</v>
      </c>
      <c r="AC191" s="444" t="s">
        <v>653</v>
      </c>
      <c r="AD191" s="444" t="s">
        <v>653</v>
      </c>
      <c r="AE191" s="45" t="s">
        <v>653</v>
      </c>
      <c r="AF191" s="444" t="s">
        <v>653</v>
      </c>
      <c r="AG191" s="444" t="s">
        <v>653</v>
      </c>
      <c r="AH191" s="450" t="s">
        <v>653</v>
      </c>
      <c r="AI191" s="45" t="s">
        <v>653</v>
      </c>
      <c r="AJ191" s="45" t="s">
        <v>653</v>
      </c>
      <c r="AK191" s="45" t="s">
        <v>653</v>
      </c>
      <c r="AL191" s="554"/>
      <c r="AM191" s="554"/>
      <c r="AN191" s="730" t="s">
        <v>653</v>
      </c>
      <c r="AO191" s="554"/>
      <c r="AP191" s="554"/>
      <c r="AQ191" s="450" t="s">
        <v>653</v>
      </c>
      <c r="AR191" s="444" t="s">
        <v>653</v>
      </c>
      <c r="AS191" s="444" t="s">
        <v>653</v>
      </c>
      <c r="AT191" s="45" t="s">
        <v>653</v>
      </c>
      <c r="AU191" s="554"/>
      <c r="AV191" s="554"/>
      <c r="AW191" s="575" t="s">
        <v>659</v>
      </c>
      <c r="AX191" s="554"/>
      <c r="AY191" s="554"/>
      <c r="AZ191" s="450" t="s">
        <v>653</v>
      </c>
      <c r="BA191" s="554"/>
      <c r="BB191" s="554"/>
      <c r="BC191" s="577"/>
      <c r="BD191" s="572">
        <v>42808</v>
      </c>
      <c r="BE191" s="444" t="s">
        <v>653</v>
      </c>
      <c r="BF191" s="444" t="s">
        <v>653</v>
      </c>
      <c r="BG191" s="45" t="s">
        <v>653</v>
      </c>
      <c r="BH191" s="444" t="s">
        <v>653</v>
      </c>
      <c r="BI191" s="444" t="s">
        <v>653</v>
      </c>
      <c r="BJ191" s="45" t="s">
        <v>653</v>
      </c>
      <c r="BK191" s="444" t="s">
        <v>653</v>
      </c>
      <c r="BL191" s="444" t="s">
        <v>653</v>
      </c>
      <c r="BM191" s="729"/>
      <c r="BN191" s="45" t="s">
        <v>653</v>
      </c>
      <c r="BO191" s="45" t="s">
        <v>653</v>
      </c>
      <c r="BP191" s="729"/>
      <c r="BQ191" s="728"/>
      <c r="BR191" s="728"/>
      <c r="BS191" s="729"/>
      <c r="BT191" s="45" t="s">
        <v>653</v>
      </c>
      <c r="BU191" s="45" t="s">
        <v>653</v>
      </c>
      <c r="BV191" s="45" t="s">
        <v>653</v>
      </c>
      <c r="BW191" s="554"/>
      <c r="BX191" s="554"/>
      <c r="BY191" s="580" t="s">
        <v>1024</v>
      </c>
      <c r="BZ191" s="574"/>
      <c r="CA191" s="574"/>
      <c r="CB191" s="45" t="s">
        <v>653</v>
      </c>
      <c r="CC191" s="574"/>
      <c r="CD191" s="574"/>
      <c r="CE191" s="45" t="s">
        <v>653</v>
      </c>
      <c r="CF191" s="45" t="s">
        <v>653</v>
      </c>
      <c r="CG191" s="444" t="s">
        <v>653</v>
      </c>
      <c r="CH191" s="575" t="s">
        <v>659</v>
      </c>
      <c r="CI191" s="580" t="s">
        <v>659</v>
      </c>
      <c r="CJ191" s="444" t="s">
        <v>653</v>
      </c>
      <c r="CK191" s="729"/>
      <c r="CL191" s="444" t="s">
        <v>653</v>
      </c>
      <c r="CM191" s="580" t="s">
        <v>659</v>
      </c>
      <c r="CN191" s="45" t="s">
        <v>653</v>
      </c>
      <c r="CO191" s="578" t="s">
        <v>653</v>
      </c>
      <c r="CP191" s="578" t="s">
        <v>653</v>
      </c>
      <c r="CQ191" s="45" t="s">
        <v>653</v>
      </c>
      <c r="CR191" s="580" t="s">
        <v>659</v>
      </c>
      <c r="CS191" s="580" t="s">
        <v>659</v>
      </c>
      <c r="CT191" s="45" t="s">
        <v>653</v>
      </c>
    </row>
    <row r="192" spans="1:98" x14ac:dyDescent="0.15">
      <c r="A192" s="572">
        <v>42809</v>
      </c>
      <c r="B192" s="45" t="s">
        <v>653</v>
      </c>
      <c r="C192" s="45" t="s">
        <v>653</v>
      </c>
      <c r="D192" s="450" t="s">
        <v>653</v>
      </c>
      <c r="E192" s="574"/>
      <c r="F192" s="574"/>
      <c r="G192" s="728"/>
      <c r="H192" s="45" t="s">
        <v>653</v>
      </c>
      <c r="I192" s="45" t="s">
        <v>653</v>
      </c>
      <c r="J192" s="45" t="s">
        <v>653</v>
      </c>
      <c r="K192" s="45" t="s">
        <v>653</v>
      </c>
      <c r="L192" s="45" t="s">
        <v>653</v>
      </c>
      <c r="M192" s="45" t="s">
        <v>653</v>
      </c>
      <c r="N192" s="45" t="s">
        <v>653</v>
      </c>
      <c r="O192" s="45" t="s">
        <v>653</v>
      </c>
      <c r="P192" s="45" t="s">
        <v>653</v>
      </c>
      <c r="Q192" s="45" t="s">
        <v>653</v>
      </c>
      <c r="R192" s="45" t="s">
        <v>653</v>
      </c>
      <c r="S192" s="45" t="s">
        <v>653</v>
      </c>
      <c r="T192" s="45" t="s">
        <v>653</v>
      </c>
      <c r="U192" s="45" t="s">
        <v>653</v>
      </c>
      <c r="V192" s="729"/>
      <c r="W192" s="444" t="s">
        <v>653</v>
      </c>
      <c r="X192" s="45" t="s">
        <v>653</v>
      </c>
      <c r="Y192" s="45" t="s">
        <v>653</v>
      </c>
      <c r="Z192" s="578" t="s">
        <v>653</v>
      </c>
      <c r="AA192" s="578" t="s">
        <v>653</v>
      </c>
      <c r="AB192" s="578" t="s">
        <v>653</v>
      </c>
      <c r="AC192" s="444" t="s">
        <v>653</v>
      </c>
      <c r="AD192" s="444" t="s">
        <v>653</v>
      </c>
      <c r="AE192" s="45" t="s">
        <v>653</v>
      </c>
      <c r="AF192" s="444" t="s">
        <v>653</v>
      </c>
      <c r="AG192" s="444" t="s">
        <v>653</v>
      </c>
      <c r="AH192" s="450" t="s">
        <v>653</v>
      </c>
      <c r="AI192" s="45" t="s">
        <v>653</v>
      </c>
      <c r="AJ192" s="45" t="s">
        <v>653</v>
      </c>
      <c r="AK192" s="45" t="s">
        <v>653</v>
      </c>
      <c r="AL192" s="554"/>
      <c r="AM192" s="554"/>
      <c r="AN192" s="450" t="s">
        <v>653</v>
      </c>
      <c r="AO192" s="554"/>
      <c r="AP192" s="554"/>
      <c r="AQ192" s="450" t="s">
        <v>653</v>
      </c>
      <c r="AR192" s="444" t="s">
        <v>653</v>
      </c>
      <c r="AS192" s="444" t="s">
        <v>653</v>
      </c>
      <c r="AT192" s="45" t="s">
        <v>653</v>
      </c>
      <c r="AU192" s="554"/>
      <c r="AV192" s="554"/>
      <c r="AW192" s="450" t="s">
        <v>653</v>
      </c>
      <c r="AX192" s="554"/>
      <c r="AY192" s="554"/>
      <c r="AZ192" s="450" t="s">
        <v>653</v>
      </c>
      <c r="BA192" s="554"/>
      <c r="BB192" s="554"/>
      <c r="BC192" s="577"/>
      <c r="BD192" s="572">
        <v>42809</v>
      </c>
      <c r="BE192" s="444" t="s">
        <v>653</v>
      </c>
      <c r="BF192" s="444" t="s">
        <v>653</v>
      </c>
      <c r="BG192" s="45" t="s">
        <v>653</v>
      </c>
      <c r="BH192" s="444" t="s">
        <v>653</v>
      </c>
      <c r="BI192" s="444" t="s">
        <v>653</v>
      </c>
      <c r="BJ192" s="45" t="s">
        <v>653</v>
      </c>
      <c r="BK192" s="444" t="s">
        <v>653</v>
      </c>
      <c r="BL192" s="444" t="s">
        <v>653</v>
      </c>
      <c r="BM192" s="729"/>
      <c r="BN192" s="45" t="s">
        <v>653</v>
      </c>
      <c r="BO192" s="45" t="s">
        <v>653</v>
      </c>
      <c r="BP192" s="729"/>
      <c r="BQ192" s="728"/>
      <c r="BR192" s="728"/>
      <c r="BS192" s="729"/>
      <c r="BT192" s="45" t="s">
        <v>653</v>
      </c>
      <c r="BU192" s="45" t="s">
        <v>653</v>
      </c>
      <c r="BV192" s="45" t="s">
        <v>653</v>
      </c>
      <c r="BW192" s="554"/>
      <c r="BX192" s="554"/>
      <c r="BY192" s="580" t="s">
        <v>1024</v>
      </c>
      <c r="BZ192" s="574"/>
      <c r="CA192" s="574"/>
      <c r="CB192" s="45" t="s">
        <v>653</v>
      </c>
      <c r="CC192" s="574"/>
      <c r="CD192" s="574"/>
      <c r="CE192" s="45" t="s">
        <v>653</v>
      </c>
      <c r="CF192" s="45" t="s">
        <v>653</v>
      </c>
      <c r="CG192" s="444" t="s">
        <v>653</v>
      </c>
      <c r="CH192" s="575" t="s">
        <v>659</v>
      </c>
      <c r="CI192" s="580" t="s">
        <v>659</v>
      </c>
      <c r="CJ192" s="444" t="s">
        <v>653</v>
      </c>
      <c r="CK192" s="729"/>
      <c r="CL192" s="580" t="s">
        <v>659</v>
      </c>
      <c r="CM192" s="580" t="s">
        <v>659</v>
      </c>
      <c r="CN192" s="45" t="s">
        <v>653</v>
      </c>
      <c r="CO192" s="578" t="s">
        <v>653</v>
      </c>
      <c r="CP192" s="578" t="s">
        <v>653</v>
      </c>
      <c r="CQ192" s="45" t="s">
        <v>653</v>
      </c>
      <c r="CR192" s="580" t="s">
        <v>659</v>
      </c>
      <c r="CS192" s="580" t="s">
        <v>659</v>
      </c>
      <c r="CT192" s="45" t="s">
        <v>653</v>
      </c>
    </row>
    <row r="193" spans="1:98" x14ac:dyDescent="0.15">
      <c r="A193" s="572">
        <v>42810</v>
      </c>
      <c r="B193" s="45" t="s">
        <v>653</v>
      </c>
      <c r="C193" s="45" t="s">
        <v>653</v>
      </c>
      <c r="D193" s="450" t="s">
        <v>653</v>
      </c>
      <c r="E193" s="574"/>
      <c r="F193" s="574"/>
      <c r="G193" s="728"/>
      <c r="H193" s="45" t="s">
        <v>653</v>
      </c>
      <c r="I193" s="45" t="s">
        <v>653</v>
      </c>
      <c r="J193" s="45" t="s">
        <v>653</v>
      </c>
      <c r="K193" s="45" t="s">
        <v>653</v>
      </c>
      <c r="L193" s="45" t="s">
        <v>653</v>
      </c>
      <c r="M193" s="45" t="s">
        <v>653</v>
      </c>
      <c r="N193" s="45" t="s">
        <v>653</v>
      </c>
      <c r="O193" s="45" t="s">
        <v>653</v>
      </c>
      <c r="P193" s="45" t="s">
        <v>653</v>
      </c>
      <c r="Q193" s="45" t="s">
        <v>653</v>
      </c>
      <c r="R193" s="45" t="s">
        <v>653</v>
      </c>
      <c r="S193" s="45" t="s">
        <v>653</v>
      </c>
      <c r="T193" s="45" t="s">
        <v>653</v>
      </c>
      <c r="U193" s="45" t="s">
        <v>653</v>
      </c>
      <c r="V193" s="729"/>
      <c r="W193" s="444" t="s">
        <v>653</v>
      </c>
      <c r="X193" s="45" t="s">
        <v>653</v>
      </c>
      <c r="Y193" s="45" t="s">
        <v>653</v>
      </c>
      <c r="Z193" s="444" t="s">
        <v>653</v>
      </c>
      <c r="AA193" s="444" t="s">
        <v>653</v>
      </c>
      <c r="AB193" s="450" t="s">
        <v>653</v>
      </c>
      <c r="AC193" s="444" t="s">
        <v>653</v>
      </c>
      <c r="AD193" s="444" t="s">
        <v>653</v>
      </c>
      <c r="AE193" s="45" t="s">
        <v>653</v>
      </c>
      <c r="AF193" s="444" t="s">
        <v>653</v>
      </c>
      <c r="AG193" s="444" t="s">
        <v>653</v>
      </c>
      <c r="AH193" s="450" t="s">
        <v>653</v>
      </c>
      <c r="AI193" s="45" t="s">
        <v>653</v>
      </c>
      <c r="AJ193" s="45" t="s">
        <v>653</v>
      </c>
      <c r="AK193" s="45" t="s">
        <v>653</v>
      </c>
      <c r="AL193" s="554"/>
      <c r="AM193" s="554"/>
      <c r="AN193" s="450" t="s">
        <v>653</v>
      </c>
      <c r="AO193" s="554"/>
      <c r="AP193" s="554"/>
      <c r="AQ193" s="450" t="s">
        <v>653</v>
      </c>
      <c r="AR193" s="444" t="s">
        <v>653</v>
      </c>
      <c r="AS193" s="444" t="s">
        <v>653</v>
      </c>
      <c r="AT193" s="45" t="s">
        <v>653</v>
      </c>
      <c r="AU193" s="554"/>
      <c r="AV193" s="554"/>
      <c r="AW193" s="450" t="s">
        <v>653</v>
      </c>
      <c r="AX193" s="554"/>
      <c r="AY193" s="554"/>
      <c r="AZ193" s="450" t="s">
        <v>653</v>
      </c>
      <c r="BA193" s="554"/>
      <c r="BB193" s="554"/>
      <c r="BC193" s="450"/>
      <c r="BD193" s="572">
        <v>42810</v>
      </c>
      <c r="BE193" s="444" t="s">
        <v>653</v>
      </c>
      <c r="BF193" s="444" t="s">
        <v>653</v>
      </c>
      <c r="BG193" s="45" t="s">
        <v>653</v>
      </c>
      <c r="BH193" s="444" t="s">
        <v>653</v>
      </c>
      <c r="BI193" s="444" t="s">
        <v>653</v>
      </c>
      <c r="BJ193" s="45" t="s">
        <v>653</v>
      </c>
      <c r="BK193" s="444" t="s">
        <v>653</v>
      </c>
      <c r="BL193" s="444" t="s">
        <v>653</v>
      </c>
      <c r="BM193" s="729"/>
      <c r="BN193" s="45" t="s">
        <v>653</v>
      </c>
      <c r="BO193" s="45" t="s">
        <v>653</v>
      </c>
      <c r="BP193" s="729"/>
      <c r="BQ193" s="728"/>
      <c r="BR193" s="728"/>
      <c r="BS193" s="729"/>
      <c r="BT193" s="45" t="s">
        <v>653</v>
      </c>
      <c r="BU193" s="45" t="s">
        <v>653</v>
      </c>
      <c r="BV193" s="45" t="s">
        <v>653</v>
      </c>
      <c r="BW193" s="554"/>
      <c r="BX193" s="554"/>
      <c r="BY193" s="580" t="s">
        <v>1024</v>
      </c>
      <c r="BZ193" s="574"/>
      <c r="CA193" s="574"/>
      <c r="CB193" s="45" t="s">
        <v>653</v>
      </c>
      <c r="CC193" s="574"/>
      <c r="CD193" s="574"/>
      <c r="CE193" s="45" t="s">
        <v>653</v>
      </c>
      <c r="CF193" s="45" t="s">
        <v>653</v>
      </c>
      <c r="CG193" s="444" t="s">
        <v>653</v>
      </c>
      <c r="CH193" s="450" t="s">
        <v>653</v>
      </c>
      <c r="CI193" s="580" t="s">
        <v>659</v>
      </c>
      <c r="CJ193" s="444" t="s">
        <v>653</v>
      </c>
      <c r="CK193" s="729"/>
      <c r="CL193" s="444" t="s">
        <v>653</v>
      </c>
      <c r="CM193" s="444" t="s">
        <v>653</v>
      </c>
      <c r="CN193" s="45" t="s">
        <v>653</v>
      </c>
      <c r="CO193" s="576" t="s">
        <v>665</v>
      </c>
      <c r="CP193" s="444" t="s">
        <v>653</v>
      </c>
      <c r="CQ193" s="45" t="s">
        <v>653</v>
      </c>
      <c r="CR193" s="444" t="s">
        <v>653</v>
      </c>
      <c r="CS193" s="580" t="s">
        <v>659</v>
      </c>
      <c r="CT193" s="45" t="s">
        <v>653</v>
      </c>
    </row>
    <row r="194" spans="1:98" x14ac:dyDescent="0.15">
      <c r="A194" s="572">
        <v>42811</v>
      </c>
      <c r="B194" s="45" t="s">
        <v>653</v>
      </c>
      <c r="C194" s="45" t="s">
        <v>653</v>
      </c>
      <c r="D194" s="450" t="s">
        <v>653</v>
      </c>
      <c r="E194" s="574"/>
      <c r="F194" s="574"/>
      <c r="G194" s="728"/>
      <c r="H194" s="45" t="s">
        <v>653</v>
      </c>
      <c r="I194" s="45" t="s">
        <v>653</v>
      </c>
      <c r="J194" s="45" t="s">
        <v>653</v>
      </c>
      <c r="K194" s="45" t="s">
        <v>653</v>
      </c>
      <c r="L194" s="45" t="s">
        <v>653</v>
      </c>
      <c r="M194" s="45" t="s">
        <v>653</v>
      </c>
      <c r="N194" s="45" t="s">
        <v>653</v>
      </c>
      <c r="O194" s="45" t="s">
        <v>653</v>
      </c>
      <c r="P194" s="45" t="s">
        <v>653</v>
      </c>
      <c r="Q194" s="45" t="s">
        <v>653</v>
      </c>
      <c r="R194" s="45" t="s">
        <v>653</v>
      </c>
      <c r="S194" s="45" t="s">
        <v>653</v>
      </c>
      <c r="T194" s="45" t="s">
        <v>653</v>
      </c>
      <c r="U194" s="45" t="s">
        <v>653</v>
      </c>
      <c r="V194" s="729"/>
      <c r="W194" s="444" t="s">
        <v>653</v>
      </c>
      <c r="X194" s="45" t="s">
        <v>653</v>
      </c>
      <c r="Y194" s="45" t="s">
        <v>653</v>
      </c>
      <c r="Z194" s="444" t="s">
        <v>653</v>
      </c>
      <c r="AA194" s="444" t="s">
        <v>653</v>
      </c>
      <c r="AB194" s="450" t="s">
        <v>653</v>
      </c>
      <c r="AC194" s="444" t="s">
        <v>653</v>
      </c>
      <c r="AD194" s="444" t="s">
        <v>653</v>
      </c>
      <c r="AE194" s="45" t="s">
        <v>653</v>
      </c>
      <c r="AF194" s="444" t="s">
        <v>653</v>
      </c>
      <c r="AG194" s="444" t="s">
        <v>653</v>
      </c>
      <c r="AH194" s="450" t="s">
        <v>653</v>
      </c>
      <c r="AI194" s="45" t="s">
        <v>653</v>
      </c>
      <c r="AJ194" s="45" t="s">
        <v>653</v>
      </c>
      <c r="AK194" s="45" t="s">
        <v>653</v>
      </c>
      <c r="AL194" s="554"/>
      <c r="AM194" s="554"/>
      <c r="AN194" s="450" t="s">
        <v>653</v>
      </c>
      <c r="AO194" s="554"/>
      <c r="AP194" s="554"/>
      <c r="AQ194" s="450" t="s">
        <v>653</v>
      </c>
      <c r="AR194" s="444" t="s">
        <v>653</v>
      </c>
      <c r="AS194" s="444" t="s">
        <v>653</v>
      </c>
      <c r="AT194" s="45" t="s">
        <v>653</v>
      </c>
      <c r="AU194" s="554"/>
      <c r="AV194" s="554"/>
      <c r="AW194" s="450" t="s">
        <v>653</v>
      </c>
      <c r="AX194" s="554"/>
      <c r="AY194" s="554"/>
      <c r="AZ194" s="450" t="s">
        <v>653</v>
      </c>
      <c r="BA194" s="554"/>
      <c r="BB194" s="554"/>
      <c r="BC194" s="450"/>
      <c r="BD194" s="572">
        <v>42811</v>
      </c>
      <c r="BE194" s="444" t="s">
        <v>653</v>
      </c>
      <c r="BF194" s="444" t="s">
        <v>653</v>
      </c>
      <c r="BG194" s="45" t="s">
        <v>653</v>
      </c>
      <c r="BH194" s="444" t="s">
        <v>653</v>
      </c>
      <c r="BI194" s="444" t="s">
        <v>653</v>
      </c>
      <c r="BJ194" s="45" t="s">
        <v>653</v>
      </c>
      <c r="BK194" s="444" t="s">
        <v>653</v>
      </c>
      <c r="BL194" s="444" t="s">
        <v>653</v>
      </c>
      <c r="BM194" s="729"/>
      <c r="BN194" s="45" t="s">
        <v>653</v>
      </c>
      <c r="BO194" s="45" t="s">
        <v>653</v>
      </c>
      <c r="BP194" s="729"/>
      <c r="BQ194" s="728"/>
      <c r="BR194" s="728"/>
      <c r="BS194" s="729"/>
      <c r="BT194" s="45" t="s">
        <v>653</v>
      </c>
      <c r="BU194" s="45" t="s">
        <v>653</v>
      </c>
      <c r="BV194" s="45" t="s">
        <v>653</v>
      </c>
      <c r="BW194" s="554"/>
      <c r="BX194" s="554"/>
      <c r="BY194" s="580" t="s">
        <v>1024</v>
      </c>
      <c r="BZ194" s="574"/>
      <c r="CA194" s="574"/>
      <c r="CB194" s="45" t="s">
        <v>653</v>
      </c>
      <c r="CC194" s="574"/>
      <c r="CD194" s="574"/>
      <c r="CE194" s="45" t="s">
        <v>653</v>
      </c>
      <c r="CF194" s="45" t="s">
        <v>653</v>
      </c>
      <c r="CG194" s="444" t="s">
        <v>653</v>
      </c>
      <c r="CH194" s="450" t="s">
        <v>653</v>
      </c>
      <c r="CI194" s="444" t="s">
        <v>653</v>
      </c>
      <c r="CJ194" s="444" t="s">
        <v>653</v>
      </c>
      <c r="CK194" s="729"/>
      <c r="CL194" s="576" t="s">
        <v>665</v>
      </c>
      <c r="CM194" s="580" t="s">
        <v>659</v>
      </c>
      <c r="CN194" s="45" t="s">
        <v>653</v>
      </c>
      <c r="CO194" s="444" t="s">
        <v>653</v>
      </c>
      <c r="CP194" s="444" t="s">
        <v>653</v>
      </c>
      <c r="CQ194" s="45" t="s">
        <v>653</v>
      </c>
      <c r="CR194" s="580" t="s">
        <v>659</v>
      </c>
      <c r="CS194" s="580" t="s">
        <v>659</v>
      </c>
      <c r="CT194" s="45" t="s">
        <v>653</v>
      </c>
    </row>
    <row r="195" spans="1:98" x14ac:dyDescent="0.15">
      <c r="A195" s="572">
        <v>42812</v>
      </c>
      <c r="B195" s="45" t="s">
        <v>653</v>
      </c>
      <c r="C195" s="45" t="s">
        <v>653</v>
      </c>
      <c r="D195" s="450" t="s">
        <v>653</v>
      </c>
      <c r="E195" s="574"/>
      <c r="F195" s="574"/>
      <c r="G195" s="728"/>
      <c r="H195" s="45" t="s">
        <v>653</v>
      </c>
      <c r="I195" s="45" t="s">
        <v>653</v>
      </c>
      <c r="J195" s="45" t="s">
        <v>653</v>
      </c>
      <c r="K195" s="45" t="s">
        <v>653</v>
      </c>
      <c r="L195" s="45" t="s">
        <v>653</v>
      </c>
      <c r="M195" s="45" t="s">
        <v>653</v>
      </c>
      <c r="N195" s="45" t="s">
        <v>653</v>
      </c>
      <c r="O195" s="45" t="s">
        <v>653</v>
      </c>
      <c r="P195" s="45" t="s">
        <v>653</v>
      </c>
      <c r="Q195" s="45" t="s">
        <v>653</v>
      </c>
      <c r="R195" s="45" t="s">
        <v>653</v>
      </c>
      <c r="S195" s="45" t="s">
        <v>653</v>
      </c>
      <c r="T195" s="45" t="s">
        <v>653</v>
      </c>
      <c r="U195" s="45" t="s">
        <v>653</v>
      </c>
      <c r="V195" s="729"/>
      <c r="W195" s="444" t="s">
        <v>653</v>
      </c>
      <c r="X195" s="45" t="s">
        <v>653</v>
      </c>
      <c r="Y195" s="45" t="s">
        <v>653</v>
      </c>
      <c r="Z195" s="444" t="s">
        <v>653</v>
      </c>
      <c r="AA195" s="444" t="s">
        <v>653</v>
      </c>
      <c r="AB195" s="450" t="s">
        <v>653</v>
      </c>
      <c r="AC195" s="444" t="s">
        <v>653</v>
      </c>
      <c r="AD195" s="444" t="s">
        <v>653</v>
      </c>
      <c r="AE195" s="45" t="s">
        <v>653</v>
      </c>
      <c r="AF195" s="444" t="s">
        <v>653</v>
      </c>
      <c r="AG195" s="444" t="s">
        <v>653</v>
      </c>
      <c r="AH195" s="450" t="s">
        <v>653</v>
      </c>
      <c r="AI195" s="45" t="s">
        <v>653</v>
      </c>
      <c r="AJ195" s="45" t="s">
        <v>653</v>
      </c>
      <c r="AK195" s="45" t="s">
        <v>653</v>
      </c>
      <c r="AL195" s="554"/>
      <c r="AM195" s="554"/>
      <c r="AN195" s="450" t="s">
        <v>653</v>
      </c>
      <c r="AO195" s="554"/>
      <c r="AP195" s="554"/>
      <c r="AQ195" s="450" t="s">
        <v>653</v>
      </c>
      <c r="AR195" s="444" t="s">
        <v>653</v>
      </c>
      <c r="AS195" s="444" t="s">
        <v>653</v>
      </c>
      <c r="AT195" s="45" t="s">
        <v>653</v>
      </c>
      <c r="AU195" s="554"/>
      <c r="AV195" s="554"/>
      <c r="AW195" s="450" t="s">
        <v>653</v>
      </c>
      <c r="AX195" s="554"/>
      <c r="AY195" s="554"/>
      <c r="AZ195" s="450" t="s">
        <v>653</v>
      </c>
      <c r="BA195" s="554"/>
      <c r="BB195" s="554"/>
      <c r="BC195" s="450"/>
      <c r="BD195" s="572">
        <v>42812</v>
      </c>
      <c r="BE195" s="444" t="s">
        <v>653</v>
      </c>
      <c r="BF195" s="444" t="s">
        <v>653</v>
      </c>
      <c r="BG195" s="45" t="s">
        <v>653</v>
      </c>
      <c r="BH195" s="444" t="s">
        <v>653</v>
      </c>
      <c r="BI195" s="444" t="s">
        <v>653</v>
      </c>
      <c r="BJ195" s="45" t="s">
        <v>653</v>
      </c>
      <c r="BK195" s="444" t="s">
        <v>653</v>
      </c>
      <c r="BL195" s="444" t="s">
        <v>653</v>
      </c>
      <c r="BM195" s="729"/>
      <c r="BN195" s="45" t="s">
        <v>653</v>
      </c>
      <c r="BO195" s="45" t="s">
        <v>653</v>
      </c>
      <c r="BP195" s="729"/>
      <c r="BQ195" s="728"/>
      <c r="BR195" s="728"/>
      <c r="BS195" s="729"/>
      <c r="BT195" s="45" t="s">
        <v>653</v>
      </c>
      <c r="BU195" s="45" t="s">
        <v>653</v>
      </c>
      <c r="BV195" s="45" t="s">
        <v>653</v>
      </c>
      <c r="BW195" s="554"/>
      <c r="BX195" s="554"/>
      <c r="BY195" s="580" t="s">
        <v>1024</v>
      </c>
      <c r="BZ195" s="574"/>
      <c r="CA195" s="574"/>
      <c r="CB195" s="45" t="s">
        <v>653</v>
      </c>
      <c r="CC195" s="574"/>
      <c r="CD195" s="574"/>
      <c r="CE195" s="45" t="s">
        <v>653</v>
      </c>
      <c r="CF195" s="45" t="s">
        <v>653</v>
      </c>
      <c r="CG195" s="444" t="s">
        <v>653</v>
      </c>
      <c r="CH195" s="450" t="s">
        <v>653</v>
      </c>
      <c r="CI195" s="444" t="s">
        <v>653</v>
      </c>
      <c r="CJ195" s="444" t="s">
        <v>653</v>
      </c>
      <c r="CK195" s="729"/>
      <c r="CL195" s="576" t="s">
        <v>665</v>
      </c>
      <c r="CM195" s="580" t="s">
        <v>659</v>
      </c>
      <c r="CN195" s="45" t="s">
        <v>653</v>
      </c>
      <c r="CO195" s="444" t="s">
        <v>653</v>
      </c>
      <c r="CP195" s="444" t="s">
        <v>653</v>
      </c>
      <c r="CQ195" s="45" t="s">
        <v>653</v>
      </c>
      <c r="CR195" s="580" t="s">
        <v>659</v>
      </c>
      <c r="CS195" s="580" t="s">
        <v>659</v>
      </c>
      <c r="CT195" s="45" t="s">
        <v>653</v>
      </c>
    </row>
    <row r="196" spans="1:98" x14ac:dyDescent="0.15">
      <c r="A196" s="572">
        <v>42813</v>
      </c>
      <c r="B196" s="45" t="s">
        <v>653</v>
      </c>
      <c r="C196" s="45" t="s">
        <v>653</v>
      </c>
      <c r="D196" s="450" t="s">
        <v>653</v>
      </c>
      <c r="E196" s="574"/>
      <c r="F196" s="574"/>
      <c r="G196" s="728"/>
      <c r="H196" s="45" t="s">
        <v>653</v>
      </c>
      <c r="I196" s="45" t="s">
        <v>653</v>
      </c>
      <c r="J196" s="45" t="s">
        <v>653</v>
      </c>
      <c r="K196" s="45" t="s">
        <v>653</v>
      </c>
      <c r="L196" s="45" t="s">
        <v>653</v>
      </c>
      <c r="M196" s="45" t="s">
        <v>653</v>
      </c>
      <c r="N196" s="45" t="s">
        <v>653</v>
      </c>
      <c r="O196" s="45" t="s">
        <v>653</v>
      </c>
      <c r="P196" s="45" t="s">
        <v>653</v>
      </c>
      <c r="Q196" s="45" t="s">
        <v>653</v>
      </c>
      <c r="R196" s="45" t="s">
        <v>653</v>
      </c>
      <c r="S196" s="45" t="s">
        <v>653</v>
      </c>
      <c r="T196" s="45" t="s">
        <v>653</v>
      </c>
      <c r="U196" s="45" t="s">
        <v>653</v>
      </c>
      <c r="V196" s="729"/>
      <c r="W196" s="444" t="s">
        <v>653</v>
      </c>
      <c r="X196" s="45" t="s">
        <v>653</v>
      </c>
      <c r="Y196" s="45" t="s">
        <v>653</v>
      </c>
      <c r="Z196" s="444" t="s">
        <v>653</v>
      </c>
      <c r="AA196" s="444" t="s">
        <v>653</v>
      </c>
      <c r="AB196" s="450" t="s">
        <v>653</v>
      </c>
      <c r="AC196" s="444" t="s">
        <v>653</v>
      </c>
      <c r="AD196" s="444" t="s">
        <v>653</v>
      </c>
      <c r="AE196" s="45" t="s">
        <v>653</v>
      </c>
      <c r="AF196" s="444" t="s">
        <v>653</v>
      </c>
      <c r="AG196" s="444" t="s">
        <v>653</v>
      </c>
      <c r="AH196" s="450" t="s">
        <v>653</v>
      </c>
      <c r="AI196" s="45" t="s">
        <v>653</v>
      </c>
      <c r="AJ196" s="45" t="s">
        <v>653</v>
      </c>
      <c r="AK196" s="45" t="s">
        <v>653</v>
      </c>
      <c r="AL196" s="554"/>
      <c r="AM196" s="554"/>
      <c r="AN196" s="450" t="s">
        <v>653</v>
      </c>
      <c r="AO196" s="554"/>
      <c r="AP196" s="554"/>
      <c r="AQ196" s="450" t="s">
        <v>653</v>
      </c>
      <c r="AR196" s="444" t="s">
        <v>653</v>
      </c>
      <c r="AS196" s="444" t="s">
        <v>653</v>
      </c>
      <c r="AT196" s="45" t="s">
        <v>653</v>
      </c>
      <c r="AU196" s="554"/>
      <c r="AV196" s="554"/>
      <c r="AW196" s="450" t="s">
        <v>653</v>
      </c>
      <c r="AX196" s="554"/>
      <c r="AY196" s="554"/>
      <c r="AZ196" s="450" t="s">
        <v>653</v>
      </c>
      <c r="BA196" s="554"/>
      <c r="BB196" s="554"/>
      <c r="BC196" s="450"/>
      <c r="BD196" s="572">
        <v>42813</v>
      </c>
      <c r="BE196" s="444" t="s">
        <v>653</v>
      </c>
      <c r="BF196" s="444" t="s">
        <v>653</v>
      </c>
      <c r="BG196" s="45" t="s">
        <v>653</v>
      </c>
      <c r="BH196" s="444" t="s">
        <v>653</v>
      </c>
      <c r="BI196" s="444" t="s">
        <v>653</v>
      </c>
      <c r="BJ196" s="45" t="s">
        <v>653</v>
      </c>
      <c r="BK196" s="444" t="s">
        <v>653</v>
      </c>
      <c r="BL196" s="444" t="s">
        <v>653</v>
      </c>
      <c r="BM196" s="729"/>
      <c r="BN196" s="45" t="s">
        <v>653</v>
      </c>
      <c r="BO196" s="45" t="s">
        <v>653</v>
      </c>
      <c r="BP196" s="729"/>
      <c r="BQ196" s="728"/>
      <c r="BR196" s="728"/>
      <c r="BS196" s="729"/>
      <c r="BT196" s="45" t="s">
        <v>653</v>
      </c>
      <c r="BU196" s="45" t="s">
        <v>653</v>
      </c>
      <c r="BV196" s="45" t="s">
        <v>653</v>
      </c>
      <c r="BW196" s="554"/>
      <c r="BX196" s="554"/>
      <c r="BY196" s="580" t="s">
        <v>1024</v>
      </c>
      <c r="BZ196" s="574"/>
      <c r="CA196" s="574"/>
      <c r="CB196" s="45" t="s">
        <v>653</v>
      </c>
      <c r="CC196" s="574"/>
      <c r="CD196" s="574"/>
      <c r="CE196" s="45" t="s">
        <v>653</v>
      </c>
      <c r="CF196" s="45" t="s">
        <v>653</v>
      </c>
      <c r="CG196" s="444" t="s">
        <v>653</v>
      </c>
      <c r="CH196" s="450" t="s">
        <v>653</v>
      </c>
      <c r="CI196" s="444" t="s">
        <v>653</v>
      </c>
      <c r="CJ196" s="444" t="s">
        <v>653</v>
      </c>
      <c r="CK196" s="729"/>
      <c r="CL196" s="444" t="s">
        <v>653</v>
      </c>
      <c r="CM196" s="580" t="s">
        <v>659</v>
      </c>
      <c r="CN196" s="45" t="s">
        <v>653</v>
      </c>
      <c r="CO196" s="444" t="s">
        <v>653</v>
      </c>
      <c r="CP196" s="444" t="s">
        <v>653</v>
      </c>
      <c r="CQ196" s="45" t="s">
        <v>653</v>
      </c>
      <c r="CR196" s="580" t="s">
        <v>659</v>
      </c>
      <c r="CS196" s="580" t="s">
        <v>659</v>
      </c>
      <c r="CT196" s="45" t="s">
        <v>653</v>
      </c>
    </row>
    <row r="197" spans="1:98" x14ac:dyDescent="0.15">
      <c r="A197" s="572">
        <v>42814</v>
      </c>
      <c r="B197" s="45" t="s">
        <v>653</v>
      </c>
      <c r="C197" s="45" t="s">
        <v>653</v>
      </c>
      <c r="D197" s="450" t="s">
        <v>653</v>
      </c>
      <c r="E197" s="574"/>
      <c r="F197" s="574"/>
      <c r="G197" s="728"/>
      <c r="H197" s="45" t="s">
        <v>653</v>
      </c>
      <c r="I197" s="45" t="s">
        <v>653</v>
      </c>
      <c r="J197" s="45" t="s">
        <v>653</v>
      </c>
      <c r="K197" s="45" t="s">
        <v>653</v>
      </c>
      <c r="L197" s="45" t="s">
        <v>653</v>
      </c>
      <c r="M197" s="45" t="s">
        <v>653</v>
      </c>
      <c r="N197" s="45" t="s">
        <v>653</v>
      </c>
      <c r="O197" s="45" t="s">
        <v>653</v>
      </c>
      <c r="P197" s="45" t="s">
        <v>653</v>
      </c>
      <c r="Q197" s="45" t="s">
        <v>653</v>
      </c>
      <c r="R197" s="45" t="s">
        <v>653</v>
      </c>
      <c r="S197" s="45" t="s">
        <v>653</v>
      </c>
      <c r="T197" s="45" t="s">
        <v>653</v>
      </c>
      <c r="U197" s="45" t="s">
        <v>653</v>
      </c>
      <c r="V197" s="729"/>
      <c r="W197" s="444" t="s">
        <v>653</v>
      </c>
      <c r="X197" s="45" t="s">
        <v>653</v>
      </c>
      <c r="Y197" s="45" t="s">
        <v>653</v>
      </c>
      <c r="Z197" s="444" t="s">
        <v>653</v>
      </c>
      <c r="AA197" s="444" t="s">
        <v>653</v>
      </c>
      <c r="AB197" s="450" t="s">
        <v>653</v>
      </c>
      <c r="AC197" s="444" t="s">
        <v>653</v>
      </c>
      <c r="AD197" s="444" t="s">
        <v>653</v>
      </c>
      <c r="AE197" s="45" t="s">
        <v>653</v>
      </c>
      <c r="AF197" s="444" t="s">
        <v>653</v>
      </c>
      <c r="AG197" s="444" t="s">
        <v>653</v>
      </c>
      <c r="AH197" s="450" t="s">
        <v>653</v>
      </c>
      <c r="AI197" s="45" t="s">
        <v>653</v>
      </c>
      <c r="AJ197" s="45" t="s">
        <v>653</v>
      </c>
      <c r="AK197" s="45" t="s">
        <v>653</v>
      </c>
      <c r="AL197" s="554"/>
      <c r="AM197" s="554"/>
      <c r="AN197" s="450" t="s">
        <v>653</v>
      </c>
      <c r="AO197" s="554"/>
      <c r="AP197" s="554"/>
      <c r="AQ197" s="450" t="s">
        <v>653</v>
      </c>
      <c r="AR197" s="444" t="s">
        <v>653</v>
      </c>
      <c r="AS197" s="444" t="s">
        <v>653</v>
      </c>
      <c r="AT197" s="45" t="s">
        <v>653</v>
      </c>
      <c r="AU197" s="554"/>
      <c r="AV197" s="554"/>
      <c r="AW197" s="450" t="s">
        <v>653</v>
      </c>
      <c r="AX197" s="554"/>
      <c r="AY197" s="554"/>
      <c r="AZ197" s="450" t="s">
        <v>653</v>
      </c>
      <c r="BA197" s="554"/>
      <c r="BB197" s="554"/>
      <c r="BC197" s="450"/>
      <c r="BD197" s="572">
        <v>42814</v>
      </c>
      <c r="BE197" s="444" t="s">
        <v>653</v>
      </c>
      <c r="BF197" s="444" t="s">
        <v>653</v>
      </c>
      <c r="BG197" s="45" t="s">
        <v>653</v>
      </c>
      <c r="BH197" s="444" t="s">
        <v>653</v>
      </c>
      <c r="BI197" s="444" t="s">
        <v>653</v>
      </c>
      <c r="BJ197" s="45" t="s">
        <v>653</v>
      </c>
      <c r="BK197" s="444" t="s">
        <v>653</v>
      </c>
      <c r="BL197" s="444" t="s">
        <v>653</v>
      </c>
      <c r="BM197" s="729"/>
      <c r="BN197" s="45" t="s">
        <v>653</v>
      </c>
      <c r="BO197" s="45" t="s">
        <v>653</v>
      </c>
      <c r="BP197" s="729"/>
      <c r="BQ197" s="728"/>
      <c r="BR197" s="728"/>
      <c r="BS197" s="729"/>
      <c r="BT197" s="45" t="s">
        <v>653</v>
      </c>
      <c r="BU197" s="45" t="s">
        <v>653</v>
      </c>
      <c r="BV197" s="45" t="s">
        <v>653</v>
      </c>
      <c r="BW197" s="554"/>
      <c r="BX197" s="554"/>
      <c r="BY197" s="580" t="s">
        <v>1024</v>
      </c>
      <c r="BZ197" s="574"/>
      <c r="CA197" s="574"/>
      <c r="CB197" s="45" t="s">
        <v>653</v>
      </c>
      <c r="CC197" s="574"/>
      <c r="CD197" s="574"/>
      <c r="CE197" s="45" t="s">
        <v>653</v>
      </c>
      <c r="CF197" s="45" t="s">
        <v>653</v>
      </c>
      <c r="CG197" s="444" t="s">
        <v>653</v>
      </c>
      <c r="CH197" s="450" t="s">
        <v>653</v>
      </c>
      <c r="CI197" s="444" t="s">
        <v>653</v>
      </c>
      <c r="CJ197" s="444" t="s">
        <v>653</v>
      </c>
      <c r="CK197" s="729"/>
      <c r="CL197" s="580" t="s">
        <v>659</v>
      </c>
      <c r="CM197" s="578" t="s">
        <v>653</v>
      </c>
      <c r="CN197" s="45" t="s">
        <v>653</v>
      </c>
      <c r="CO197" s="444" t="s">
        <v>653</v>
      </c>
      <c r="CP197" s="444" t="s">
        <v>653</v>
      </c>
      <c r="CQ197" s="45" t="s">
        <v>653</v>
      </c>
      <c r="CR197" s="580" t="s">
        <v>659</v>
      </c>
      <c r="CS197" s="580" t="s">
        <v>659</v>
      </c>
      <c r="CT197" s="45" t="s">
        <v>653</v>
      </c>
    </row>
    <row r="198" spans="1:98" x14ac:dyDescent="0.15">
      <c r="A198" s="572">
        <v>42815</v>
      </c>
      <c r="B198" s="45" t="s">
        <v>653</v>
      </c>
      <c r="C198" s="45" t="s">
        <v>653</v>
      </c>
      <c r="D198" s="450" t="s">
        <v>653</v>
      </c>
      <c r="E198" s="574"/>
      <c r="F198" s="574"/>
      <c r="G198" s="728"/>
      <c r="H198" s="45" t="s">
        <v>653</v>
      </c>
      <c r="I198" s="45" t="s">
        <v>653</v>
      </c>
      <c r="J198" s="45" t="s">
        <v>653</v>
      </c>
      <c r="K198" s="45" t="s">
        <v>653</v>
      </c>
      <c r="L198" s="45" t="s">
        <v>653</v>
      </c>
      <c r="M198" s="45" t="s">
        <v>653</v>
      </c>
      <c r="N198" s="45" t="s">
        <v>653</v>
      </c>
      <c r="O198" s="45" t="s">
        <v>653</v>
      </c>
      <c r="P198" s="45" t="s">
        <v>653</v>
      </c>
      <c r="Q198" s="45" t="s">
        <v>653</v>
      </c>
      <c r="R198" s="45" t="s">
        <v>653</v>
      </c>
      <c r="S198" s="45" t="s">
        <v>653</v>
      </c>
      <c r="T198" s="45" t="s">
        <v>653</v>
      </c>
      <c r="U198" s="45" t="s">
        <v>653</v>
      </c>
      <c r="V198" s="729"/>
      <c r="W198" s="444" t="s">
        <v>653</v>
      </c>
      <c r="X198" s="45" t="s">
        <v>653</v>
      </c>
      <c r="Y198" s="45" t="s">
        <v>653</v>
      </c>
      <c r="Z198" s="444" t="s">
        <v>653</v>
      </c>
      <c r="AA198" s="444" t="s">
        <v>653</v>
      </c>
      <c r="AB198" s="450" t="s">
        <v>653</v>
      </c>
      <c r="AC198" s="444" t="s">
        <v>653</v>
      </c>
      <c r="AD198" s="444" t="s">
        <v>653</v>
      </c>
      <c r="AE198" s="45" t="s">
        <v>653</v>
      </c>
      <c r="AF198" s="444" t="s">
        <v>653</v>
      </c>
      <c r="AG198" s="444" t="s">
        <v>653</v>
      </c>
      <c r="AH198" s="450" t="s">
        <v>653</v>
      </c>
      <c r="AI198" s="45" t="s">
        <v>653</v>
      </c>
      <c r="AJ198" s="45" t="s">
        <v>653</v>
      </c>
      <c r="AK198" s="45" t="s">
        <v>653</v>
      </c>
      <c r="AL198" s="554"/>
      <c r="AM198" s="554"/>
      <c r="AN198" s="450" t="s">
        <v>653</v>
      </c>
      <c r="AO198" s="554"/>
      <c r="AP198" s="554"/>
      <c r="AQ198" s="450" t="s">
        <v>653</v>
      </c>
      <c r="AR198" s="444" t="s">
        <v>653</v>
      </c>
      <c r="AS198" s="444" t="s">
        <v>653</v>
      </c>
      <c r="AT198" s="45" t="s">
        <v>653</v>
      </c>
      <c r="AU198" s="554"/>
      <c r="AV198" s="554"/>
      <c r="AW198" s="450" t="s">
        <v>653</v>
      </c>
      <c r="AX198" s="554"/>
      <c r="AY198" s="554"/>
      <c r="AZ198" s="450" t="s">
        <v>653</v>
      </c>
      <c r="BA198" s="554"/>
      <c r="BB198" s="554"/>
      <c r="BC198" s="450"/>
      <c r="BD198" s="572">
        <v>42815</v>
      </c>
      <c r="BE198" s="444" t="s">
        <v>653</v>
      </c>
      <c r="BF198" s="444" t="s">
        <v>653</v>
      </c>
      <c r="BG198" s="45" t="s">
        <v>653</v>
      </c>
      <c r="BH198" s="444" t="s">
        <v>653</v>
      </c>
      <c r="BI198" s="444" t="s">
        <v>653</v>
      </c>
      <c r="BJ198" s="45" t="s">
        <v>653</v>
      </c>
      <c r="BK198" s="444" t="s">
        <v>653</v>
      </c>
      <c r="BL198" s="444" t="s">
        <v>653</v>
      </c>
      <c r="BM198" s="729"/>
      <c r="BN198" s="45" t="s">
        <v>653</v>
      </c>
      <c r="BO198" s="45" t="s">
        <v>653</v>
      </c>
      <c r="BP198" s="729"/>
      <c r="BQ198" s="728"/>
      <c r="BR198" s="728"/>
      <c r="BS198" s="729"/>
      <c r="BT198" s="45" t="s">
        <v>653</v>
      </c>
      <c r="BU198" s="45" t="s">
        <v>653</v>
      </c>
      <c r="BV198" s="45" t="s">
        <v>653</v>
      </c>
      <c r="BW198" s="554"/>
      <c r="BX198" s="554"/>
      <c r="BY198" s="580" t="s">
        <v>1024</v>
      </c>
      <c r="BZ198" s="574"/>
      <c r="CA198" s="574"/>
      <c r="CB198" s="45" t="s">
        <v>653</v>
      </c>
      <c r="CC198" s="574"/>
      <c r="CD198" s="574"/>
      <c r="CE198" s="45" t="s">
        <v>653</v>
      </c>
      <c r="CF198" s="45" t="s">
        <v>653</v>
      </c>
      <c r="CG198" s="444" t="s">
        <v>653</v>
      </c>
      <c r="CH198" s="450" t="s">
        <v>653</v>
      </c>
      <c r="CI198" s="444" t="s">
        <v>653</v>
      </c>
      <c r="CJ198" s="444" t="s">
        <v>653</v>
      </c>
      <c r="CK198" s="729"/>
      <c r="CL198" s="444" t="s">
        <v>653</v>
      </c>
      <c r="CM198" s="444" t="s">
        <v>653</v>
      </c>
      <c r="CN198" s="45" t="s">
        <v>653</v>
      </c>
      <c r="CO198" s="444" t="s">
        <v>653</v>
      </c>
      <c r="CP198" s="444" t="s">
        <v>653</v>
      </c>
      <c r="CQ198" s="45" t="s">
        <v>653</v>
      </c>
      <c r="CR198" s="580" t="s">
        <v>659</v>
      </c>
      <c r="CS198" s="580" t="s">
        <v>659</v>
      </c>
      <c r="CT198" s="45" t="s">
        <v>653</v>
      </c>
    </row>
    <row r="199" spans="1:98" x14ac:dyDescent="0.15">
      <c r="A199" s="572">
        <v>42816</v>
      </c>
      <c r="B199" s="45" t="s">
        <v>653</v>
      </c>
      <c r="C199" s="45" t="s">
        <v>653</v>
      </c>
      <c r="D199" s="450" t="s">
        <v>653</v>
      </c>
      <c r="E199" s="574"/>
      <c r="F199" s="574"/>
      <c r="G199" s="728"/>
      <c r="H199" s="45" t="s">
        <v>653</v>
      </c>
      <c r="I199" s="45" t="s">
        <v>653</v>
      </c>
      <c r="J199" s="45" t="s">
        <v>653</v>
      </c>
      <c r="K199" s="45" t="s">
        <v>653</v>
      </c>
      <c r="L199" s="45" t="s">
        <v>653</v>
      </c>
      <c r="M199" s="45" t="s">
        <v>653</v>
      </c>
      <c r="N199" s="45" t="s">
        <v>653</v>
      </c>
      <c r="O199" s="45" t="s">
        <v>653</v>
      </c>
      <c r="P199" s="45" t="s">
        <v>653</v>
      </c>
      <c r="Q199" s="45" t="s">
        <v>653</v>
      </c>
      <c r="R199" s="45" t="s">
        <v>653</v>
      </c>
      <c r="S199" s="45" t="s">
        <v>653</v>
      </c>
      <c r="T199" s="45" t="s">
        <v>653</v>
      </c>
      <c r="U199" s="45" t="s">
        <v>653</v>
      </c>
      <c r="V199" s="729"/>
      <c r="W199" s="444" t="s">
        <v>653</v>
      </c>
      <c r="X199" s="45" t="s">
        <v>653</v>
      </c>
      <c r="Y199" s="45" t="s">
        <v>653</v>
      </c>
      <c r="Z199" s="444" t="s">
        <v>653</v>
      </c>
      <c r="AA199" s="444" t="s">
        <v>653</v>
      </c>
      <c r="AB199" s="450" t="s">
        <v>653</v>
      </c>
      <c r="AC199" s="444" t="s">
        <v>653</v>
      </c>
      <c r="AD199" s="444" t="s">
        <v>653</v>
      </c>
      <c r="AE199" s="45" t="s">
        <v>653</v>
      </c>
      <c r="AF199" s="444" t="s">
        <v>653</v>
      </c>
      <c r="AG199" s="444" t="s">
        <v>653</v>
      </c>
      <c r="AH199" s="450" t="s">
        <v>653</v>
      </c>
      <c r="AI199" s="45" t="s">
        <v>653</v>
      </c>
      <c r="AJ199" s="45" t="s">
        <v>653</v>
      </c>
      <c r="AK199" s="45" t="s">
        <v>653</v>
      </c>
      <c r="AL199" s="554"/>
      <c r="AM199" s="554"/>
      <c r="AN199" s="450" t="s">
        <v>653</v>
      </c>
      <c r="AO199" s="554"/>
      <c r="AP199" s="554"/>
      <c r="AQ199" s="450" t="s">
        <v>653</v>
      </c>
      <c r="AR199" s="444" t="s">
        <v>653</v>
      </c>
      <c r="AS199" s="444" t="s">
        <v>653</v>
      </c>
      <c r="AT199" s="45" t="s">
        <v>653</v>
      </c>
      <c r="AU199" s="554"/>
      <c r="AV199" s="554"/>
      <c r="AW199" s="450" t="s">
        <v>653</v>
      </c>
      <c r="AX199" s="554"/>
      <c r="AY199" s="554"/>
      <c r="AZ199" s="450" t="s">
        <v>653</v>
      </c>
      <c r="BA199" s="554"/>
      <c r="BB199" s="554"/>
      <c r="BC199" s="450"/>
      <c r="BD199" s="572">
        <v>42816</v>
      </c>
      <c r="BE199" s="444" t="s">
        <v>653</v>
      </c>
      <c r="BF199" s="444" t="s">
        <v>653</v>
      </c>
      <c r="BG199" s="45" t="s">
        <v>653</v>
      </c>
      <c r="BH199" s="444" t="s">
        <v>653</v>
      </c>
      <c r="BI199" s="444" t="s">
        <v>653</v>
      </c>
      <c r="BJ199" s="45" t="s">
        <v>653</v>
      </c>
      <c r="BK199" s="444" t="s">
        <v>653</v>
      </c>
      <c r="BL199" s="444" t="s">
        <v>653</v>
      </c>
      <c r="BM199" s="729"/>
      <c r="BN199" s="45" t="s">
        <v>653</v>
      </c>
      <c r="BO199" s="45" t="s">
        <v>653</v>
      </c>
      <c r="BP199" s="729"/>
      <c r="BQ199" s="728"/>
      <c r="BR199" s="728"/>
      <c r="BS199" s="729"/>
      <c r="BT199" s="45" t="s">
        <v>653</v>
      </c>
      <c r="BU199" s="45" t="s">
        <v>653</v>
      </c>
      <c r="BV199" s="45" t="s">
        <v>653</v>
      </c>
      <c r="BW199" s="554"/>
      <c r="BX199" s="554"/>
      <c r="BY199" s="580" t="s">
        <v>1024</v>
      </c>
      <c r="BZ199" s="574"/>
      <c r="CA199" s="574"/>
      <c r="CB199" s="45" t="s">
        <v>653</v>
      </c>
      <c r="CC199" s="574"/>
      <c r="CD199" s="574"/>
      <c r="CE199" s="45" t="s">
        <v>653</v>
      </c>
      <c r="CF199" s="45" t="s">
        <v>653</v>
      </c>
      <c r="CG199" s="444" t="s">
        <v>653</v>
      </c>
      <c r="CH199" s="450" t="s">
        <v>653</v>
      </c>
      <c r="CI199" s="580" t="s">
        <v>659</v>
      </c>
      <c r="CJ199" s="444" t="s">
        <v>653</v>
      </c>
      <c r="CK199" s="729"/>
      <c r="CL199" s="444" t="s">
        <v>653</v>
      </c>
      <c r="CM199" s="580" t="s">
        <v>659</v>
      </c>
      <c r="CN199" s="45" t="s">
        <v>653</v>
      </c>
      <c r="CO199" s="444" t="s">
        <v>653</v>
      </c>
      <c r="CP199" s="444" t="s">
        <v>653</v>
      </c>
      <c r="CQ199" s="45" t="s">
        <v>653</v>
      </c>
      <c r="CR199" s="580" t="s">
        <v>659</v>
      </c>
      <c r="CS199" s="580" t="s">
        <v>659</v>
      </c>
      <c r="CT199" s="45" t="s">
        <v>653</v>
      </c>
    </row>
    <row r="200" spans="1:98" x14ac:dyDescent="0.15">
      <c r="A200" s="572">
        <v>42817</v>
      </c>
      <c r="B200" s="45" t="s">
        <v>653</v>
      </c>
      <c r="C200" s="45" t="s">
        <v>653</v>
      </c>
      <c r="D200" s="450" t="s">
        <v>653</v>
      </c>
      <c r="E200" s="574"/>
      <c r="F200" s="574"/>
      <c r="G200" s="728"/>
      <c r="H200" s="45" t="s">
        <v>653</v>
      </c>
      <c r="I200" s="45" t="s">
        <v>653</v>
      </c>
      <c r="J200" s="45" t="s">
        <v>653</v>
      </c>
      <c r="K200" s="45" t="s">
        <v>653</v>
      </c>
      <c r="L200" s="45" t="s">
        <v>653</v>
      </c>
      <c r="M200" s="45" t="s">
        <v>653</v>
      </c>
      <c r="N200" s="45" t="s">
        <v>653</v>
      </c>
      <c r="O200" s="45" t="s">
        <v>653</v>
      </c>
      <c r="P200" s="45" t="s">
        <v>653</v>
      </c>
      <c r="Q200" s="45" t="s">
        <v>653</v>
      </c>
      <c r="R200" s="45" t="s">
        <v>653</v>
      </c>
      <c r="S200" s="45" t="s">
        <v>653</v>
      </c>
      <c r="T200" s="45" t="s">
        <v>653</v>
      </c>
      <c r="U200" s="45" t="s">
        <v>653</v>
      </c>
      <c r="V200" s="729"/>
      <c r="W200" s="444" t="s">
        <v>653</v>
      </c>
      <c r="X200" s="45" t="s">
        <v>653</v>
      </c>
      <c r="Y200" s="45" t="s">
        <v>653</v>
      </c>
      <c r="Z200" s="444" t="s">
        <v>653</v>
      </c>
      <c r="AA200" s="444" t="s">
        <v>653</v>
      </c>
      <c r="AB200" s="450" t="s">
        <v>653</v>
      </c>
      <c r="AC200" s="444" t="s">
        <v>653</v>
      </c>
      <c r="AD200" s="444" t="s">
        <v>653</v>
      </c>
      <c r="AE200" s="45" t="s">
        <v>653</v>
      </c>
      <c r="AF200" s="444" t="s">
        <v>653</v>
      </c>
      <c r="AG200" s="444" t="s">
        <v>653</v>
      </c>
      <c r="AH200" s="450" t="s">
        <v>653</v>
      </c>
      <c r="AI200" s="45" t="s">
        <v>653</v>
      </c>
      <c r="AJ200" s="45" t="s">
        <v>653</v>
      </c>
      <c r="AK200" s="45" t="s">
        <v>653</v>
      </c>
      <c r="AL200" s="554"/>
      <c r="AM200" s="554"/>
      <c r="AN200" s="450" t="s">
        <v>653</v>
      </c>
      <c r="AO200" s="554"/>
      <c r="AP200" s="554"/>
      <c r="AQ200" s="450" t="s">
        <v>653</v>
      </c>
      <c r="AR200" s="444" t="s">
        <v>653</v>
      </c>
      <c r="AS200" s="444" t="s">
        <v>653</v>
      </c>
      <c r="AT200" s="45" t="s">
        <v>653</v>
      </c>
      <c r="AU200" s="554"/>
      <c r="AV200" s="554"/>
      <c r="AW200" s="450" t="s">
        <v>653</v>
      </c>
      <c r="AX200" s="554"/>
      <c r="AY200" s="554"/>
      <c r="AZ200" s="450" t="s">
        <v>653</v>
      </c>
      <c r="BA200" s="554"/>
      <c r="BB200" s="554"/>
      <c r="BC200" s="450"/>
      <c r="BD200" s="572">
        <v>42817</v>
      </c>
      <c r="BE200" s="444" t="s">
        <v>653</v>
      </c>
      <c r="BF200" s="444" t="s">
        <v>653</v>
      </c>
      <c r="BG200" s="45" t="s">
        <v>653</v>
      </c>
      <c r="BH200" s="444" t="s">
        <v>653</v>
      </c>
      <c r="BI200" s="444" t="s">
        <v>653</v>
      </c>
      <c r="BJ200" s="45" t="s">
        <v>653</v>
      </c>
      <c r="BK200" s="444" t="s">
        <v>653</v>
      </c>
      <c r="BL200" s="444" t="s">
        <v>653</v>
      </c>
      <c r="BM200" s="729"/>
      <c r="BN200" s="45" t="s">
        <v>653</v>
      </c>
      <c r="BO200" s="45" t="s">
        <v>653</v>
      </c>
      <c r="BP200" s="729"/>
      <c r="BQ200" s="728"/>
      <c r="BR200" s="728"/>
      <c r="BS200" s="729"/>
      <c r="BT200" s="45" t="s">
        <v>653</v>
      </c>
      <c r="BU200" s="45" t="s">
        <v>653</v>
      </c>
      <c r="BV200" s="45" t="s">
        <v>653</v>
      </c>
      <c r="BW200" s="554"/>
      <c r="BX200" s="554"/>
      <c r="BY200" s="580" t="s">
        <v>1024</v>
      </c>
      <c r="BZ200" s="574"/>
      <c r="CA200" s="574"/>
      <c r="CB200" s="45" t="s">
        <v>653</v>
      </c>
      <c r="CC200" s="574"/>
      <c r="CD200" s="574"/>
      <c r="CE200" s="45" t="s">
        <v>653</v>
      </c>
      <c r="CF200" s="45" t="s">
        <v>653</v>
      </c>
      <c r="CG200" s="444" t="s">
        <v>653</v>
      </c>
      <c r="CH200" s="450" t="s">
        <v>653</v>
      </c>
      <c r="CI200" s="580" t="s">
        <v>659</v>
      </c>
      <c r="CJ200" s="444" t="s">
        <v>653</v>
      </c>
      <c r="CK200" s="729"/>
      <c r="CL200" s="580" t="s">
        <v>659</v>
      </c>
      <c r="CM200" s="580" t="s">
        <v>659</v>
      </c>
      <c r="CN200" s="45" t="s">
        <v>653</v>
      </c>
      <c r="CO200" s="444" t="s">
        <v>653</v>
      </c>
      <c r="CP200" s="444" t="s">
        <v>653</v>
      </c>
      <c r="CQ200" s="45" t="s">
        <v>653</v>
      </c>
      <c r="CR200" s="580" t="s">
        <v>659</v>
      </c>
      <c r="CS200" s="580" t="s">
        <v>659</v>
      </c>
      <c r="CT200" s="45" t="s">
        <v>653</v>
      </c>
    </row>
    <row r="201" spans="1:98" x14ac:dyDescent="0.15">
      <c r="A201" s="572">
        <v>42818</v>
      </c>
      <c r="B201" s="45" t="s">
        <v>653</v>
      </c>
      <c r="C201" s="45" t="s">
        <v>653</v>
      </c>
      <c r="D201" s="450" t="s">
        <v>653</v>
      </c>
      <c r="E201" s="574"/>
      <c r="F201" s="574"/>
      <c r="G201" s="728"/>
      <c r="H201" s="45" t="s">
        <v>653</v>
      </c>
      <c r="I201" s="45" t="s">
        <v>653</v>
      </c>
      <c r="J201" s="45" t="s">
        <v>653</v>
      </c>
      <c r="K201" s="45" t="s">
        <v>653</v>
      </c>
      <c r="L201" s="45" t="s">
        <v>653</v>
      </c>
      <c r="M201" s="45" t="s">
        <v>653</v>
      </c>
      <c r="N201" s="45" t="s">
        <v>653</v>
      </c>
      <c r="O201" s="45" t="s">
        <v>653</v>
      </c>
      <c r="P201" s="45" t="s">
        <v>653</v>
      </c>
      <c r="Q201" s="45" t="s">
        <v>653</v>
      </c>
      <c r="R201" s="45" t="s">
        <v>653</v>
      </c>
      <c r="S201" s="45" t="s">
        <v>653</v>
      </c>
      <c r="T201" s="45" t="s">
        <v>653</v>
      </c>
      <c r="U201" s="45" t="s">
        <v>653</v>
      </c>
      <c r="V201" s="729"/>
      <c r="W201" s="444" t="s">
        <v>653</v>
      </c>
      <c r="X201" s="45" t="s">
        <v>653</v>
      </c>
      <c r="Y201" s="45" t="s">
        <v>653</v>
      </c>
      <c r="Z201" s="444" t="s">
        <v>653</v>
      </c>
      <c r="AA201" s="444" t="s">
        <v>653</v>
      </c>
      <c r="AB201" s="450" t="s">
        <v>653</v>
      </c>
      <c r="AC201" s="444" t="s">
        <v>653</v>
      </c>
      <c r="AD201" s="444" t="s">
        <v>653</v>
      </c>
      <c r="AE201" s="45" t="s">
        <v>653</v>
      </c>
      <c r="AF201" s="444" t="s">
        <v>653</v>
      </c>
      <c r="AG201" s="444" t="s">
        <v>653</v>
      </c>
      <c r="AH201" s="450" t="s">
        <v>653</v>
      </c>
      <c r="AI201" s="45" t="s">
        <v>653</v>
      </c>
      <c r="AJ201" s="45" t="s">
        <v>653</v>
      </c>
      <c r="AK201" s="45" t="s">
        <v>653</v>
      </c>
      <c r="AL201" s="554"/>
      <c r="AM201" s="554"/>
      <c r="AN201" s="450" t="s">
        <v>653</v>
      </c>
      <c r="AO201" s="554"/>
      <c r="AP201" s="554"/>
      <c r="AQ201" s="450" t="s">
        <v>653</v>
      </c>
      <c r="AR201" s="444" t="s">
        <v>653</v>
      </c>
      <c r="AS201" s="444" t="s">
        <v>653</v>
      </c>
      <c r="AT201" s="45" t="s">
        <v>653</v>
      </c>
      <c r="AU201" s="554"/>
      <c r="AV201" s="554"/>
      <c r="AW201" s="450" t="s">
        <v>653</v>
      </c>
      <c r="AX201" s="554"/>
      <c r="AY201" s="554"/>
      <c r="AZ201" s="450" t="s">
        <v>653</v>
      </c>
      <c r="BA201" s="554"/>
      <c r="BB201" s="554"/>
      <c r="BC201" s="450"/>
      <c r="BD201" s="572">
        <v>42818</v>
      </c>
      <c r="BE201" s="444" t="s">
        <v>653</v>
      </c>
      <c r="BF201" s="444" t="s">
        <v>653</v>
      </c>
      <c r="BG201" s="45" t="s">
        <v>653</v>
      </c>
      <c r="BH201" s="444" t="s">
        <v>653</v>
      </c>
      <c r="BI201" s="444" t="s">
        <v>653</v>
      </c>
      <c r="BJ201" s="45" t="s">
        <v>653</v>
      </c>
      <c r="BK201" s="444" t="s">
        <v>653</v>
      </c>
      <c r="BL201" s="444" t="s">
        <v>653</v>
      </c>
      <c r="BM201" s="729"/>
      <c r="BN201" s="45" t="s">
        <v>653</v>
      </c>
      <c r="BO201" s="45" t="s">
        <v>653</v>
      </c>
      <c r="BP201" s="729"/>
      <c r="BQ201" s="728"/>
      <c r="BR201" s="728"/>
      <c r="BS201" s="729"/>
      <c r="BT201" s="45" t="s">
        <v>653</v>
      </c>
      <c r="BU201" s="45" t="s">
        <v>653</v>
      </c>
      <c r="BV201" s="45" t="s">
        <v>653</v>
      </c>
      <c r="BW201" s="554"/>
      <c r="BX201" s="554"/>
      <c r="BY201" s="580" t="s">
        <v>1024</v>
      </c>
      <c r="BZ201" s="574"/>
      <c r="CA201" s="574"/>
      <c r="CB201" s="45" t="s">
        <v>653</v>
      </c>
      <c r="CC201" s="574"/>
      <c r="CD201" s="574"/>
      <c r="CE201" s="45" t="s">
        <v>653</v>
      </c>
      <c r="CF201" s="45" t="s">
        <v>653</v>
      </c>
      <c r="CG201" s="444" t="s">
        <v>653</v>
      </c>
      <c r="CH201" s="450" t="s">
        <v>653</v>
      </c>
      <c r="CI201" s="444" t="s">
        <v>653</v>
      </c>
      <c r="CJ201" s="444" t="s">
        <v>653</v>
      </c>
      <c r="CK201" s="729"/>
      <c r="CL201" s="576" t="s">
        <v>665</v>
      </c>
      <c r="CM201" s="580" t="s">
        <v>659</v>
      </c>
      <c r="CN201" s="45" t="s">
        <v>653</v>
      </c>
      <c r="CO201" s="444" t="s">
        <v>653</v>
      </c>
      <c r="CP201" s="444" t="s">
        <v>653</v>
      </c>
      <c r="CQ201" s="45" t="s">
        <v>653</v>
      </c>
      <c r="CR201" s="578" t="s">
        <v>653</v>
      </c>
      <c r="CS201" s="580" t="s">
        <v>659</v>
      </c>
      <c r="CT201" s="45" t="s">
        <v>653</v>
      </c>
    </row>
    <row r="202" spans="1:98" x14ac:dyDescent="0.15">
      <c r="A202" s="572">
        <v>42819</v>
      </c>
      <c r="B202" s="45" t="s">
        <v>653</v>
      </c>
      <c r="C202" s="45" t="s">
        <v>653</v>
      </c>
      <c r="D202" s="450" t="s">
        <v>653</v>
      </c>
      <c r="E202" s="574"/>
      <c r="F202" s="574"/>
      <c r="G202" s="728"/>
      <c r="H202" s="45" t="s">
        <v>653</v>
      </c>
      <c r="I202" s="45" t="s">
        <v>653</v>
      </c>
      <c r="J202" s="45" t="s">
        <v>653</v>
      </c>
      <c r="K202" s="45" t="s">
        <v>653</v>
      </c>
      <c r="L202" s="45" t="s">
        <v>653</v>
      </c>
      <c r="M202" s="45" t="s">
        <v>653</v>
      </c>
      <c r="N202" s="45" t="s">
        <v>653</v>
      </c>
      <c r="O202" s="45" t="s">
        <v>653</v>
      </c>
      <c r="P202" s="45" t="s">
        <v>653</v>
      </c>
      <c r="Q202" s="45" t="s">
        <v>653</v>
      </c>
      <c r="R202" s="45" t="s">
        <v>653</v>
      </c>
      <c r="S202" s="45" t="s">
        <v>653</v>
      </c>
      <c r="T202" s="45" t="s">
        <v>653</v>
      </c>
      <c r="U202" s="45" t="s">
        <v>653</v>
      </c>
      <c r="V202" s="729"/>
      <c r="W202" s="444" t="s">
        <v>653</v>
      </c>
      <c r="X202" s="45" t="s">
        <v>653</v>
      </c>
      <c r="Y202" s="45" t="s">
        <v>653</v>
      </c>
      <c r="Z202" s="444" t="s">
        <v>653</v>
      </c>
      <c r="AA202" s="444" t="s">
        <v>653</v>
      </c>
      <c r="AB202" s="450" t="s">
        <v>653</v>
      </c>
      <c r="AC202" s="444" t="s">
        <v>653</v>
      </c>
      <c r="AD202" s="444" t="s">
        <v>653</v>
      </c>
      <c r="AE202" s="45" t="s">
        <v>653</v>
      </c>
      <c r="AF202" s="444" t="s">
        <v>653</v>
      </c>
      <c r="AG202" s="444" t="s">
        <v>653</v>
      </c>
      <c r="AH202" s="450" t="s">
        <v>653</v>
      </c>
      <c r="AI202" s="45" t="s">
        <v>653</v>
      </c>
      <c r="AJ202" s="45" t="s">
        <v>653</v>
      </c>
      <c r="AK202" s="45" t="s">
        <v>653</v>
      </c>
      <c r="AL202" s="554"/>
      <c r="AM202" s="554"/>
      <c r="AN202" s="450" t="s">
        <v>653</v>
      </c>
      <c r="AO202" s="554"/>
      <c r="AP202" s="554"/>
      <c r="AQ202" s="450" t="s">
        <v>653</v>
      </c>
      <c r="AR202" s="444" t="s">
        <v>653</v>
      </c>
      <c r="AS202" s="444" t="s">
        <v>653</v>
      </c>
      <c r="AT202" s="45" t="s">
        <v>653</v>
      </c>
      <c r="AU202" s="554"/>
      <c r="AV202" s="554"/>
      <c r="AW202" s="450" t="s">
        <v>653</v>
      </c>
      <c r="AX202" s="554"/>
      <c r="AY202" s="554"/>
      <c r="AZ202" s="450" t="s">
        <v>653</v>
      </c>
      <c r="BA202" s="554"/>
      <c r="BB202" s="554"/>
      <c r="BC202" s="450"/>
      <c r="BD202" s="572">
        <v>42819</v>
      </c>
      <c r="BE202" s="444" t="s">
        <v>653</v>
      </c>
      <c r="BF202" s="444" t="s">
        <v>653</v>
      </c>
      <c r="BG202" s="45" t="s">
        <v>653</v>
      </c>
      <c r="BH202" s="444" t="s">
        <v>653</v>
      </c>
      <c r="BI202" s="444" t="s">
        <v>653</v>
      </c>
      <c r="BJ202" s="45" t="s">
        <v>653</v>
      </c>
      <c r="BK202" s="444" t="s">
        <v>653</v>
      </c>
      <c r="BL202" s="444" t="s">
        <v>653</v>
      </c>
      <c r="BM202" s="729"/>
      <c r="BN202" s="45" t="s">
        <v>653</v>
      </c>
      <c r="BO202" s="45" t="s">
        <v>653</v>
      </c>
      <c r="BP202" s="729"/>
      <c r="BQ202" s="728"/>
      <c r="BR202" s="728"/>
      <c r="BS202" s="729"/>
      <c r="BT202" s="45" t="s">
        <v>653</v>
      </c>
      <c r="BU202" s="45" t="s">
        <v>653</v>
      </c>
      <c r="BV202" s="45" t="s">
        <v>653</v>
      </c>
      <c r="BW202" s="554"/>
      <c r="BX202" s="554"/>
      <c r="BY202" s="580" t="s">
        <v>1024</v>
      </c>
      <c r="BZ202" s="574"/>
      <c r="CA202" s="574"/>
      <c r="CB202" s="45" t="s">
        <v>653</v>
      </c>
      <c r="CC202" s="574"/>
      <c r="CD202" s="574"/>
      <c r="CE202" s="45" t="s">
        <v>653</v>
      </c>
      <c r="CF202" s="45" t="s">
        <v>653</v>
      </c>
      <c r="CG202" s="444" t="s">
        <v>653</v>
      </c>
      <c r="CH202" s="450" t="s">
        <v>653</v>
      </c>
      <c r="CI202" s="444" t="s">
        <v>653</v>
      </c>
      <c r="CJ202" s="444" t="s">
        <v>653</v>
      </c>
      <c r="CK202" s="729"/>
      <c r="CL202" s="576" t="s">
        <v>665</v>
      </c>
      <c r="CM202" s="580" t="s">
        <v>659</v>
      </c>
      <c r="CN202" s="45" t="s">
        <v>653</v>
      </c>
      <c r="CO202" s="444" t="s">
        <v>653</v>
      </c>
      <c r="CP202" s="444" t="s">
        <v>653</v>
      </c>
      <c r="CQ202" s="45" t="s">
        <v>653</v>
      </c>
      <c r="CR202" s="580" t="s">
        <v>659</v>
      </c>
      <c r="CS202" s="580" t="s">
        <v>659</v>
      </c>
      <c r="CT202" s="45" t="s">
        <v>653</v>
      </c>
    </row>
    <row r="203" spans="1:98" x14ac:dyDescent="0.15">
      <c r="A203" s="572">
        <v>42820</v>
      </c>
      <c r="B203" s="45" t="s">
        <v>653</v>
      </c>
      <c r="C203" s="45" t="s">
        <v>653</v>
      </c>
      <c r="D203" s="450" t="s">
        <v>653</v>
      </c>
      <c r="E203" s="574"/>
      <c r="F203" s="574"/>
      <c r="G203" s="728"/>
      <c r="H203" s="45" t="s">
        <v>653</v>
      </c>
      <c r="I203" s="45" t="s">
        <v>653</v>
      </c>
      <c r="J203" s="45" t="s">
        <v>653</v>
      </c>
      <c r="K203" s="45" t="s">
        <v>653</v>
      </c>
      <c r="L203" s="45" t="s">
        <v>653</v>
      </c>
      <c r="M203" s="45" t="s">
        <v>653</v>
      </c>
      <c r="N203" s="45" t="s">
        <v>653</v>
      </c>
      <c r="O203" s="45" t="s">
        <v>653</v>
      </c>
      <c r="P203" s="45" t="s">
        <v>653</v>
      </c>
      <c r="Q203" s="45" t="s">
        <v>653</v>
      </c>
      <c r="R203" s="45" t="s">
        <v>653</v>
      </c>
      <c r="S203" s="45" t="s">
        <v>653</v>
      </c>
      <c r="T203" s="45" t="s">
        <v>653</v>
      </c>
      <c r="U203" s="45" t="s">
        <v>653</v>
      </c>
      <c r="V203" s="729"/>
      <c r="W203" s="444" t="s">
        <v>653</v>
      </c>
      <c r="X203" s="45" t="s">
        <v>653</v>
      </c>
      <c r="Y203" s="45" t="s">
        <v>653</v>
      </c>
      <c r="Z203" s="444" t="s">
        <v>653</v>
      </c>
      <c r="AA203" s="444" t="s">
        <v>653</v>
      </c>
      <c r="AB203" s="450" t="s">
        <v>653</v>
      </c>
      <c r="AC203" s="444" t="s">
        <v>653</v>
      </c>
      <c r="AD203" s="444" t="s">
        <v>653</v>
      </c>
      <c r="AE203" s="45" t="s">
        <v>653</v>
      </c>
      <c r="AF203" s="444" t="s">
        <v>653</v>
      </c>
      <c r="AG203" s="444" t="s">
        <v>653</v>
      </c>
      <c r="AH203" s="450" t="s">
        <v>653</v>
      </c>
      <c r="AI203" s="45" t="s">
        <v>653</v>
      </c>
      <c r="AJ203" s="45" t="s">
        <v>653</v>
      </c>
      <c r="AK203" s="45" t="s">
        <v>653</v>
      </c>
      <c r="AL203" s="554"/>
      <c r="AM203" s="554"/>
      <c r="AN203" s="450" t="s">
        <v>653</v>
      </c>
      <c r="AO203" s="554"/>
      <c r="AP203" s="554"/>
      <c r="AQ203" s="450" t="s">
        <v>653</v>
      </c>
      <c r="AR203" s="444" t="s">
        <v>653</v>
      </c>
      <c r="AS203" s="444" t="s">
        <v>653</v>
      </c>
      <c r="AT203" s="45" t="s">
        <v>653</v>
      </c>
      <c r="AU203" s="554"/>
      <c r="AV203" s="554"/>
      <c r="AW203" s="450" t="s">
        <v>653</v>
      </c>
      <c r="AX203" s="554"/>
      <c r="AY203" s="554"/>
      <c r="AZ203" s="450" t="s">
        <v>653</v>
      </c>
      <c r="BA203" s="554"/>
      <c r="BB203" s="554"/>
      <c r="BC203" s="450"/>
      <c r="BD203" s="572">
        <v>42820</v>
      </c>
      <c r="BE203" s="444" t="s">
        <v>653</v>
      </c>
      <c r="BF203" s="444" t="s">
        <v>653</v>
      </c>
      <c r="BG203" s="45" t="s">
        <v>653</v>
      </c>
      <c r="BH203" s="444" t="s">
        <v>653</v>
      </c>
      <c r="BI203" s="444" t="s">
        <v>653</v>
      </c>
      <c r="BJ203" s="45" t="s">
        <v>653</v>
      </c>
      <c r="BK203" s="444" t="s">
        <v>653</v>
      </c>
      <c r="BL203" s="444" t="s">
        <v>653</v>
      </c>
      <c r="BM203" s="729"/>
      <c r="BN203" s="45" t="s">
        <v>653</v>
      </c>
      <c r="BO203" s="45" t="s">
        <v>653</v>
      </c>
      <c r="BP203" s="729"/>
      <c r="BQ203" s="728"/>
      <c r="BR203" s="728"/>
      <c r="BS203" s="729"/>
      <c r="BT203" s="45" t="s">
        <v>653</v>
      </c>
      <c r="BU203" s="45" t="s">
        <v>653</v>
      </c>
      <c r="BV203" s="45" t="s">
        <v>653</v>
      </c>
      <c r="BW203" s="554"/>
      <c r="BX203" s="554"/>
      <c r="BY203" s="580" t="s">
        <v>1024</v>
      </c>
      <c r="BZ203" s="574"/>
      <c r="CA203" s="574"/>
      <c r="CB203" s="45" t="s">
        <v>653</v>
      </c>
      <c r="CC203" s="574"/>
      <c r="CD203" s="574"/>
      <c r="CE203" s="45" t="s">
        <v>653</v>
      </c>
      <c r="CF203" s="45" t="s">
        <v>653</v>
      </c>
      <c r="CG203" s="444" t="s">
        <v>653</v>
      </c>
      <c r="CH203" s="450" t="s">
        <v>653</v>
      </c>
      <c r="CI203" s="444" t="s">
        <v>653</v>
      </c>
      <c r="CJ203" s="444" t="s">
        <v>653</v>
      </c>
      <c r="CK203" s="729"/>
      <c r="CL203" s="444" t="s">
        <v>653</v>
      </c>
      <c r="CM203" s="580" t="s">
        <v>659</v>
      </c>
      <c r="CN203" s="45" t="s">
        <v>653</v>
      </c>
      <c r="CO203" s="444" t="s">
        <v>653</v>
      </c>
      <c r="CP203" s="444" t="s">
        <v>653</v>
      </c>
      <c r="CQ203" s="45" t="s">
        <v>653</v>
      </c>
      <c r="CR203" s="580" t="s">
        <v>659</v>
      </c>
      <c r="CS203" s="580" t="s">
        <v>659</v>
      </c>
      <c r="CT203" s="45" t="s">
        <v>653</v>
      </c>
    </row>
    <row r="204" spans="1:98" x14ac:dyDescent="0.15">
      <c r="A204" s="572">
        <v>42821</v>
      </c>
      <c r="B204" s="45" t="s">
        <v>653</v>
      </c>
      <c r="C204" s="45" t="s">
        <v>653</v>
      </c>
      <c r="D204" s="450" t="s">
        <v>653</v>
      </c>
      <c r="E204" s="574"/>
      <c r="F204" s="574"/>
      <c r="G204" s="728"/>
      <c r="H204" s="45" t="s">
        <v>653</v>
      </c>
      <c r="I204" s="45" t="s">
        <v>653</v>
      </c>
      <c r="J204" s="45" t="s">
        <v>653</v>
      </c>
      <c r="K204" s="45" t="s">
        <v>653</v>
      </c>
      <c r="L204" s="45" t="s">
        <v>653</v>
      </c>
      <c r="M204" s="45" t="s">
        <v>653</v>
      </c>
      <c r="N204" s="45" t="s">
        <v>653</v>
      </c>
      <c r="O204" s="45" t="s">
        <v>653</v>
      </c>
      <c r="P204" s="45" t="s">
        <v>653</v>
      </c>
      <c r="Q204" s="45" t="s">
        <v>653</v>
      </c>
      <c r="R204" s="45" t="s">
        <v>653</v>
      </c>
      <c r="S204" s="45" t="s">
        <v>653</v>
      </c>
      <c r="T204" s="45" t="s">
        <v>653</v>
      </c>
      <c r="U204" s="45" t="s">
        <v>653</v>
      </c>
      <c r="V204" s="729"/>
      <c r="W204" s="444" t="s">
        <v>653</v>
      </c>
      <c r="X204" s="45" t="s">
        <v>653</v>
      </c>
      <c r="Y204" s="45" t="s">
        <v>653</v>
      </c>
      <c r="Z204" s="580" t="s">
        <v>659</v>
      </c>
      <c r="AA204" s="580" t="s">
        <v>659</v>
      </c>
      <c r="AB204" s="575" t="s">
        <v>659</v>
      </c>
      <c r="AC204" s="444" t="s">
        <v>653</v>
      </c>
      <c r="AD204" s="444" t="s">
        <v>653</v>
      </c>
      <c r="AE204" s="45" t="s">
        <v>653</v>
      </c>
      <c r="AF204" s="444" t="s">
        <v>653</v>
      </c>
      <c r="AG204" s="444" t="s">
        <v>653</v>
      </c>
      <c r="AH204" s="450" t="s">
        <v>653</v>
      </c>
      <c r="AI204" s="45" t="s">
        <v>653</v>
      </c>
      <c r="AJ204" s="45" t="s">
        <v>653</v>
      </c>
      <c r="AK204" s="45" t="s">
        <v>653</v>
      </c>
      <c r="AL204" s="554"/>
      <c r="AM204" s="554"/>
      <c r="AN204" s="450" t="s">
        <v>653</v>
      </c>
      <c r="AO204" s="554"/>
      <c r="AP204" s="554"/>
      <c r="AQ204" s="450" t="s">
        <v>653</v>
      </c>
      <c r="AR204" s="444" t="s">
        <v>653</v>
      </c>
      <c r="AS204" s="444" t="s">
        <v>653</v>
      </c>
      <c r="AT204" s="45" t="s">
        <v>653</v>
      </c>
      <c r="AU204" s="554"/>
      <c r="AV204" s="554"/>
      <c r="AW204" s="450" t="s">
        <v>653</v>
      </c>
      <c r="AX204" s="554"/>
      <c r="AY204" s="554"/>
      <c r="AZ204" s="450" t="s">
        <v>653</v>
      </c>
      <c r="BA204" s="554"/>
      <c r="BB204" s="554"/>
      <c r="BC204" s="450"/>
      <c r="BD204" s="572">
        <v>42821</v>
      </c>
      <c r="BE204" s="444" t="s">
        <v>653</v>
      </c>
      <c r="BF204" s="444" t="s">
        <v>653</v>
      </c>
      <c r="BG204" s="45" t="s">
        <v>653</v>
      </c>
      <c r="BH204" s="444" t="s">
        <v>653</v>
      </c>
      <c r="BI204" s="444" t="s">
        <v>653</v>
      </c>
      <c r="BJ204" s="45" t="s">
        <v>653</v>
      </c>
      <c r="BK204" s="444" t="s">
        <v>653</v>
      </c>
      <c r="BL204" s="444" t="s">
        <v>653</v>
      </c>
      <c r="BM204" s="729"/>
      <c r="BN204" s="45" t="s">
        <v>653</v>
      </c>
      <c r="BO204" s="45" t="s">
        <v>653</v>
      </c>
      <c r="BP204" s="729"/>
      <c r="BQ204" s="728"/>
      <c r="BR204" s="728"/>
      <c r="BS204" s="729"/>
      <c r="BT204" s="45" t="s">
        <v>653</v>
      </c>
      <c r="BU204" s="45" t="s">
        <v>653</v>
      </c>
      <c r="BV204" s="45" t="s">
        <v>653</v>
      </c>
      <c r="BW204" s="554"/>
      <c r="BX204" s="554"/>
      <c r="BY204" s="580" t="s">
        <v>1024</v>
      </c>
      <c r="BZ204" s="574"/>
      <c r="CA204" s="574"/>
      <c r="CB204" s="45" t="s">
        <v>653</v>
      </c>
      <c r="CC204" s="574"/>
      <c r="CD204" s="574"/>
      <c r="CE204" s="45" t="s">
        <v>653</v>
      </c>
      <c r="CF204" s="45" t="s">
        <v>653</v>
      </c>
      <c r="CG204" s="444" t="s">
        <v>653</v>
      </c>
      <c r="CH204" s="450" t="s">
        <v>653</v>
      </c>
      <c r="CI204" s="444" t="s">
        <v>653</v>
      </c>
      <c r="CJ204" s="444" t="s">
        <v>653</v>
      </c>
      <c r="CK204" s="729"/>
      <c r="CL204" s="580" t="s">
        <v>659</v>
      </c>
      <c r="CM204" s="580" t="s">
        <v>659</v>
      </c>
      <c r="CN204" s="45" t="s">
        <v>653</v>
      </c>
      <c r="CO204" s="444" t="s">
        <v>653</v>
      </c>
      <c r="CP204" s="444" t="s">
        <v>653</v>
      </c>
      <c r="CQ204" s="45" t="s">
        <v>653</v>
      </c>
      <c r="CR204" s="580" t="s">
        <v>659</v>
      </c>
      <c r="CS204" s="580" t="s">
        <v>659</v>
      </c>
      <c r="CT204" s="45" t="s">
        <v>653</v>
      </c>
    </row>
    <row r="205" spans="1:98" x14ac:dyDescent="0.15">
      <c r="A205" s="572">
        <v>42822</v>
      </c>
      <c r="B205" s="45" t="s">
        <v>653</v>
      </c>
      <c r="C205" s="45" t="s">
        <v>653</v>
      </c>
      <c r="D205" s="450" t="s">
        <v>653</v>
      </c>
      <c r="E205" s="574"/>
      <c r="F205" s="574"/>
      <c r="G205" s="728"/>
      <c r="H205" s="45" t="s">
        <v>653</v>
      </c>
      <c r="I205" s="45" t="s">
        <v>653</v>
      </c>
      <c r="J205" s="45" t="s">
        <v>653</v>
      </c>
      <c r="K205" s="45" t="s">
        <v>653</v>
      </c>
      <c r="L205" s="45" t="s">
        <v>653</v>
      </c>
      <c r="M205" s="45" t="s">
        <v>653</v>
      </c>
      <c r="N205" s="45" t="s">
        <v>653</v>
      </c>
      <c r="O205" s="45" t="s">
        <v>653</v>
      </c>
      <c r="P205" s="45" t="s">
        <v>653</v>
      </c>
      <c r="Q205" s="45" t="s">
        <v>653</v>
      </c>
      <c r="R205" s="45" t="s">
        <v>653</v>
      </c>
      <c r="S205" s="45" t="s">
        <v>653</v>
      </c>
      <c r="T205" s="45" t="s">
        <v>653</v>
      </c>
      <c r="U205" s="45" t="s">
        <v>653</v>
      </c>
      <c r="V205" s="729"/>
      <c r="W205" s="444" t="s">
        <v>653</v>
      </c>
      <c r="X205" s="45" t="s">
        <v>653</v>
      </c>
      <c r="Y205" s="45" t="s">
        <v>653</v>
      </c>
      <c r="Z205" s="580" t="s">
        <v>659</v>
      </c>
      <c r="AA205" s="580" t="s">
        <v>659</v>
      </c>
      <c r="AB205" s="575" t="s">
        <v>659</v>
      </c>
      <c r="AC205" s="444" t="s">
        <v>653</v>
      </c>
      <c r="AD205" s="444" t="s">
        <v>653</v>
      </c>
      <c r="AE205" s="45" t="s">
        <v>653</v>
      </c>
      <c r="AF205" s="444" t="s">
        <v>653</v>
      </c>
      <c r="AG205" s="444" t="s">
        <v>653</v>
      </c>
      <c r="AH205" s="450" t="s">
        <v>653</v>
      </c>
      <c r="AI205" s="45" t="s">
        <v>653</v>
      </c>
      <c r="AJ205" s="45" t="s">
        <v>653</v>
      </c>
      <c r="AK205" s="45" t="s">
        <v>653</v>
      </c>
      <c r="AL205" s="554"/>
      <c r="AM205" s="554"/>
      <c r="AN205" s="450" t="s">
        <v>653</v>
      </c>
      <c r="AO205" s="554"/>
      <c r="AP205" s="554"/>
      <c r="AQ205" s="450" t="s">
        <v>653</v>
      </c>
      <c r="AR205" s="444" t="s">
        <v>653</v>
      </c>
      <c r="AS205" s="444" t="s">
        <v>653</v>
      </c>
      <c r="AT205" s="45" t="s">
        <v>653</v>
      </c>
      <c r="AU205" s="554"/>
      <c r="AV205" s="554"/>
      <c r="AW205" s="450" t="s">
        <v>653</v>
      </c>
      <c r="AX205" s="554"/>
      <c r="AY205" s="554"/>
      <c r="AZ205" s="450" t="s">
        <v>653</v>
      </c>
      <c r="BA205" s="554"/>
      <c r="BB205" s="554"/>
      <c r="BC205" s="450"/>
      <c r="BD205" s="572">
        <v>42822</v>
      </c>
      <c r="BE205" s="444" t="s">
        <v>653</v>
      </c>
      <c r="BF205" s="444" t="s">
        <v>653</v>
      </c>
      <c r="BG205" s="45" t="s">
        <v>653</v>
      </c>
      <c r="BH205" s="444" t="s">
        <v>653</v>
      </c>
      <c r="BI205" s="444" t="s">
        <v>653</v>
      </c>
      <c r="BJ205" s="45" t="s">
        <v>653</v>
      </c>
      <c r="BK205" s="444" t="s">
        <v>653</v>
      </c>
      <c r="BL205" s="444" t="s">
        <v>653</v>
      </c>
      <c r="BM205" s="729"/>
      <c r="BN205" s="45" t="s">
        <v>653</v>
      </c>
      <c r="BO205" s="45" t="s">
        <v>653</v>
      </c>
      <c r="BP205" s="729"/>
      <c r="BQ205" s="728"/>
      <c r="BR205" s="728"/>
      <c r="BS205" s="729"/>
      <c r="BT205" s="45" t="s">
        <v>653</v>
      </c>
      <c r="BU205" s="45" t="s">
        <v>653</v>
      </c>
      <c r="BV205" s="45" t="s">
        <v>653</v>
      </c>
      <c r="BW205" s="554"/>
      <c r="BX205" s="554"/>
      <c r="BY205" s="580" t="s">
        <v>1024</v>
      </c>
      <c r="BZ205" s="574"/>
      <c r="CA205" s="574"/>
      <c r="CB205" s="45" t="s">
        <v>653</v>
      </c>
      <c r="CC205" s="574"/>
      <c r="CD205" s="574"/>
      <c r="CE205" s="45" t="s">
        <v>653</v>
      </c>
      <c r="CF205" s="45" t="s">
        <v>653</v>
      </c>
      <c r="CG205" s="444" t="s">
        <v>653</v>
      </c>
      <c r="CH205" s="450" t="s">
        <v>653</v>
      </c>
      <c r="CI205" s="444" t="s">
        <v>653</v>
      </c>
      <c r="CJ205" s="444" t="s">
        <v>653</v>
      </c>
      <c r="CK205" s="729"/>
      <c r="CL205" s="580" t="s">
        <v>659</v>
      </c>
      <c r="CM205" s="580" t="s">
        <v>659</v>
      </c>
      <c r="CN205" s="45" t="s">
        <v>653</v>
      </c>
      <c r="CO205" s="444" t="s">
        <v>653</v>
      </c>
      <c r="CP205" s="444" t="s">
        <v>653</v>
      </c>
      <c r="CQ205" s="45" t="s">
        <v>653</v>
      </c>
      <c r="CR205" s="580" t="s">
        <v>659</v>
      </c>
      <c r="CS205" s="580" t="s">
        <v>659</v>
      </c>
      <c r="CT205" s="45" t="s">
        <v>653</v>
      </c>
    </row>
    <row r="206" spans="1:98" x14ac:dyDescent="0.15">
      <c r="A206" s="572">
        <v>42823</v>
      </c>
      <c r="B206" s="45" t="s">
        <v>653</v>
      </c>
      <c r="C206" s="45" t="s">
        <v>653</v>
      </c>
      <c r="D206" s="450" t="s">
        <v>653</v>
      </c>
      <c r="E206" s="574"/>
      <c r="F206" s="574"/>
      <c r="G206" s="728"/>
      <c r="H206" s="45" t="s">
        <v>653</v>
      </c>
      <c r="I206" s="45" t="s">
        <v>653</v>
      </c>
      <c r="J206" s="45" t="s">
        <v>653</v>
      </c>
      <c r="K206" s="45" t="s">
        <v>653</v>
      </c>
      <c r="L206" s="45" t="s">
        <v>653</v>
      </c>
      <c r="M206" s="45" t="s">
        <v>653</v>
      </c>
      <c r="N206" s="45" t="s">
        <v>653</v>
      </c>
      <c r="O206" s="45" t="s">
        <v>653</v>
      </c>
      <c r="P206" s="45" t="s">
        <v>653</v>
      </c>
      <c r="Q206" s="45" t="s">
        <v>653</v>
      </c>
      <c r="R206" s="45" t="s">
        <v>653</v>
      </c>
      <c r="S206" s="45" t="s">
        <v>653</v>
      </c>
      <c r="T206" s="45" t="s">
        <v>653</v>
      </c>
      <c r="U206" s="45" t="s">
        <v>653</v>
      </c>
      <c r="V206" s="729"/>
      <c r="W206" s="444" t="s">
        <v>653</v>
      </c>
      <c r="X206" s="45" t="s">
        <v>653</v>
      </c>
      <c r="Y206" s="45" t="s">
        <v>653</v>
      </c>
      <c r="Z206" s="444" t="s">
        <v>653</v>
      </c>
      <c r="AA206" s="444" t="s">
        <v>653</v>
      </c>
      <c r="AB206" s="450" t="s">
        <v>653</v>
      </c>
      <c r="AC206" s="444" t="s">
        <v>653</v>
      </c>
      <c r="AD206" s="444" t="s">
        <v>653</v>
      </c>
      <c r="AE206" s="45" t="s">
        <v>653</v>
      </c>
      <c r="AF206" s="444" t="s">
        <v>653</v>
      </c>
      <c r="AG206" s="444" t="s">
        <v>653</v>
      </c>
      <c r="AH206" s="450" t="s">
        <v>653</v>
      </c>
      <c r="AI206" s="45" t="s">
        <v>653</v>
      </c>
      <c r="AJ206" s="45" t="s">
        <v>653</v>
      </c>
      <c r="AK206" s="45" t="s">
        <v>653</v>
      </c>
      <c r="AL206" s="554"/>
      <c r="AM206" s="554"/>
      <c r="AN206" s="730" t="s">
        <v>653</v>
      </c>
      <c r="AO206" s="554"/>
      <c r="AP206" s="554"/>
      <c r="AQ206" s="450" t="s">
        <v>653</v>
      </c>
      <c r="AR206" s="444" t="s">
        <v>653</v>
      </c>
      <c r="AS206" s="444" t="s">
        <v>653</v>
      </c>
      <c r="AT206" s="45" t="s">
        <v>653</v>
      </c>
      <c r="AU206" s="554"/>
      <c r="AV206" s="554"/>
      <c r="AW206" s="450" t="s">
        <v>653</v>
      </c>
      <c r="AX206" s="554"/>
      <c r="AY206" s="554"/>
      <c r="AZ206" s="450" t="s">
        <v>653</v>
      </c>
      <c r="BA206" s="554"/>
      <c r="BB206" s="554"/>
      <c r="BC206" s="450"/>
      <c r="BD206" s="572">
        <v>42823</v>
      </c>
      <c r="BE206" s="444" t="s">
        <v>653</v>
      </c>
      <c r="BF206" s="444" t="s">
        <v>653</v>
      </c>
      <c r="BG206" s="45" t="s">
        <v>653</v>
      </c>
      <c r="BH206" s="444" t="s">
        <v>653</v>
      </c>
      <c r="BI206" s="444" t="s">
        <v>653</v>
      </c>
      <c r="BJ206" s="45" t="s">
        <v>653</v>
      </c>
      <c r="BK206" s="444" t="s">
        <v>653</v>
      </c>
      <c r="BL206" s="444" t="s">
        <v>653</v>
      </c>
      <c r="BM206" s="729"/>
      <c r="BN206" s="45" t="s">
        <v>653</v>
      </c>
      <c r="BO206" s="45" t="s">
        <v>653</v>
      </c>
      <c r="BP206" s="729"/>
      <c r="BQ206" s="728"/>
      <c r="BR206" s="728"/>
      <c r="BS206" s="729"/>
      <c r="BT206" s="45" t="s">
        <v>653</v>
      </c>
      <c r="BU206" s="45" t="s">
        <v>653</v>
      </c>
      <c r="BV206" s="45" t="s">
        <v>653</v>
      </c>
      <c r="BW206" s="554"/>
      <c r="BX206" s="554"/>
      <c r="BY206" s="580" t="s">
        <v>1024</v>
      </c>
      <c r="BZ206" s="574"/>
      <c r="CA206" s="574"/>
      <c r="CB206" s="45" t="s">
        <v>653</v>
      </c>
      <c r="CC206" s="574"/>
      <c r="CD206" s="574"/>
      <c r="CE206" s="45" t="s">
        <v>653</v>
      </c>
      <c r="CF206" s="45" t="s">
        <v>653</v>
      </c>
      <c r="CG206" s="444" t="s">
        <v>653</v>
      </c>
      <c r="CH206" s="450" t="s">
        <v>653</v>
      </c>
      <c r="CI206" s="444" t="s">
        <v>653</v>
      </c>
      <c r="CJ206" s="444" t="s">
        <v>653</v>
      </c>
      <c r="CK206" s="729"/>
      <c r="CL206" s="580" t="s">
        <v>659</v>
      </c>
      <c r="CM206" s="578" t="s">
        <v>653</v>
      </c>
      <c r="CN206" s="45" t="s">
        <v>653</v>
      </c>
      <c r="CO206" s="444" t="s">
        <v>653</v>
      </c>
      <c r="CP206" s="444" t="s">
        <v>653</v>
      </c>
      <c r="CQ206" s="45" t="s">
        <v>653</v>
      </c>
      <c r="CR206" s="580" t="s">
        <v>659</v>
      </c>
      <c r="CS206" s="580" t="s">
        <v>659</v>
      </c>
      <c r="CT206" s="45" t="s">
        <v>653</v>
      </c>
    </row>
    <row r="207" spans="1:98" x14ac:dyDescent="0.15">
      <c r="A207" s="572">
        <v>42824</v>
      </c>
      <c r="B207" s="45" t="s">
        <v>653</v>
      </c>
      <c r="C207" s="45" t="s">
        <v>653</v>
      </c>
      <c r="D207" s="450" t="s">
        <v>653</v>
      </c>
      <c r="E207" s="574"/>
      <c r="F207" s="574"/>
      <c r="G207" s="728"/>
      <c r="H207" s="45" t="s">
        <v>653</v>
      </c>
      <c r="I207" s="45" t="s">
        <v>653</v>
      </c>
      <c r="J207" s="45" t="s">
        <v>653</v>
      </c>
      <c r="K207" s="45" t="s">
        <v>653</v>
      </c>
      <c r="L207" s="45" t="s">
        <v>653</v>
      </c>
      <c r="M207" s="45" t="s">
        <v>653</v>
      </c>
      <c r="N207" s="45" t="s">
        <v>653</v>
      </c>
      <c r="O207" s="45" t="s">
        <v>653</v>
      </c>
      <c r="P207" s="45" t="s">
        <v>653</v>
      </c>
      <c r="Q207" s="45" t="s">
        <v>653</v>
      </c>
      <c r="R207" s="45" t="s">
        <v>653</v>
      </c>
      <c r="S207" s="45" t="s">
        <v>653</v>
      </c>
      <c r="T207" s="45" t="s">
        <v>653</v>
      </c>
      <c r="U207" s="45" t="s">
        <v>653</v>
      </c>
      <c r="V207" s="729"/>
      <c r="W207" s="444" t="s">
        <v>653</v>
      </c>
      <c r="X207" s="45" t="s">
        <v>653</v>
      </c>
      <c r="Y207" s="45" t="s">
        <v>653</v>
      </c>
      <c r="Z207" s="444" t="s">
        <v>653</v>
      </c>
      <c r="AA207" s="444" t="s">
        <v>653</v>
      </c>
      <c r="AB207" s="450" t="s">
        <v>653</v>
      </c>
      <c r="AC207" s="444" t="s">
        <v>653</v>
      </c>
      <c r="AD207" s="444" t="s">
        <v>653</v>
      </c>
      <c r="AE207" s="45" t="s">
        <v>653</v>
      </c>
      <c r="AF207" s="444" t="s">
        <v>653</v>
      </c>
      <c r="AG207" s="444" t="s">
        <v>653</v>
      </c>
      <c r="AH207" s="450" t="s">
        <v>653</v>
      </c>
      <c r="AI207" s="45" t="s">
        <v>653</v>
      </c>
      <c r="AJ207" s="45" t="s">
        <v>653</v>
      </c>
      <c r="AK207" s="45" t="s">
        <v>653</v>
      </c>
      <c r="AL207" s="554"/>
      <c r="AM207" s="554"/>
      <c r="AN207" s="730" t="s">
        <v>653</v>
      </c>
      <c r="AO207" s="554"/>
      <c r="AP207" s="554"/>
      <c r="AQ207" s="450" t="s">
        <v>653</v>
      </c>
      <c r="AR207" s="444" t="s">
        <v>653</v>
      </c>
      <c r="AS207" s="444" t="s">
        <v>653</v>
      </c>
      <c r="AT207" s="45" t="s">
        <v>653</v>
      </c>
      <c r="AU207" s="554"/>
      <c r="AV207" s="554"/>
      <c r="AW207" s="450" t="s">
        <v>653</v>
      </c>
      <c r="AX207" s="554"/>
      <c r="AY207" s="554"/>
      <c r="AZ207" s="450" t="s">
        <v>653</v>
      </c>
      <c r="BA207" s="554"/>
      <c r="BB207" s="554"/>
      <c r="BC207" s="450"/>
      <c r="BD207" s="572">
        <v>42824</v>
      </c>
      <c r="BE207" s="444" t="s">
        <v>653</v>
      </c>
      <c r="BF207" s="444" t="s">
        <v>653</v>
      </c>
      <c r="BG207" s="45" t="s">
        <v>653</v>
      </c>
      <c r="BH207" s="444" t="s">
        <v>653</v>
      </c>
      <c r="BI207" s="444" t="s">
        <v>653</v>
      </c>
      <c r="BJ207" s="45" t="s">
        <v>653</v>
      </c>
      <c r="BK207" s="444" t="s">
        <v>653</v>
      </c>
      <c r="BL207" s="444" t="s">
        <v>653</v>
      </c>
      <c r="BM207" s="729"/>
      <c r="BN207" s="45" t="s">
        <v>653</v>
      </c>
      <c r="BO207" s="45" t="s">
        <v>653</v>
      </c>
      <c r="BP207" s="729"/>
      <c r="BQ207" s="728"/>
      <c r="BR207" s="728"/>
      <c r="BS207" s="729"/>
      <c r="BT207" s="45" t="s">
        <v>653</v>
      </c>
      <c r="BU207" s="45" t="s">
        <v>653</v>
      </c>
      <c r="BV207" s="45" t="s">
        <v>653</v>
      </c>
      <c r="BW207" s="554"/>
      <c r="BX207" s="554"/>
      <c r="BY207" s="580" t="s">
        <v>1024</v>
      </c>
      <c r="BZ207" s="574"/>
      <c r="CA207" s="574"/>
      <c r="CB207" s="45" t="s">
        <v>653</v>
      </c>
      <c r="CC207" s="574"/>
      <c r="CD207" s="574"/>
      <c r="CE207" s="45" t="s">
        <v>653</v>
      </c>
      <c r="CF207" s="45" t="s">
        <v>653</v>
      </c>
      <c r="CG207" s="444" t="s">
        <v>653</v>
      </c>
      <c r="CH207" s="450" t="s">
        <v>653</v>
      </c>
      <c r="CI207" s="444" t="s">
        <v>653</v>
      </c>
      <c r="CJ207" s="444" t="s">
        <v>653</v>
      </c>
      <c r="CK207" s="729"/>
      <c r="CL207" s="444" t="s">
        <v>653</v>
      </c>
      <c r="CM207" s="576" t="s">
        <v>665</v>
      </c>
      <c r="CN207" s="45" t="s">
        <v>653</v>
      </c>
      <c r="CO207" s="444" t="s">
        <v>653</v>
      </c>
      <c r="CP207" s="444" t="s">
        <v>653</v>
      </c>
      <c r="CQ207" s="45" t="s">
        <v>653</v>
      </c>
      <c r="CR207" s="580" t="s">
        <v>659</v>
      </c>
      <c r="CS207" s="580" t="s">
        <v>659</v>
      </c>
      <c r="CT207" s="45" t="s">
        <v>653</v>
      </c>
    </row>
    <row r="208" spans="1:98" x14ac:dyDescent="0.15">
      <c r="A208" s="572">
        <v>42825</v>
      </c>
      <c r="B208" s="45" t="s">
        <v>653</v>
      </c>
      <c r="C208" s="45" t="s">
        <v>653</v>
      </c>
      <c r="D208" s="450" t="s">
        <v>653</v>
      </c>
      <c r="E208" s="574"/>
      <c r="F208" s="574"/>
      <c r="G208" s="728"/>
      <c r="H208" s="45" t="s">
        <v>653</v>
      </c>
      <c r="I208" s="45" t="s">
        <v>653</v>
      </c>
      <c r="J208" s="45" t="s">
        <v>653</v>
      </c>
      <c r="K208" s="45" t="s">
        <v>653</v>
      </c>
      <c r="L208" s="45" t="s">
        <v>653</v>
      </c>
      <c r="M208" s="45" t="s">
        <v>653</v>
      </c>
      <c r="N208" s="45" t="s">
        <v>653</v>
      </c>
      <c r="O208" s="45" t="s">
        <v>653</v>
      </c>
      <c r="P208" s="45" t="s">
        <v>653</v>
      </c>
      <c r="Q208" s="45" t="s">
        <v>653</v>
      </c>
      <c r="R208" s="45" t="s">
        <v>653</v>
      </c>
      <c r="S208" s="45" t="s">
        <v>653</v>
      </c>
      <c r="T208" s="45" t="s">
        <v>653</v>
      </c>
      <c r="U208" s="45" t="s">
        <v>653</v>
      </c>
      <c r="V208" s="729"/>
      <c r="W208" s="444" t="s">
        <v>653</v>
      </c>
      <c r="X208" s="45" t="s">
        <v>653</v>
      </c>
      <c r="Y208" s="45" t="s">
        <v>653</v>
      </c>
      <c r="Z208" s="444" t="s">
        <v>653</v>
      </c>
      <c r="AA208" s="444" t="s">
        <v>653</v>
      </c>
      <c r="AB208" s="450" t="s">
        <v>653</v>
      </c>
      <c r="AC208" s="444" t="s">
        <v>653</v>
      </c>
      <c r="AD208" s="444" t="s">
        <v>653</v>
      </c>
      <c r="AE208" s="45" t="s">
        <v>653</v>
      </c>
      <c r="AF208" s="444" t="s">
        <v>653</v>
      </c>
      <c r="AG208" s="444" t="s">
        <v>653</v>
      </c>
      <c r="AH208" s="450" t="s">
        <v>653</v>
      </c>
      <c r="AI208" s="45" t="s">
        <v>653</v>
      </c>
      <c r="AJ208" s="45" t="s">
        <v>653</v>
      </c>
      <c r="AK208" s="45" t="s">
        <v>653</v>
      </c>
      <c r="AL208" s="554"/>
      <c r="AM208" s="554"/>
      <c r="AN208" s="730" t="s">
        <v>653</v>
      </c>
      <c r="AO208" s="554"/>
      <c r="AP208" s="554"/>
      <c r="AQ208" s="450" t="s">
        <v>653</v>
      </c>
      <c r="AR208" s="444" t="s">
        <v>653</v>
      </c>
      <c r="AS208" s="444" t="s">
        <v>653</v>
      </c>
      <c r="AT208" s="45" t="s">
        <v>653</v>
      </c>
      <c r="AU208" s="554"/>
      <c r="AV208" s="554"/>
      <c r="AW208" s="450" t="s">
        <v>653</v>
      </c>
      <c r="AX208" s="554"/>
      <c r="AY208" s="554"/>
      <c r="AZ208" s="450" t="s">
        <v>653</v>
      </c>
      <c r="BA208" s="554"/>
      <c r="BB208" s="554"/>
      <c r="BC208" s="450"/>
      <c r="BD208" s="572">
        <v>42825</v>
      </c>
      <c r="BE208" s="444" t="s">
        <v>653</v>
      </c>
      <c r="BF208" s="444" t="s">
        <v>653</v>
      </c>
      <c r="BG208" s="45" t="s">
        <v>653</v>
      </c>
      <c r="BH208" s="580" t="s">
        <v>1036</v>
      </c>
      <c r="BI208" s="580" t="s">
        <v>1036</v>
      </c>
      <c r="BJ208" s="45" t="s">
        <v>653</v>
      </c>
      <c r="BK208" s="580" t="s">
        <v>1036</v>
      </c>
      <c r="BL208" s="580" t="s">
        <v>1036</v>
      </c>
      <c r="BM208" s="729"/>
      <c r="BN208" s="45" t="s">
        <v>653</v>
      </c>
      <c r="BO208" s="45" t="s">
        <v>653</v>
      </c>
      <c r="BP208" s="729"/>
      <c r="BQ208" s="728"/>
      <c r="BR208" s="728"/>
      <c r="BS208" s="729"/>
      <c r="BT208" s="45" t="s">
        <v>653</v>
      </c>
      <c r="BU208" s="45" t="s">
        <v>653</v>
      </c>
      <c r="BV208" s="45" t="s">
        <v>653</v>
      </c>
      <c r="BW208" s="554"/>
      <c r="BX208" s="554"/>
      <c r="BY208" s="580" t="s">
        <v>1024</v>
      </c>
      <c r="BZ208" s="574"/>
      <c r="CA208" s="574"/>
      <c r="CB208" s="45" t="s">
        <v>653</v>
      </c>
      <c r="CC208" s="574"/>
      <c r="CD208" s="574"/>
      <c r="CE208" s="45" t="s">
        <v>653</v>
      </c>
      <c r="CF208" s="728" t="s">
        <v>665</v>
      </c>
      <c r="CG208" s="576" t="s">
        <v>665</v>
      </c>
      <c r="CH208" s="450" t="s">
        <v>653</v>
      </c>
      <c r="CI208" s="444" t="s">
        <v>653</v>
      </c>
      <c r="CJ208" s="444" t="s">
        <v>653</v>
      </c>
      <c r="CK208" s="729"/>
      <c r="CL208" s="576" t="s">
        <v>665</v>
      </c>
      <c r="CM208" s="576" t="s">
        <v>665</v>
      </c>
      <c r="CN208" s="45" t="s">
        <v>653</v>
      </c>
      <c r="CO208" s="444" t="s">
        <v>653</v>
      </c>
      <c r="CP208" s="444" t="s">
        <v>653</v>
      </c>
      <c r="CQ208" s="45" t="s">
        <v>653</v>
      </c>
      <c r="CR208" s="580" t="s">
        <v>659</v>
      </c>
      <c r="CS208" s="580" t="s">
        <v>659</v>
      </c>
      <c r="CT208" s="45" t="s">
        <v>653</v>
      </c>
    </row>
    <row r="209" spans="1:98" x14ac:dyDescent="0.15">
      <c r="A209" s="572">
        <v>42826</v>
      </c>
      <c r="B209" s="45" t="s">
        <v>653</v>
      </c>
      <c r="C209" s="45" t="s">
        <v>653</v>
      </c>
      <c r="D209" s="450" t="s">
        <v>653</v>
      </c>
      <c r="E209" s="574"/>
      <c r="F209" s="574"/>
      <c r="G209" s="728"/>
      <c r="H209" s="45" t="s">
        <v>653</v>
      </c>
      <c r="I209" s="45" t="s">
        <v>653</v>
      </c>
      <c r="J209" s="45" t="s">
        <v>653</v>
      </c>
      <c r="K209" s="45" t="s">
        <v>653</v>
      </c>
      <c r="L209" s="45" t="s">
        <v>653</v>
      </c>
      <c r="M209" s="45" t="s">
        <v>653</v>
      </c>
      <c r="N209" s="45" t="s">
        <v>653</v>
      </c>
      <c r="O209" s="45" t="s">
        <v>653</v>
      </c>
      <c r="P209" s="45" t="s">
        <v>653</v>
      </c>
      <c r="Q209" s="45" t="s">
        <v>653</v>
      </c>
      <c r="R209" s="45" t="s">
        <v>653</v>
      </c>
      <c r="S209" s="45" t="s">
        <v>653</v>
      </c>
      <c r="T209" s="45" t="s">
        <v>653</v>
      </c>
      <c r="U209" s="45" t="s">
        <v>653</v>
      </c>
      <c r="V209" s="729"/>
      <c r="W209" s="444" t="s">
        <v>653</v>
      </c>
      <c r="X209" s="45" t="s">
        <v>653</v>
      </c>
      <c r="Y209" s="45" t="s">
        <v>653</v>
      </c>
      <c r="Z209" s="444" t="s">
        <v>653</v>
      </c>
      <c r="AA209" s="444" t="s">
        <v>653</v>
      </c>
      <c r="AB209" s="450" t="s">
        <v>653</v>
      </c>
      <c r="AC209" s="444" t="s">
        <v>653</v>
      </c>
      <c r="AD209" s="444" t="s">
        <v>653</v>
      </c>
      <c r="AE209" s="45" t="s">
        <v>653</v>
      </c>
      <c r="AF209" s="444" t="s">
        <v>653</v>
      </c>
      <c r="AG209" s="444" t="s">
        <v>653</v>
      </c>
      <c r="AH209" s="450" t="s">
        <v>653</v>
      </c>
      <c r="AI209" s="45" t="s">
        <v>653</v>
      </c>
      <c r="AJ209" s="45" t="s">
        <v>653</v>
      </c>
      <c r="AK209" s="45" t="s">
        <v>653</v>
      </c>
      <c r="AL209" s="554"/>
      <c r="AM209" s="554"/>
      <c r="AN209" s="730" t="s">
        <v>653</v>
      </c>
      <c r="AO209" s="554"/>
      <c r="AP209" s="554"/>
      <c r="AQ209" s="450" t="s">
        <v>653</v>
      </c>
      <c r="AR209" s="444" t="s">
        <v>653</v>
      </c>
      <c r="AS209" s="444" t="s">
        <v>653</v>
      </c>
      <c r="AT209" s="45" t="s">
        <v>653</v>
      </c>
      <c r="AU209" s="554"/>
      <c r="AV209" s="554"/>
      <c r="AW209" s="450" t="s">
        <v>653</v>
      </c>
      <c r="AX209" s="554"/>
      <c r="AY209" s="554"/>
      <c r="AZ209" s="450" t="s">
        <v>653</v>
      </c>
      <c r="BA209" s="554"/>
      <c r="BB209" s="554"/>
      <c r="BC209" s="450"/>
      <c r="BD209" s="572">
        <v>42826</v>
      </c>
      <c r="BE209" s="444" t="s">
        <v>653</v>
      </c>
      <c r="BF209" s="444" t="s">
        <v>653</v>
      </c>
      <c r="BG209" s="45" t="s">
        <v>653</v>
      </c>
      <c r="BH209" s="580" t="s">
        <v>1024</v>
      </c>
      <c r="BI209" s="580" t="s">
        <v>1024</v>
      </c>
      <c r="BJ209" s="45" t="s">
        <v>653</v>
      </c>
      <c r="BK209" s="580" t="s">
        <v>1024</v>
      </c>
      <c r="BL209" s="580" t="s">
        <v>1024</v>
      </c>
      <c r="BM209" s="729"/>
      <c r="BN209" s="45" t="s">
        <v>653</v>
      </c>
      <c r="BO209" s="45" t="s">
        <v>653</v>
      </c>
      <c r="BP209" s="729"/>
      <c r="BQ209" s="728"/>
      <c r="BR209" s="728"/>
      <c r="BS209" s="729"/>
      <c r="BT209" s="45" t="s">
        <v>653</v>
      </c>
      <c r="BU209" s="45" t="s">
        <v>653</v>
      </c>
      <c r="BV209" s="45" t="s">
        <v>653</v>
      </c>
      <c r="BW209" s="554"/>
      <c r="BX209" s="554"/>
      <c r="BY209" s="580" t="s">
        <v>1024</v>
      </c>
      <c r="BZ209" s="574"/>
      <c r="CA209" s="574"/>
      <c r="CB209" s="45" t="s">
        <v>653</v>
      </c>
      <c r="CC209" s="574"/>
      <c r="CD209" s="574"/>
      <c r="CE209" s="45" t="s">
        <v>653</v>
      </c>
      <c r="CF209" s="728" t="s">
        <v>665</v>
      </c>
      <c r="CG209" s="576" t="s">
        <v>665</v>
      </c>
      <c r="CH209" s="450" t="s">
        <v>653</v>
      </c>
      <c r="CI209" s="580" t="s">
        <v>659</v>
      </c>
      <c r="CJ209" s="580" t="s">
        <v>659</v>
      </c>
      <c r="CK209" s="729"/>
      <c r="CL209" s="576" t="s">
        <v>665</v>
      </c>
      <c r="CM209" s="580" t="s">
        <v>659</v>
      </c>
      <c r="CN209" s="45" t="s">
        <v>653</v>
      </c>
      <c r="CO209" s="444" t="s">
        <v>653</v>
      </c>
      <c r="CP209" s="444" t="s">
        <v>653</v>
      </c>
      <c r="CQ209" s="45" t="s">
        <v>653</v>
      </c>
      <c r="CR209" s="580" t="s">
        <v>659</v>
      </c>
      <c r="CS209" s="580" t="s">
        <v>659</v>
      </c>
      <c r="CT209" s="45" t="s">
        <v>653</v>
      </c>
    </row>
    <row r="210" spans="1:98" x14ac:dyDescent="0.15">
      <c r="A210" s="572">
        <v>42827</v>
      </c>
      <c r="B210" s="45" t="s">
        <v>653</v>
      </c>
      <c r="C210" s="45" t="s">
        <v>653</v>
      </c>
      <c r="D210" s="450" t="s">
        <v>653</v>
      </c>
      <c r="E210" s="574"/>
      <c r="F210" s="574"/>
      <c r="G210" s="728"/>
      <c r="H210" s="45" t="s">
        <v>653</v>
      </c>
      <c r="I210" s="45" t="s">
        <v>653</v>
      </c>
      <c r="J210" s="45" t="s">
        <v>653</v>
      </c>
      <c r="K210" s="45" t="s">
        <v>653</v>
      </c>
      <c r="L210" s="45" t="s">
        <v>653</v>
      </c>
      <c r="M210" s="45" t="s">
        <v>653</v>
      </c>
      <c r="N210" s="45" t="s">
        <v>653</v>
      </c>
      <c r="O210" s="45" t="s">
        <v>653</v>
      </c>
      <c r="P210" s="45" t="s">
        <v>653</v>
      </c>
      <c r="Q210" s="45" t="s">
        <v>653</v>
      </c>
      <c r="R210" s="45" t="s">
        <v>653</v>
      </c>
      <c r="S210" s="45" t="s">
        <v>653</v>
      </c>
      <c r="T210" s="45" t="s">
        <v>653</v>
      </c>
      <c r="U210" s="45" t="s">
        <v>653</v>
      </c>
      <c r="V210" s="729"/>
      <c r="W210" s="444" t="s">
        <v>653</v>
      </c>
      <c r="X210" s="45" t="s">
        <v>653</v>
      </c>
      <c r="Y210" s="45" t="s">
        <v>653</v>
      </c>
      <c r="Z210" s="444" t="s">
        <v>653</v>
      </c>
      <c r="AA210" s="444" t="s">
        <v>653</v>
      </c>
      <c r="AB210" s="450" t="s">
        <v>653</v>
      </c>
      <c r="AC210" s="444" t="s">
        <v>653</v>
      </c>
      <c r="AD210" s="444" t="s">
        <v>653</v>
      </c>
      <c r="AE210" s="45" t="s">
        <v>653</v>
      </c>
      <c r="AF210" s="444" t="s">
        <v>653</v>
      </c>
      <c r="AG210" s="444" t="s">
        <v>653</v>
      </c>
      <c r="AH210" s="450" t="s">
        <v>653</v>
      </c>
      <c r="AI210" s="45" t="s">
        <v>653</v>
      </c>
      <c r="AJ210" s="45" t="s">
        <v>653</v>
      </c>
      <c r="AK210" s="45" t="s">
        <v>653</v>
      </c>
      <c r="AL210" s="554"/>
      <c r="AM210" s="554"/>
      <c r="AN210" s="730" t="s">
        <v>653</v>
      </c>
      <c r="AO210" s="554"/>
      <c r="AP210" s="554"/>
      <c r="AQ210" s="450" t="s">
        <v>653</v>
      </c>
      <c r="AR210" s="444" t="s">
        <v>653</v>
      </c>
      <c r="AS210" s="444" t="s">
        <v>653</v>
      </c>
      <c r="AT210" s="45" t="s">
        <v>653</v>
      </c>
      <c r="AU210" s="554"/>
      <c r="AV210" s="554"/>
      <c r="AW210" s="450" t="s">
        <v>653</v>
      </c>
      <c r="AX210" s="554"/>
      <c r="AY210" s="554"/>
      <c r="AZ210" s="450" t="s">
        <v>653</v>
      </c>
      <c r="BA210" s="554"/>
      <c r="BB210" s="554"/>
      <c r="BC210" s="450"/>
      <c r="BD210" s="572">
        <v>42827</v>
      </c>
      <c r="BE210" s="444" t="s">
        <v>653</v>
      </c>
      <c r="BF210" s="444" t="s">
        <v>653</v>
      </c>
      <c r="BG210" s="45" t="s">
        <v>653</v>
      </c>
      <c r="BH210" s="580" t="s">
        <v>1024</v>
      </c>
      <c r="BI210" s="580" t="s">
        <v>1024</v>
      </c>
      <c r="BJ210" s="45" t="s">
        <v>653</v>
      </c>
      <c r="BK210" s="580" t="s">
        <v>1024</v>
      </c>
      <c r="BL210" s="580" t="s">
        <v>1024</v>
      </c>
      <c r="BM210" s="729"/>
      <c r="BN210" s="45" t="s">
        <v>653</v>
      </c>
      <c r="BO210" s="45" t="s">
        <v>653</v>
      </c>
      <c r="BP210" s="729"/>
      <c r="BQ210" s="728"/>
      <c r="BR210" s="728"/>
      <c r="BS210" s="729"/>
      <c r="BT210" s="45" t="s">
        <v>653</v>
      </c>
      <c r="BU210" s="45" t="s">
        <v>653</v>
      </c>
      <c r="BV210" s="45" t="s">
        <v>653</v>
      </c>
      <c r="BW210" s="554"/>
      <c r="BX210" s="554"/>
      <c r="BY210" s="580" t="s">
        <v>1024</v>
      </c>
      <c r="BZ210" s="574"/>
      <c r="CA210" s="574"/>
      <c r="CB210" s="45" t="s">
        <v>653</v>
      </c>
      <c r="CC210" s="574"/>
      <c r="CD210" s="574"/>
      <c r="CE210" s="45" t="s">
        <v>653</v>
      </c>
      <c r="CF210" s="728" t="s">
        <v>665</v>
      </c>
      <c r="CG210" s="576" t="s">
        <v>665</v>
      </c>
      <c r="CH210" s="450" t="s">
        <v>653</v>
      </c>
      <c r="CI210" s="580" t="s">
        <v>659</v>
      </c>
      <c r="CJ210" s="580" t="s">
        <v>659</v>
      </c>
      <c r="CK210" s="729"/>
      <c r="CL210" s="444" t="s">
        <v>653</v>
      </c>
      <c r="CM210" s="580" t="s">
        <v>659</v>
      </c>
      <c r="CN210" s="45" t="s">
        <v>653</v>
      </c>
      <c r="CO210" s="444" t="s">
        <v>653</v>
      </c>
      <c r="CP210" s="444" t="s">
        <v>653</v>
      </c>
      <c r="CQ210" s="45" t="s">
        <v>653</v>
      </c>
      <c r="CR210" s="580" t="s">
        <v>659</v>
      </c>
      <c r="CS210" s="580" t="s">
        <v>659</v>
      </c>
      <c r="CT210" s="45" t="s">
        <v>653</v>
      </c>
    </row>
    <row r="211" spans="1:98" x14ac:dyDescent="0.15">
      <c r="A211" s="572">
        <v>42828</v>
      </c>
      <c r="B211" s="45" t="s">
        <v>653</v>
      </c>
      <c r="C211" s="45" t="s">
        <v>653</v>
      </c>
      <c r="D211" s="450" t="s">
        <v>653</v>
      </c>
      <c r="E211" s="574"/>
      <c r="F211" s="574"/>
      <c r="G211" s="728"/>
      <c r="H211" s="45" t="s">
        <v>653</v>
      </c>
      <c r="I211" s="45" t="s">
        <v>653</v>
      </c>
      <c r="J211" s="45" t="s">
        <v>653</v>
      </c>
      <c r="K211" s="45" t="s">
        <v>653</v>
      </c>
      <c r="L211" s="45" t="s">
        <v>653</v>
      </c>
      <c r="M211" s="45" t="s">
        <v>653</v>
      </c>
      <c r="N211" s="45" t="s">
        <v>653</v>
      </c>
      <c r="O211" s="45" t="s">
        <v>653</v>
      </c>
      <c r="P211" s="45" t="s">
        <v>653</v>
      </c>
      <c r="Q211" s="45" t="s">
        <v>653</v>
      </c>
      <c r="R211" s="45" t="s">
        <v>653</v>
      </c>
      <c r="S211" s="45" t="s">
        <v>653</v>
      </c>
      <c r="T211" s="45" t="s">
        <v>653</v>
      </c>
      <c r="U211" s="45" t="s">
        <v>653</v>
      </c>
      <c r="V211" s="729"/>
      <c r="W211" s="444" t="s">
        <v>653</v>
      </c>
      <c r="X211" s="45" t="s">
        <v>653</v>
      </c>
      <c r="Y211" s="45" t="s">
        <v>653</v>
      </c>
      <c r="Z211" s="444" t="s">
        <v>653</v>
      </c>
      <c r="AA211" s="444" t="s">
        <v>653</v>
      </c>
      <c r="AB211" s="450" t="s">
        <v>653</v>
      </c>
      <c r="AC211" s="444" t="s">
        <v>653</v>
      </c>
      <c r="AD211" s="444" t="s">
        <v>653</v>
      </c>
      <c r="AE211" s="45" t="s">
        <v>653</v>
      </c>
      <c r="AF211" s="444" t="s">
        <v>653</v>
      </c>
      <c r="AG211" s="444" t="s">
        <v>653</v>
      </c>
      <c r="AH211" s="450" t="s">
        <v>653</v>
      </c>
      <c r="AI211" s="45" t="s">
        <v>653</v>
      </c>
      <c r="AJ211" s="45" t="s">
        <v>653</v>
      </c>
      <c r="AK211" s="45" t="s">
        <v>653</v>
      </c>
      <c r="AL211" s="554"/>
      <c r="AM211" s="554"/>
      <c r="AN211" s="730" t="s">
        <v>653</v>
      </c>
      <c r="AO211" s="554"/>
      <c r="AP211" s="554"/>
      <c r="AQ211" s="450" t="s">
        <v>653</v>
      </c>
      <c r="AR211" s="444" t="s">
        <v>653</v>
      </c>
      <c r="AS211" s="444" t="s">
        <v>653</v>
      </c>
      <c r="AT211" s="45" t="s">
        <v>653</v>
      </c>
      <c r="AU211" s="554"/>
      <c r="AV211" s="554"/>
      <c r="AW211" s="450" t="s">
        <v>653</v>
      </c>
      <c r="AX211" s="554"/>
      <c r="AY211" s="554"/>
      <c r="AZ211" s="450" t="s">
        <v>653</v>
      </c>
      <c r="BA211" s="554"/>
      <c r="BB211" s="554"/>
      <c r="BC211" s="450"/>
      <c r="BD211" s="572">
        <v>42828</v>
      </c>
      <c r="BE211" s="444" t="s">
        <v>653</v>
      </c>
      <c r="BF211" s="444" t="s">
        <v>653</v>
      </c>
      <c r="BG211" s="45" t="s">
        <v>653</v>
      </c>
      <c r="BH211" s="580" t="s">
        <v>1024</v>
      </c>
      <c r="BI211" s="580" t="s">
        <v>1024</v>
      </c>
      <c r="BJ211" s="45" t="s">
        <v>653</v>
      </c>
      <c r="BK211" s="580" t="s">
        <v>1024</v>
      </c>
      <c r="BL211" s="580" t="s">
        <v>1024</v>
      </c>
      <c r="BM211" s="729"/>
      <c r="BN211" s="45" t="s">
        <v>653</v>
      </c>
      <c r="BO211" s="45" t="s">
        <v>653</v>
      </c>
      <c r="BP211" s="729"/>
      <c r="BQ211" s="728"/>
      <c r="BR211" s="728"/>
      <c r="BS211" s="729"/>
      <c r="BT211" s="45" t="s">
        <v>653</v>
      </c>
      <c r="BU211" s="45" t="s">
        <v>653</v>
      </c>
      <c r="BV211" s="45" t="s">
        <v>653</v>
      </c>
      <c r="BW211" s="554"/>
      <c r="BX211" s="554"/>
      <c r="BY211" s="580" t="s">
        <v>1024</v>
      </c>
      <c r="BZ211" s="574"/>
      <c r="CA211" s="574"/>
      <c r="CB211" s="45" t="s">
        <v>653</v>
      </c>
      <c r="CC211" s="574"/>
      <c r="CD211" s="574"/>
      <c r="CE211" s="45" t="s">
        <v>653</v>
      </c>
      <c r="CF211" s="45" t="s">
        <v>653</v>
      </c>
      <c r="CG211" s="444" t="s">
        <v>653</v>
      </c>
      <c r="CH211" s="450" t="s">
        <v>653</v>
      </c>
      <c r="CI211" s="580" t="s">
        <v>659</v>
      </c>
      <c r="CJ211" s="580" t="s">
        <v>659</v>
      </c>
      <c r="CK211" s="729"/>
      <c r="CL211" s="580" t="s">
        <v>659</v>
      </c>
      <c r="CM211" s="580" t="s">
        <v>659</v>
      </c>
      <c r="CN211" s="45" t="s">
        <v>653</v>
      </c>
      <c r="CO211" s="444" t="s">
        <v>653</v>
      </c>
      <c r="CP211" s="444" t="s">
        <v>653</v>
      </c>
      <c r="CQ211" s="45" t="s">
        <v>653</v>
      </c>
      <c r="CR211" s="580" t="s">
        <v>659</v>
      </c>
      <c r="CS211" s="580" t="s">
        <v>659</v>
      </c>
      <c r="CT211" s="45" t="s">
        <v>653</v>
      </c>
    </row>
    <row r="212" spans="1:98" x14ac:dyDescent="0.15">
      <c r="A212" s="572">
        <v>42829</v>
      </c>
      <c r="B212" s="45" t="s">
        <v>653</v>
      </c>
      <c r="C212" s="45" t="s">
        <v>653</v>
      </c>
      <c r="D212" s="450" t="s">
        <v>653</v>
      </c>
      <c r="E212" s="574"/>
      <c r="F212" s="574"/>
      <c r="G212" s="728"/>
      <c r="H212" s="45" t="s">
        <v>653</v>
      </c>
      <c r="I212" s="45" t="s">
        <v>653</v>
      </c>
      <c r="J212" s="45" t="s">
        <v>653</v>
      </c>
      <c r="K212" s="45" t="s">
        <v>653</v>
      </c>
      <c r="L212" s="45" t="s">
        <v>653</v>
      </c>
      <c r="M212" s="45" t="s">
        <v>653</v>
      </c>
      <c r="N212" s="45" t="s">
        <v>653</v>
      </c>
      <c r="O212" s="45" t="s">
        <v>653</v>
      </c>
      <c r="P212" s="45" t="s">
        <v>653</v>
      </c>
      <c r="Q212" s="45" t="s">
        <v>653</v>
      </c>
      <c r="R212" s="45" t="s">
        <v>653</v>
      </c>
      <c r="S212" s="45" t="s">
        <v>653</v>
      </c>
      <c r="T212" s="45" t="s">
        <v>653</v>
      </c>
      <c r="U212" s="45" t="s">
        <v>653</v>
      </c>
      <c r="V212" s="729"/>
      <c r="W212" s="444" t="s">
        <v>653</v>
      </c>
      <c r="X212" s="45" t="s">
        <v>653</v>
      </c>
      <c r="Y212" s="45" t="s">
        <v>653</v>
      </c>
      <c r="Z212" s="444" t="s">
        <v>653</v>
      </c>
      <c r="AA212" s="444" t="s">
        <v>653</v>
      </c>
      <c r="AB212" s="450" t="s">
        <v>653</v>
      </c>
      <c r="AC212" s="444" t="s">
        <v>653</v>
      </c>
      <c r="AD212" s="444" t="s">
        <v>653</v>
      </c>
      <c r="AE212" s="45" t="s">
        <v>653</v>
      </c>
      <c r="AF212" s="444" t="s">
        <v>653</v>
      </c>
      <c r="AG212" s="444" t="s">
        <v>653</v>
      </c>
      <c r="AH212" s="450" t="s">
        <v>653</v>
      </c>
      <c r="AI212" s="45" t="s">
        <v>653</v>
      </c>
      <c r="AJ212" s="45" t="s">
        <v>653</v>
      </c>
      <c r="AK212" s="45" t="s">
        <v>653</v>
      </c>
      <c r="AL212" s="554"/>
      <c r="AM212" s="554"/>
      <c r="AN212" s="730" t="s">
        <v>653</v>
      </c>
      <c r="AO212" s="554"/>
      <c r="AP212" s="554"/>
      <c r="AQ212" s="450" t="s">
        <v>653</v>
      </c>
      <c r="AR212" s="444" t="s">
        <v>653</v>
      </c>
      <c r="AS212" s="444" t="s">
        <v>653</v>
      </c>
      <c r="AT212" s="45" t="s">
        <v>653</v>
      </c>
      <c r="AU212" s="554"/>
      <c r="AV212" s="554"/>
      <c r="AW212" s="450" t="s">
        <v>653</v>
      </c>
      <c r="AX212" s="554"/>
      <c r="AY212" s="554"/>
      <c r="AZ212" s="450" t="s">
        <v>653</v>
      </c>
      <c r="BA212" s="554"/>
      <c r="BB212" s="554"/>
      <c r="BC212" s="450"/>
      <c r="BD212" s="572">
        <v>42829</v>
      </c>
      <c r="BE212" s="444" t="s">
        <v>653</v>
      </c>
      <c r="BF212" s="444" t="s">
        <v>653</v>
      </c>
      <c r="BG212" s="45" t="s">
        <v>653</v>
      </c>
      <c r="BH212" s="580" t="s">
        <v>1024</v>
      </c>
      <c r="BI212" s="580" t="s">
        <v>1024</v>
      </c>
      <c r="BJ212" s="45" t="s">
        <v>653</v>
      </c>
      <c r="BK212" s="580" t="s">
        <v>1024</v>
      </c>
      <c r="BL212" s="580" t="s">
        <v>1024</v>
      </c>
      <c r="BM212" s="729"/>
      <c r="BN212" s="45" t="s">
        <v>653</v>
      </c>
      <c r="BO212" s="45" t="s">
        <v>653</v>
      </c>
      <c r="BP212" s="729"/>
      <c r="BQ212" s="728"/>
      <c r="BR212" s="728"/>
      <c r="BS212" s="729"/>
      <c r="BT212" s="45" t="s">
        <v>653</v>
      </c>
      <c r="BU212" s="45" t="s">
        <v>653</v>
      </c>
      <c r="BV212" s="45" t="s">
        <v>653</v>
      </c>
      <c r="BW212" s="554"/>
      <c r="BX212" s="554"/>
      <c r="BY212" s="580" t="s">
        <v>1024</v>
      </c>
      <c r="BZ212" s="574"/>
      <c r="CA212" s="574"/>
      <c r="CB212" s="45" t="s">
        <v>653</v>
      </c>
      <c r="CC212" s="574"/>
      <c r="CD212" s="574"/>
      <c r="CE212" s="45" t="s">
        <v>653</v>
      </c>
      <c r="CF212" s="45" t="s">
        <v>653</v>
      </c>
      <c r="CG212" s="444" t="s">
        <v>653</v>
      </c>
      <c r="CH212" s="450" t="s">
        <v>653</v>
      </c>
      <c r="CI212" s="444" t="s">
        <v>653</v>
      </c>
      <c r="CJ212" s="444" t="s">
        <v>653</v>
      </c>
      <c r="CK212" s="729"/>
      <c r="CL212" s="580" t="s">
        <v>659</v>
      </c>
      <c r="CM212" s="576" t="s">
        <v>665</v>
      </c>
      <c r="CN212" s="45" t="s">
        <v>653</v>
      </c>
      <c r="CO212" s="444" t="s">
        <v>653</v>
      </c>
      <c r="CP212" s="444" t="s">
        <v>653</v>
      </c>
      <c r="CQ212" s="45" t="s">
        <v>653</v>
      </c>
      <c r="CR212" s="580" t="s">
        <v>659</v>
      </c>
      <c r="CS212" s="580" t="s">
        <v>659</v>
      </c>
      <c r="CT212" s="45" t="s">
        <v>653</v>
      </c>
    </row>
    <row r="213" spans="1:98" x14ac:dyDescent="0.15">
      <c r="A213" s="572">
        <v>42830</v>
      </c>
      <c r="B213" s="45" t="s">
        <v>653</v>
      </c>
      <c r="C213" s="45" t="s">
        <v>653</v>
      </c>
      <c r="D213" s="450" t="s">
        <v>653</v>
      </c>
      <c r="E213" s="574"/>
      <c r="F213" s="574"/>
      <c r="G213" s="728"/>
      <c r="H213" s="45" t="s">
        <v>653</v>
      </c>
      <c r="I213" s="45" t="s">
        <v>653</v>
      </c>
      <c r="J213" s="45" t="s">
        <v>653</v>
      </c>
      <c r="K213" s="45" t="s">
        <v>653</v>
      </c>
      <c r="L213" s="45" t="s">
        <v>653</v>
      </c>
      <c r="M213" s="45" t="s">
        <v>653</v>
      </c>
      <c r="N213" s="45" t="s">
        <v>653</v>
      </c>
      <c r="O213" s="45" t="s">
        <v>653</v>
      </c>
      <c r="P213" s="45" t="s">
        <v>653</v>
      </c>
      <c r="Q213" s="45" t="s">
        <v>653</v>
      </c>
      <c r="R213" s="45" t="s">
        <v>653</v>
      </c>
      <c r="S213" s="45" t="s">
        <v>653</v>
      </c>
      <c r="T213" s="45" t="s">
        <v>653</v>
      </c>
      <c r="U213" s="45" t="s">
        <v>653</v>
      </c>
      <c r="V213" s="729"/>
      <c r="W213" s="444" t="s">
        <v>653</v>
      </c>
      <c r="X213" s="45" t="s">
        <v>653</v>
      </c>
      <c r="Y213" s="45" t="s">
        <v>653</v>
      </c>
      <c r="Z213" s="444" t="s">
        <v>653</v>
      </c>
      <c r="AA213" s="444" t="s">
        <v>653</v>
      </c>
      <c r="AB213" s="450" t="s">
        <v>653</v>
      </c>
      <c r="AC213" s="444" t="s">
        <v>653</v>
      </c>
      <c r="AD213" s="444" t="s">
        <v>653</v>
      </c>
      <c r="AE213" s="45" t="s">
        <v>653</v>
      </c>
      <c r="AF213" s="444" t="s">
        <v>653</v>
      </c>
      <c r="AG213" s="444" t="s">
        <v>653</v>
      </c>
      <c r="AH213" s="450" t="s">
        <v>653</v>
      </c>
      <c r="AI213" s="45" t="s">
        <v>653</v>
      </c>
      <c r="AJ213" s="45" t="s">
        <v>653</v>
      </c>
      <c r="AK213" s="45" t="s">
        <v>653</v>
      </c>
      <c r="AL213" s="554"/>
      <c r="AM213" s="554"/>
      <c r="AN213" s="450" t="s">
        <v>653</v>
      </c>
      <c r="AO213" s="554"/>
      <c r="AP213" s="554"/>
      <c r="AQ213" s="450" t="s">
        <v>653</v>
      </c>
      <c r="AR213" s="444" t="s">
        <v>653</v>
      </c>
      <c r="AS213" s="444" t="s">
        <v>653</v>
      </c>
      <c r="AT213" s="45" t="s">
        <v>653</v>
      </c>
      <c r="AU213" s="554"/>
      <c r="AV213" s="554"/>
      <c r="AW213" s="450" t="s">
        <v>653</v>
      </c>
      <c r="AX213" s="554"/>
      <c r="AY213" s="554"/>
      <c r="AZ213" s="450" t="s">
        <v>653</v>
      </c>
      <c r="BA213" s="554"/>
      <c r="BB213" s="554"/>
      <c r="BC213" s="450"/>
      <c r="BD213" s="572">
        <v>42830</v>
      </c>
      <c r="BE213" s="444" t="s">
        <v>653</v>
      </c>
      <c r="BF213" s="444" t="s">
        <v>653</v>
      </c>
      <c r="BG213" s="45" t="s">
        <v>653</v>
      </c>
      <c r="BH213" s="580" t="s">
        <v>1024</v>
      </c>
      <c r="BI213" s="580" t="s">
        <v>1024</v>
      </c>
      <c r="BJ213" s="45" t="s">
        <v>653</v>
      </c>
      <c r="BK213" s="580" t="s">
        <v>1024</v>
      </c>
      <c r="BL213" s="580" t="s">
        <v>1024</v>
      </c>
      <c r="BM213" s="729"/>
      <c r="BN213" s="45" t="s">
        <v>653</v>
      </c>
      <c r="BO213" s="45" t="s">
        <v>653</v>
      </c>
      <c r="BP213" s="729"/>
      <c r="BQ213" s="728"/>
      <c r="BR213" s="728"/>
      <c r="BS213" s="729"/>
      <c r="BT213" s="45" t="s">
        <v>653</v>
      </c>
      <c r="BU213" s="45" t="s">
        <v>653</v>
      </c>
      <c r="BV213" s="45" t="s">
        <v>653</v>
      </c>
      <c r="BW213" s="554"/>
      <c r="BX213" s="554"/>
      <c r="BY213" s="580" t="s">
        <v>1024</v>
      </c>
      <c r="BZ213" s="574"/>
      <c r="CA213" s="574"/>
      <c r="CB213" s="45" t="s">
        <v>653</v>
      </c>
      <c r="CC213" s="574"/>
      <c r="CD213" s="574"/>
      <c r="CE213" s="45" t="s">
        <v>653</v>
      </c>
      <c r="CF213" s="45" t="s">
        <v>653</v>
      </c>
      <c r="CG213" s="444" t="s">
        <v>653</v>
      </c>
      <c r="CH213" s="450" t="s">
        <v>653</v>
      </c>
      <c r="CI213" s="444" t="s">
        <v>653</v>
      </c>
      <c r="CJ213" s="444" t="s">
        <v>653</v>
      </c>
      <c r="CK213" s="729"/>
      <c r="CL213" s="444" t="s">
        <v>653</v>
      </c>
      <c r="CM213" s="576" t="s">
        <v>665</v>
      </c>
      <c r="CN213" s="45" t="s">
        <v>653</v>
      </c>
      <c r="CO213" s="444" t="s">
        <v>653</v>
      </c>
      <c r="CP213" s="444" t="s">
        <v>653</v>
      </c>
      <c r="CQ213" s="45" t="s">
        <v>653</v>
      </c>
      <c r="CR213" s="580" t="s">
        <v>659</v>
      </c>
      <c r="CS213" s="580" t="s">
        <v>659</v>
      </c>
      <c r="CT213" s="45" t="s">
        <v>653</v>
      </c>
    </row>
    <row r="214" spans="1:98" x14ac:dyDescent="0.15">
      <c r="A214" s="572">
        <v>42831</v>
      </c>
      <c r="B214" s="45" t="s">
        <v>653</v>
      </c>
      <c r="C214" s="45" t="s">
        <v>653</v>
      </c>
      <c r="D214" s="450" t="s">
        <v>653</v>
      </c>
      <c r="E214" s="45" t="s">
        <v>653</v>
      </c>
      <c r="F214" s="45" t="s">
        <v>653</v>
      </c>
      <c r="G214" s="45" t="s">
        <v>653</v>
      </c>
      <c r="H214" s="45" t="s">
        <v>653</v>
      </c>
      <c r="I214" s="45" t="s">
        <v>653</v>
      </c>
      <c r="J214" s="45" t="s">
        <v>653</v>
      </c>
      <c r="K214" s="45" t="s">
        <v>653</v>
      </c>
      <c r="L214" s="45" t="s">
        <v>653</v>
      </c>
      <c r="M214" s="45" t="s">
        <v>653</v>
      </c>
      <c r="N214" s="45" t="s">
        <v>653</v>
      </c>
      <c r="O214" s="45" t="s">
        <v>653</v>
      </c>
      <c r="P214" s="45" t="s">
        <v>653</v>
      </c>
      <c r="Q214" s="45" t="s">
        <v>653</v>
      </c>
      <c r="R214" s="45" t="s">
        <v>653</v>
      </c>
      <c r="S214" s="45" t="s">
        <v>653</v>
      </c>
      <c r="T214" s="45" t="s">
        <v>653</v>
      </c>
      <c r="U214" s="45" t="s">
        <v>653</v>
      </c>
      <c r="V214" s="729"/>
      <c r="W214" s="444" t="s">
        <v>653</v>
      </c>
      <c r="X214" s="45" t="s">
        <v>653</v>
      </c>
      <c r="Y214" s="45" t="s">
        <v>653</v>
      </c>
      <c r="Z214" s="444" t="s">
        <v>653</v>
      </c>
      <c r="AA214" s="444" t="s">
        <v>653</v>
      </c>
      <c r="AB214" s="450" t="s">
        <v>653</v>
      </c>
      <c r="AC214" s="444" t="s">
        <v>653</v>
      </c>
      <c r="AD214" s="444" t="s">
        <v>653</v>
      </c>
      <c r="AE214" s="45" t="s">
        <v>653</v>
      </c>
      <c r="AF214" s="444" t="s">
        <v>653</v>
      </c>
      <c r="AG214" s="444" t="s">
        <v>653</v>
      </c>
      <c r="AH214" s="450" t="s">
        <v>653</v>
      </c>
      <c r="AI214" s="45" t="s">
        <v>653</v>
      </c>
      <c r="AJ214" s="45" t="s">
        <v>653</v>
      </c>
      <c r="AK214" s="45" t="s">
        <v>653</v>
      </c>
      <c r="AL214" s="554"/>
      <c r="AM214" s="554"/>
      <c r="AN214" s="450" t="s">
        <v>653</v>
      </c>
      <c r="AO214" s="554"/>
      <c r="AP214" s="554"/>
      <c r="AQ214" s="450" t="s">
        <v>653</v>
      </c>
      <c r="AR214" s="444" t="s">
        <v>653</v>
      </c>
      <c r="AS214" s="444" t="s">
        <v>653</v>
      </c>
      <c r="AT214" s="45" t="s">
        <v>653</v>
      </c>
      <c r="AU214" s="554"/>
      <c r="AV214" s="554"/>
      <c r="AW214" s="450" t="s">
        <v>653</v>
      </c>
      <c r="AX214" s="554"/>
      <c r="AY214" s="554"/>
      <c r="AZ214" s="450" t="s">
        <v>653</v>
      </c>
      <c r="BA214" s="554"/>
      <c r="BB214" s="554"/>
      <c r="BC214" s="450"/>
      <c r="BD214" s="572">
        <v>42831</v>
      </c>
      <c r="BE214" s="444" t="s">
        <v>653</v>
      </c>
      <c r="BF214" s="444" t="s">
        <v>653</v>
      </c>
      <c r="BG214" s="45" t="s">
        <v>653</v>
      </c>
      <c r="BH214" s="580" t="s">
        <v>1024</v>
      </c>
      <c r="BI214" s="580" t="s">
        <v>1024</v>
      </c>
      <c r="BJ214" s="45" t="s">
        <v>653</v>
      </c>
      <c r="BK214" s="580" t="s">
        <v>1024</v>
      </c>
      <c r="BL214" s="580" t="s">
        <v>1024</v>
      </c>
      <c r="BM214" s="729"/>
      <c r="BN214" s="45" t="s">
        <v>653</v>
      </c>
      <c r="BO214" s="45" t="s">
        <v>653</v>
      </c>
      <c r="BP214" s="729"/>
      <c r="BQ214" s="728"/>
      <c r="BR214" s="728"/>
      <c r="BS214" s="729"/>
      <c r="BT214" s="45" t="s">
        <v>653</v>
      </c>
      <c r="BU214" s="45" t="s">
        <v>653</v>
      </c>
      <c r="BV214" s="45" t="s">
        <v>653</v>
      </c>
      <c r="BW214" s="554"/>
      <c r="BX214" s="554"/>
      <c r="BY214" s="580" t="s">
        <v>1024</v>
      </c>
      <c r="BZ214" s="574"/>
      <c r="CA214" s="574"/>
      <c r="CB214" s="45" t="s">
        <v>653</v>
      </c>
      <c r="CC214" s="574"/>
      <c r="CD214" s="574"/>
      <c r="CE214" s="45" t="s">
        <v>653</v>
      </c>
      <c r="CF214" s="45" t="s">
        <v>653</v>
      </c>
      <c r="CG214" s="444" t="s">
        <v>653</v>
      </c>
      <c r="CH214" s="450" t="s">
        <v>653</v>
      </c>
      <c r="CI214" s="444" t="s">
        <v>653</v>
      </c>
      <c r="CJ214" s="444" t="s">
        <v>653</v>
      </c>
      <c r="CK214" s="729"/>
      <c r="CL214" s="444" t="s">
        <v>653</v>
      </c>
      <c r="CM214" s="576" t="s">
        <v>665</v>
      </c>
      <c r="CN214" s="45" t="s">
        <v>653</v>
      </c>
      <c r="CO214" s="444" t="s">
        <v>653</v>
      </c>
      <c r="CP214" s="444" t="s">
        <v>653</v>
      </c>
      <c r="CQ214" s="45" t="s">
        <v>653</v>
      </c>
      <c r="CR214" s="580" t="s">
        <v>659</v>
      </c>
      <c r="CS214" s="580" t="s">
        <v>659</v>
      </c>
      <c r="CT214" s="45" t="s">
        <v>653</v>
      </c>
    </row>
    <row r="215" spans="1:98" x14ac:dyDescent="0.15">
      <c r="A215" s="572">
        <v>42832</v>
      </c>
      <c r="B215" s="45" t="s">
        <v>653</v>
      </c>
      <c r="C215" s="45" t="s">
        <v>653</v>
      </c>
      <c r="D215" s="450" t="s">
        <v>653</v>
      </c>
      <c r="E215" s="45" t="s">
        <v>653</v>
      </c>
      <c r="F215" s="45" t="s">
        <v>653</v>
      </c>
      <c r="G215" s="45" t="s">
        <v>653</v>
      </c>
      <c r="H215" s="45" t="s">
        <v>653</v>
      </c>
      <c r="I215" s="45" t="s">
        <v>653</v>
      </c>
      <c r="J215" s="45" t="s">
        <v>653</v>
      </c>
      <c r="K215" s="45" t="s">
        <v>653</v>
      </c>
      <c r="L215" s="45" t="s">
        <v>653</v>
      </c>
      <c r="M215" s="45" t="s">
        <v>653</v>
      </c>
      <c r="N215" s="45" t="s">
        <v>653</v>
      </c>
      <c r="O215" s="45" t="s">
        <v>653</v>
      </c>
      <c r="P215" s="45" t="s">
        <v>653</v>
      </c>
      <c r="Q215" s="45" t="s">
        <v>653</v>
      </c>
      <c r="R215" s="45" t="s">
        <v>653</v>
      </c>
      <c r="S215" s="45" t="s">
        <v>653</v>
      </c>
      <c r="T215" s="45" t="s">
        <v>653</v>
      </c>
      <c r="U215" s="45" t="s">
        <v>653</v>
      </c>
      <c r="V215" s="729"/>
      <c r="W215" s="444" t="s">
        <v>653</v>
      </c>
      <c r="X215" s="45" t="s">
        <v>653</v>
      </c>
      <c r="Y215" s="45" t="s">
        <v>653</v>
      </c>
      <c r="Z215" s="444" t="s">
        <v>653</v>
      </c>
      <c r="AA215" s="444" t="s">
        <v>653</v>
      </c>
      <c r="AB215" s="450" t="s">
        <v>653</v>
      </c>
      <c r="AC215" s="444" t="s">
        <v>653</v>
      </c>
      <c r="AD215" s="444" t="s">
        <v>653</v>
      </c>
      <c r="AE215" s="45" t="s">
        <v>653</v>
      </c>
      <c r="AF215" s="444" t="s">
        <v>653</v>
      </c>
      <c r="AG215" s="444" t="s">
        <v>653</v>
      </c>
      <c r="AH215" s="450" t="s">
        <v>653</v>
      </c>
      <c r="AI215" s="45" t="s">
        <v>653</v>
      </c>
      <c r="AJ215" s="45" t="s">
        <v>653</v>
      </c>
      <c r="AK215" s="45" t="s">
        <v>653</v>
      </c>
      <c r="AL215" s="554"/>
      <c r="AM215" s="554"/>
      <c r="AN215" s="450" t="s">
        <v>653</v>
      </c>
      <c r="AO215" s="554"/>
      <c r="AP215" s="554"/>
      <c r="AQ215" s="450" t="s">
        <v>653</v>
      </c>
      <c r="AR215" s="444" t="s">
        <v>653</v>
      </c>
      <c r="AS215" s="444" t="s">
        <v>653</v>
      </c>
      <c r="AT215" s="45" t="s">
        <v>653</v>
      </c>
      <c r="AU215" s="554"/>
      <c r="AV215" s="554"/>
      <c r="AW215" s="450" t="s">
        <v>653</v>
      </c>
      <c r="AX215" s="554"/>
      <c r="AY215" s="554"/>
      <c r="AZ215" s="450" t="s">
        <v>653</v>
      </c>
      <c r="BA215" s="554"/>
      <c r="BB215" s="554"/>
      <c r="BC215" s="450"/>
      <c r="BD215" s="572">
        <v>42832</v>
      </c>
      <c r="BE215" s="444" t="s">
        <v>653</v>
      </c>
      <c r="BF215" s="444" t="s">
        <v>653</v>
      </c>
      <c r="BG215" s="45" t="s">
        <v>653</v>
      </c>
      <c r="BH215" s="580" t="s">
        <v>1024</v>
      </c>
      <c r="BI215" s="580" t="s">
        <v>1024</v>
      </c>
      <c r="BJ215" s="45" t="s">
        <v>653</v>
      </c>
      <c r="BK215" s="580" t="s">
        <v>1024</v>
      </c>
      <c r="BL215" s="580" t="s">
        <v>1024</v>
      </c>
      <c r="BM215" s="729"/>
      <c r="BN215" s="45" t="s">
        <v>653</v>
      </c>
      <c r="BO215" s="45" t="s">
        <v>653</v>
      </c>
      <c r="BP215" s="729"/>
      <c r="BQ215" s="728"/>
      <c r="BR215" s="728"/>
      <c r="BS215" s="729"/>
      <c r="BT215" s="45" t="s">
        <v>653</v>
      </c>
      <c r="BU215" s="45" t="s">
        <v>653</v>
      </c>
      <c r="BV215" s="45" t="s">
        <v>653</v>
      </c>
      <c r="BW215" s="554"/>
      <c r="BX215" s="554"/>
      <c r="BY215" s="580" t="s">
        <v>1024</v>
      </c>
      <c r="BZ215" s="574"/>
      <c r="CA215" s="574"/>
      <c r="CB215" s="45" t="s">
        <v>653</v>
      </c>
      <c r="CC215" s="574"/>
      <c r="CD215" s="574"/>
      <c r="CE215" s="45" t="s">
        <v>653</v>
      </c>
      <c r="CF215" s="45" t="s">
        <v>653</v>
      </c>
      <c r="CG215" s="444" t="s">
        <v>653</v>
      </c>
      <c r="CH215" s="450" t="s">
        <v>653</v>
      </c>
      <c r="CI215" s="444" t="s">
        <v>653</v>
      </c>
      <c r="CJ215" s="444" t="s">
        <v>653</v>
      </c>
      <c r="CK215" s="729"/>
      <c r="CL215" s="576" t="s">
        <v>665</v>
      </c>
      <c r="CM215" s="580" t="s">
        <v>659</v>
      </c>
      <c r="CN215" s="45" t="s">
        <v>653</v>
      </c>
      <c r="CO215" s="444" t="s">
        <v>653</v>
      </c>
      <c r="CP215" s="444" t="s">
        <v>653</v>
      </c>
      <c r="CQ215" s="45" t="s">
        <v>653</v>
      </c>
      <c r="CR215" s="444" t="s">
        <v>653</v>
      </c>
      <c r="CS215" s="444" t="s">
        <v>653</v>
      </c>
      <c r="CT215" s="45" t="s">
        <v>653</v>
      </c>
    </row>
    <row r="216" spans="1:98" x14ac:dyDescent="0.15">
      <c r="A216" s="572">
        <v>42833</v>
      </c>
      <c r="B216" s="45" t="s">
        <v>653</v>
      </c>
      <c r="C216" s="45" t="s">
        <v>653</v>
      </c>
      <c r="D216" s="450" t="s">
        <v>653</v>
      </c>
      <c r="E216" s="45" t="s">
        <v>653</v>
      </c>
      <c r="F216" s="45" t="s">
        <v>653</v>
      </c>
      <c r="G216" s="45" t="s">
        <v>653</v>
      </c>
      <c r="H216" s="45" t="s">
        <v>653</v>
      </c>
      <c r="I216" s="45" t="s">
        <v>653</v>
      </c>
      <c r="J216" s="45" t="s">
        <v>653</v>
      </c>
      <c r="K216" s="45" t="s">
        <v>653</v>
      </c>
      <c r="L216" s="45" t="s">
        <v>653</v>
      </c>
      <c r="M216" s="45" t="s">
        <v>653</v>
      </c>
      <c r="N216" s="45" t="s">
        <v>653</v>
      </c>
      <c r="O216" s="45" t="s">
        <v>653</v>
      </c>
      <c r="P216" s="45" t="s">
        <v>653</v>
      </c>
      <c r="Q216" s="45" t="s">
        <v>653</v>
      </c>
      <c r="R216" s="45" t="s">
        <v>653</v>
      </c>
      <c r="S216" s="45" t="s">
        <v>653</v>
      </c>
      <c r="T216" s="45" t="s">
        <v>653</v>
      </c>
      <c r="U216" s="45" t="s">
        <v>653</v>
      </c>
      <c r="V216" s="729"/>
      <c r="W216" s="444" t="s">
        <v>653</v>
      </c>
      <c r="X216" s="45" t="s">
        <v>653</v>
      </c>
      <c r="Y216" s="45" t="s">
        <v>653</v>
      </c>
      <c r="Z216" s="444" t="s">
        <v>653</v>
      </c>
      <c r="AA216" s="444" t="s">
        <v>653</v>
      </c>
      <c r="AB216" s="450" t="s">
        <v>653</v>
      </c>
      <c r="AC216" s="444" t="s">
        <v>653</v>
      </c>
      <c r="AD216" s="444" t="s">
        <v>653</v>
      </c>
      <c r="AE216" s="45" t="s">
        <v>653</v>
      </c>
      <c r="AF216" s="444" t="s">
        <v>653</v>
      </c>
      <c r="AG216" s="444" t="s">
        <v>653</v>
      </c>
      <c r="AH216" s="450" t="s">
        <v>653</v>
      </c>
      <c r="AI216" s="45" t="s">
        <v>653</v>
      </c>
      <c r="AJ216" s="45" t="s">
        <v>653</v>
      </c>
      <c r="AK216" s="45" t="s">
        <v>653</v>
      </c>
      <c r="AL216" s="554"/>
      <c r="AM216" s="554"/>
      <c r="AN216" s="450" t="s">
        <v>653</v>
      </c>
      <c r="AO216" s="554"/>
      <c r="AP216" s="554"/>
      <c r="AQ216" s="450" t="s">
        <v>653</v>
      </c>
      <c r="AR216" s="444" t="s">
        <v>653</v>
      </c>
      <c r="AS216" s="444" t="s">
        <v>653</v>
      </c>
      <c r="AT216" s="45" t="s">
        <v>653</v>
      </c>
      <c r="AU216" s="554"/>
      <c r="AV216" s="554"/>
      <c r="AW216" s="450" t="s">
        <v>653</v>
      </c>
      <c r="AX216" s="554"/>
      <c r="AY216" s="554"/>
      <c r="AZ216" s="450" t="s">
        <v>653</v>
      </c>
      <c r="BA216" s="554"/>
      <c r="BB216" s="554"/>
      <c r="BC216" s="577"/>
      <c r="BD216" s="572">
        <v>42833</v>
      </c>
      <c r="BE216" s="444" t="s">
        <v>653</v>
      </c>
      <c r="BF216" s="444" t="s">
        <v>653</v>
      </c>
      <c r="BG216" s="45" t="s">
        <v>653</v>
      </c>
      <c r="BH216" s="580" t="s">
        <v>1024</v>
      </c>
      <c r="BI216" s="580" t="s">
        <v>1024</v>
      </c>
      <c r="BJ216" s="45" t="s">
        <v>653</v>
      </c>
      <c r="BK216" s="580" t="s">
        <v>1024</v>
      </c>
      <c r="BL216" s="580" t="s">
        <v>1024</v>
      </c>
      <c r="BM216" s="729"/>
      <c r="BN216" s="45" t="s">
        <v>653</v>
      </c>
      <c r="BO216" s="45" t="s">
        <v>653</v>
      </c>
      <c r="BP216" s="729"/>
      <c r="BQ216" s="728"/>
      <c r="BR216" s="728"/>
      <c r="BS216" s="729"/>
      <c r="BT216" s="45" t="s">
        <v>653</v>
      </c>
      <c r="BU216" s="45" t="s">
        <v>653</v>
      </c>
      <c r="BV216" s="45" t="s">
        <v>653</v>
      </c>
      <c r="BW216" s="554"/>
      <c r="BX216" s="554"/>
      <c r="BY216" s="580" t="s">
        <v>1024</v>
      </c>
      <c r="BZ216" s="574"/>
      <c r="CA216" s="574"/>
      <c r="CB216" s="45" t="s">
        <v>653</v>
      </c>
      <c r="CC216" s="574"/>
      <c r="CD216" s="574"/>
      <c r="CE216" s="45" t="s">
        <v>653</v>
      </c>
      <c r="CF216" s="45" t="s">
        <v>653</v>
      </c>
      <c r="CG216" s="444" t="s">
        <v>653</v>
      </c>
      <c r="CH216" s="450" t="s">
        <v>653</v>
      </c>
      <c r="CI216" s="444" t="s">
        <v>653</v>
      </c>
      <c r="CJ216" s="444" t="s">
        <v>653</v>
      </c>
      <c r="CK216" s="729"/>
      <c r="CL216" s="576" t="s">
        <v>665</v>
      </c>
      <c r="CM216" s="580" t="s">
        <v>659</v>
      </c>
      <c r="CN216" s="45" t="s">
        <v>653</v>
      </c>
      <c r="CO216" s="444" t="s">
        <v>653</v>
      </c>
      <c r="CP216" s="444" t="s">
        <v>653</v>
      </c>
      <c r="CQ216" s="45" t="s">
        <v>653</v>
      </c>
      <c r="CR216" s="580" t="s">
        <v>659</v>
      </c>
      <c r="CS216" s="580" t="s">
        <v>659</v>
      </c>
      <c r="CT216" s="45" t="s">
        <v>653</v>
      </c>
    </row>
    <row r="217" spans="1:98" x14ac:dyDescent="0.15">
      <c r="A217" s="572">
        <v>42834</v>
      </c>
      <c r="B217" s="45" t="s">
        <v>653</v>
      </c>
      <c r="C217" s="45" t="s">
        <v>653</v>
      </c>
      <c r="D217" s="450" t="s">
        <v>653</v>
      </c>
      <c r="E217" s="45" t="s">
        <v>653</v>
      </c>
      <c r="F217" s="45" t="s">
        <v>653</v>
      </c>
      <c r="G217" s="45" t="s">
        <v>653</v>
      </c>
      <c r="H217" s="45" t="s">
        <v>653</v>
      </c>
      <c r="I217" s="45" t="s">
        <v>653</v>
      </c>
      <c r="J217" s="45" t="s">
        <v>653</v>
      </c>
      <c r="K217" s="45" t="s">
        <v>653</v>
      </c>
      <c r="L217" s="45" t="s">
        <v>653</v>
      </c>
      <c r="M217" s="45" t="s">
        <v>653</v>
      </c>
      <c r="N217" s="45" t="s">
        <v>653</v>
      </c>
      <c r="O217" s="45" t="s">
        <v>653</v>
      </c>
      <c r="P217" s="45" t="s">
        <v>653</v>
      </c>
      <c r="Q217" s="45" t="s">
        <v>653</v>
      </c>
      <c r="R217" s="45" t="s">
        <v>653</v>
      </c>
      <c r="S217" s="45" t="s">
        <v>653</v>
      </c>
      <c r="T217" s="45" t="s">
        <v>653</v>
      </c>
      <c r="U217" s="45" t="s">
        <v>653</v>
      </c>
      <c r="V217" s="729"/>
      <c r="W217" s="444" t="s">
        <v>653</v>
      </c>
      <c r="X217" s="45" t="s">
        <v>653</v>
      </c>
      <c r="Y217" s="45" t="s">
        <v>653</v>
      </c>
      <c r="Z217" s="444" t="s">
        <v>653</v>
      </c>
      <c r="AA217" s="444" t="s">
        <v>653</v>
      </c>
      <c r="AB217" s="450" t="s">
        <v>653</v>
      </c>
      <c r="AC217" s="444" t="s">
        <v>653</v>
      </c>
      <c r="AD217" s="444" t="s">
        <v>653</v>
      </c>
      <c r="AE217" s="45" t="s">
        <v>653</v>
      </c>
      <c r="AF217" s="444" t="s">
        <v>653</v>
      </c>
      <c r="AG217" s="444" t="s">
        <v>653</v>
      </c>
      <c r="AH217" s="450" t="s">
        <v>653</v>
      </c>
      <c r="AI217" s="45" t="s">
        <v>653</v>
      </c>
      <c r="AJ217" s="45" t="s">
        <v>653</v>
      </c>
      <c r="AK217" s="45" t="s">
        <v>653</v>
      </c>
      <c r="AL217" s="554"/>
      <c r="AM217" s="554"/>
      <c r="AN217" s="450" t="s">
        <v>653</v>
      </c>
      <c r="AO217" s="554"/>
      <c r="AP217" s="554"/>
      <c r="AQ217" s="450" t="s">
        <v>653</v>
      </c>
      <c r="AR217" s="444" t="s">
        <v>653</v>
      </c>
      <c r="AS217" s="444" t="s">
        <v>653</v>
      </c>
      <c r="AT217" s="45" t="s">
        <v>653</v>
      </c>
      <c r="AU217" s="554"/>
      <c r="AV217" s="554"/>
      <c r="AW217" s="450" t="s">
        <v>653</v>
      </c>
      <c r="AX217" s="554"/>
      <c r="AY217" s="554"/>
      <c r="AZ217" s="450" t="s">
        <v>653</v>
      </c>
      <c r="BA217" s="554"/>
      <c r="BB217" s="554"/>
      <c r="BC217" s="450"/>
      <c r="BD217" s="572">
        <v>42834</v>
      </c>
      <c r="BE217" s="444" t="s">
        <v>653</v>
      </c>
      <c r="BF217" s="444" t="s">
        <v>653</v>
      </c>
      <c r="BG217" s="45" t="s">
        <v>653</v>
      </c>
      <c r="BH217" s="580" t="s">
        <v>1024</v>
      </c>
      <c r="BI217" s="580" t="s">
        <v>1024</v>
      </c>
      <c r="BJ217" s="45" t="s">
        <v>653</v>
      </c>
      <c r="BK217" s="580" t="s">
        <v>1024</v>
      </c>
      <c r="BL217" s="580" t="s">
        <v>1024</v>
      </c>
      <c r="BM217" s="729"/>
      <c r="BN217" s="45" t="s">
        <v>653</v>
      </c>
      <c r="BO217" s="45" t="s">
        <v>653</v>
      </c>
      <c r="BP217" s="729"/>
      <c r="BQ217" s="728"/>
      <c r="BR217" s="728"/>
      <c r="BS217" s="729"/>
      <c r="BT217" s="45" t="s">
        <v>653</v>
      </c>
      <c r="BU217" s="45" t="s">
        <v>653</v>
      </c>
      <c r="BV217" s="45" t="s">
        <v>653</v>
      </c>
      <c r="BW217" s="554"/>
      <c r="BX217" s="554"/>
      <c r="BY217" s="580" t="s">
        <v>1024</v>
      </c>
      <c r="BZ217" s="574"/>
      <c r="CA217" s="574"/>
      <c r="CB217" s="45" t="s">
        <v>653</v>
      </c>
      <c r="CC217" s="574"/>
      <c r="CD217" s="574"/>
      <c r="CE217" s="45" t="s">
        <v>653</v>
      </c>
      <c r="CF217" s="45" t="s">
        <v>653</v>
      </c>
      <c r="CG217" s="444" t="s">
        <v>653</v>
      </c>
      <c r="CH217" s="450" t="s">
        <v>653</v>
      </c>
      <c r="CI217" s="580" t="s">
        <v>659</v>
      </c>
      <c r="CJ217" s="580" t="s">
        <v>659</v>
      </c>
      <c r="CK217" s="729"/>
      <c r="CL217" s="444" t="s">
        <v>653</v>
      </c>
      <c r="CM217" s="580" t="s">
        <v>659</v>
      </c>
      <c r="CN217" s="45" t="s">
        <v>653</v>
      </c>
      <c r="CO217" s="444" t="s">
        <v>653</v>
      </c>
      <c r="CP217" s="444" t="s">
        <v>653</v>
      </c>
      <c r="CQ217" s="45" t="s">
        <v>653</v>
      </c>
      <c r="CR217" s="580" t="s">
        <v>659</v>
      </c>
      <c r="CS217" s="580" t="s">
        <v>659</v>
      </c>
      <c r="CT217" s="45" t="s">
        <v>653</v>
      </c>
    </row>
    <row r="218" spans="1:98" x14ac:dyDescent="0.15">
      <c r="A218" s="572">
        <v>42835</v>
      </c>
      <c r="B218" s="45" t="s">
        <v>653</v>
      </c>
      <c r="C218" s="45" t="s">
        <v>653</v>
      </c>
      <c r="D218" s="450" t="s">
        <v>653</v>
      </c>
      <c r="E218" s="45" t="s">
        <v>653</v>
      </c>
      <c r="F218" s="45" t="s">
        <v>653</v>
      </c>
      <c r="G218" s="45" t="s">
        <v>653</v>
      </c>
      <c r="H218" s="45" t="s">
        <v>653</v>
      </c>
      <c r="I218" s="45" t="s">
        <v>653</v>
      </c>
      <c r="J218" s="45" t="s">
        <v>653</v>
      </c>
      <c r="K218" s="45" t="s">
        <v>653</v>
      </c>
      <c r="L218" s="45" t="s">
        <v>653</v>
      </c>
      <c r="M218" s="45" t="s">
        <v>653</v>
      </c>
      <c r="N218" s="45" t="s">
        <v>653</v>
      </c>
      <c r="O218" s="45" t="s">
        <v>653</v>
      </c>
      <c r="P218" s="45" t="s">
        <v>653</v>
      </c>
      <c r="Q218" s="45" t="s">
        <v>653</v>
      </c>
      <c r="R218" s="45" t="s">
        <v>653</v>
      </c>
      <c r="S218" s="45" t="s">
        <v>653</v>
      </c>
      <c r="T218" s="45" t="s">
        <v>653</v>
      </c>
      <c r="U218" s="45" t="s">
        <v>653</v>
      </c>
      <c r="V218" s="729"/>
      <c r="W218" s="444" t="s">
        <v>653</v>
      </c>
      <c r="X218" s="45" t="s">
        <v>653</v>
      </c>
      <c r="Y218" s="45" t="s">
        <v>653</v>
      </c>
      <c r="Z218" s="444" t="s">
        <v>653</v>
      </c>
      <c r="AA218" s="444" t="s">
        <v>653</v>
      </c>
      <c r="AB218" s="450" t="s">
        <v>653</v>
      </c>
      <c r="AC218" s="444" t="s">
        <v>653</v>
      </c>
      <c r="AD218" s="444" t="s">
        <v>653</v>
      </c>
      <c r="AE218" s="45" t="s">
        <v>653</v>
      </c>
      <c r="AF218" s="444" t="s">
        <v>653</v>
      </c>
      <c r="AG218" s="444" t="s">
        <v>653</v>
      </c>
      <c r="AH218" s="450" t="s">
        <v>653</v>
      </c>
      <c r="AI218" s="45" t="s">
        <v>653</v>
      </c>
      <c r="AJ218" s="45" t="s">
        <v>653</v>
      </c>
      <c r="AK218" s="45" t="s">
        <v>653</v>
      </c>
      <c r="AL218" s="554"/>
      <c r="AM218" s="554"/>
      <c r="AN218" s="450" t="s">
        <v>653</v>
      </c>
      <c r="AO218" s="554"/>
      <c r="AP218" s="554"/>
      <c r="AQ218" s="450" t="s">
        <v>653</v>
      </c>
      <c r="AR218" s="444" t="s">
        <v>653</v>
      </c>
      <c r="AS218" s="444" t="s">
        <v>653</v>
      </c>
      <c r="AT218" s="45" t="s">
        <v>653</v>
      </c>
      <c r="AU218" s="554"/>
      <c r="AV218" s="554"/>
      <c r="AW218" s="450" t="s">
        <v>653</v>
      </c>
      <c r="AX218" s="554"/>
      <c r="AY218" s="554"/>
      <c r="AZ218" s="450" t="s">
        <v>653</v>
      </c>
      <c r="BA218" s="554"/>
      <c r="BB218" s="554"/>
      <c r="BC218" s="450"/>
      <c r="BD218" s="572">
        <v>42835</v>
      </c>
      <c r="BE218" s="444" t="s">
        <v>653</v>
      </c>
      <c r="BF218" s="444" t="s">
        <v>653</v>
      </c>
      <c r="BG218" s="45" t="s">
        <v>653</v>
      </c>
      <c r="BH218" s="580" t="s">
        <v>1024</v>
      </c>
      <c r="BI218" s="580" t="s">
        <v>1024</v>
      </c>
      <c r="BJ218" s="45" t="s">
        <v>653</v>
      </c>
      <c r="BK218" s="580" t="s">
        <v>1024</v>
      </c>
      <c r="BL218" s="580" t="s">
        <v>1024</v>
      </c>
      <c r="BM218" s="729"/>
      <c r="BN218" s="45" t="s">
        <v>653</v>
      </c>
      <c r="BO218" s="45" t="s">
        <v>653</v>
      </c>
      <c r="BP218" s="729"/>
      <c r="BQ218" s="728"/>
      <c r="BR218" s="728"/>
      <c r="BS218" s="729"/>
      <c r="BT218" s="45" t="s">
        <v>653</v>
      </c>
      <c r="BU218" s="45" t="s">
        <v>653</v>
      </c>
      <c r="BV218" s="45" t="s">
        <v>653</v>
      </c>
      <c r="BW218" s="554"/>
      <c r="BX218" s="554"/>
      <c r="BY218" s="580" t="s">
        <v>1024</v>
      </c>
      <c r="BZ218" s="574"/>
      <c r="CA218" s="574"/>
      <c r="CB218" s="45" t="s">
        <v>653</v>
      </c>
      <c r="CC218" s="574"/>
      <c r="CD218" s="574"/>
      <c r="CE218" s="45" t="s">
        <v>653</v>
      </c>
      <c r="CF218" s="45" t="s">
        <v>653</v>
      </c>
      <c r="CG218" s="444" t="s">
        <v>653</v>
      </c>
      <c r="CH218" s="450" t="s">
        <v>653</v>
      </c>
      <c r="CI218" s="444" t="s">
        <v>653</v>
      </c>
      <c r="CJ218" s="444" t="s">
        <v>653</v>
      </c>
      <c r="CK218" s="729"/>
      <c r="CL218" s="578" t="s">
        <v>653</v>
      </c>
      <c r="CM218" s="444" t="s">
        <v>653</v>
      </c>
      <c r="CN218" s="45" t="s">
        <v>653</v>
      </c>
      <c r="CO218" s="444" t="s">
        <v>653</v>
      </c>
      <c r="CP218" s="444" t="s">
        <v>653</v>
      </c>
      <c r="CQ218" s="45" t="s">
        <v>653</v>
      </c>
      <c r="CR218" s="580" t="s">
        <v>659</v>
      </c>
      <c r="CS218" s="580" t="s">
        <v>659</v>
      </c>
      <c r="CT218" s="45" t="s">
        <v>653</v>
      </c>
    </row>
    <row r="219" spans="1:98" x14ac:dyDescent="0.15">
      <c r="A219" s="572">
        <v>42836</v>
      </c>
      <c r="B219" s="45" t="s">
        <v>653</v>
      </c>
      <c r="C219" s="45" t="s">
        <v>653</v>
      </c>
      <c r="D219" s="450" t="s">
        <v>653</v>
      </c>
      <c r="E219" s="45" t="s">
        <v>653</v>
      </c>
      <c r="F219" s="45" t="s">
        <v>653</v>
      </c>
      <c r="G219" s="45" t="s">
        <v>653</v>
      </c>
      <c r="H219" s="45" t="s">
        <v>653</v>
      </c>
      <c r="I219" s="45" t="s">
        <v>653</v>
      </c>
      <c r="J219" s="45" t="s">
        <v>653</v>
      </c>
      <c r="K219" s="45" t="s">
        <v>653</v>
      </c>
      <c r="L219" s="45" t="s">
        <v>653</v>
      </c>
      <c r="M219" s="45" t="s">
        <v>653</v>
      </c>
      <c r="N219" s="45" t="s">
        <v>653</v>
      </c>
      <c r="O219" s="45" t="s">
        <v>653</v>
      </c>
      <c r="P219" s="45" t="s">
        <v>653</v>
      </c>
      <c r="Q219" s="45" t="s">
        <v>653</v>
      </c>
      <c r="R219" s="45" t="s">
        <v>653</v>
      </c>
      <c r="S219" s="45" t="s">
        <v>653</v>
      </c>
      <c r="T219" s="45" t="s">
        <v>653</v>
      </c>
      <c r="U219" s="45" t="s">
        <v>653</v>
      </c>
      <c r="V219" s="729"/>
      <c r="W219" s="444" t="s">
        <v>653</v>
      </c>
      <c r="X219" s="45" t="s">
        <v>653</v>
      </c>
      <c r="Y219" s="45" t="s">
        <v>653</v>
      </c>
      <c r="Z219" s="444" t="s">
        <v>653</v>
      </c>
      <c r="AA219" s="444" t="s">
        <v>653</v>
      </c>
      <c r="AB219" s="450" t="s">
        <v>653</v>
      </c>
      <c r="AC219" s="444" t="s">
        <v>653</v>
      </c>
      <c r="AD219" s="444" t="s">
        <v>653</v>
      </c>
      <c r="AE219" s="45" t="s">
        <v>653</v>
      </c>
      <c r="AF219" s="444" t="s">
        <v>653</v>
      </c>
      <c r="AG219" s="444" t="s">
        <v>653</v>
      </c>
      <c r="AH219" s="450" t="s">
        <v>653</v>
      </c>
      <c r="AI219" s="45" t="s">
        <v>653</v>
      </c>
      <c r="AJ219" s="45" t="s">
        <v>653</v>
      </c>
      <c r="AK219" s="45" t="s">
        <v>653</v>
      </c>
      <c r="AL219" s="554"/>
      <c r="AM219" s="554"/>
      <c r="AN219" s="450" t="s">
        <v>653</v>
      </c>
      <c r="AO219" s="554"/>
      <c r="AP219" s="554"/>
      <c r="AQ219" s="450" t="s">
        <v>653</v>
      </c>
      <c r="AR219" s="444" t="s">
        <v>653</v>
      </c>
      <c r="AS219" s="444" t="s">
        <v>653</v>
      </c>
      <c r="AT219" s="45" t="s">
        <v>653</v>
      </c>
      <c r="AU219" s="554"/>
      <c r="AV219" s="554"/>
      <c r="AW219" s="450" t="s">
        <v>653</v>
      </c>
      <c r="AX219" s="554"/>
      <c r="AY219" s="554"/>
      <c r="AZ219" s="450" t="s">
        <v>653</v>
      </c>
      <c r="BA219" s="554"/>
      <c r="BB219" s="554"/>
      <c r="BC219" s="450"/>
      <c r="BD219" s="572">
        <v>42836</v>
      </c>
      <c r="BE219" s="444" t="s">
        <v>653</v>
      </c>
      <c r="BF219" s="444" t="s">
        <v>653</v>
      </c>
      <c r="BG219" s="45" t="s">
        <v>653</v>
      </c>
      <c r="BH219" s="580" t="s">
        <v>1024</v>
      </c>
      <c r="BI219" s="580" t="s">
        <v>1024</v>
      </c>
      <c r="BJ219" s="45" t="s">
        <v>653</v>
      </c>
      <c r="BK219" s="580" t="s">
        <v>1024</v>
      </c>
      <c r="BL219" s="580" t="s">
        <v>1024</v>
      </c>
      <c r="BM219" s="729"/>
      <c r="BN219" s="45" t="s">
        <v>653</v>
      </c>
      <c r="BO219" s="45" t="s">
        <v>653</v>
      </c>
      <c r="BP219" s="729"/>
      <c r="BQ219" s="728"/>
      <c r="BR219" s="728"/>
      <c r="BS219" s="729"/>
      <c r="BT219" s="45" t="s">
        <v>653</v>
      </c>
      <c r="BU219" s="45" t="s">
        <v>653</v>
      </c>
      <c r="BV219" s="45" t="s">
        <v>653</v>
      </c>
      <c r="BW219" s="554"/>
      <c r="BX219" s="554"/>
      <c r="BY219" s="580" t="s">
        <v>1024</v>
      </c>
      <c r="BZ219" s="574"/>
      <c r="CA219" s="574"/>
      <c r="CB219" s="45" t="s">
        <v>653</v>
      </c>
      <c r="CC219" s="574"/>
      <c r="CD219" s="574"/>
      <c r="CE219" s="45" t="s">
        <v>653</v>
      </c>
      <c r="CF219" s="45" t="s">
        <v>653</v>
      </c>
      <c r="CG219" s="444" t="s">
        <v>653</v>
      </c>
      <c r="CH219" s="450" t="s">
        <v>653</v>
      </c>
      <c r="CI219" s="444" t="s">
        <v>653</v>
      </c>
      <c r="CJ219" s="444" t="s">
        <v>653</v>
      </c>
      <c r="CK219" s="729"/>
      <c r="CL219" s="578" t="s">
        <v>653</v>
      </c>
      <c r="CM219" s="580" t="s">
        <v>659</v>
      </c>
      <c r="CN219" s="45" t="s">
        <v>653</v>
      </c>
      <c r="CO219" s="444" t="s">
        <v>653</v>
      </c>
      <c r="CP219" s="444" t="s">
        <v>653</v>
      </c>
      <c r="CQ219" s="45" t="s">
        <v>653</v>
      </c>
      <c r="CR219" s="580" t="s">
        <v>659</v>
      </c>
      <c r="CS219" s="580" t="s">
        <v>659</v>
      </c>
      <c r="CT219" s="45" t="s">
        <v>653</v>
      </c>
    </row>
    <row r="220" spans="1:98" x14ac:dyDescent="0.15">
      <c r="A220" s="572">
        <v>42837</v>
      </c>
      <c r="B220" s="45" t="s">
        <v>653</v>
      </c>
      <c r="C220" s="45" t="s">
        <v>653</v>
      </c>
      <c r="D220" s="450" t="s">
        <v>653</v>
      </c>
      <c r="E220" s="45" t="s">
        <v>653</v>
      </c>
      <c r="F220" s="45" t="s">
        <v>653</v>
      </c>
      <c r="G220" s="45" t="s">
        <v>653</v>
      </c>
      <c r="H220" s="45" t="s">
        <v>653</v>
      </c>
      <c r="I220" s="45" t="s">
        <v>653</v>
      </c>
      <c r="J220" s="45" t="s">
        <v>653</v>
      </c>
      <c r="K220" s="45" t="s">
        <v>653</v>
      </c>
      <c r="L220" s="45" t="s">
        <v>653</v>
      </c>
      <c r="M220" s="45" t="s">
        <v>653</v>
      </c>
      <c r="N220" s="45" t="s">
        <v>653</v>
      </c>
      <c r="O220" s="45" t="s">
        <v>653</v>
      </c>
      <c r="P220" s="45" t="s">
        <v>653</v>
      </c>
      <c r="Q220" s="45" t="s">
        <v>653</v>
      </c>
      <c r="R220" s="45" t="s">
        <v>653</v>
      </c>
      <c r="S220" s="45" t="s">
        <v>653</v>
      </c>
      <c r="T220" s="45" t="s">
        <v>653</v>
      </c>
      <c r="U220" s="45" t="s">
        <v>653</v>
      </c>
      <c r="V220" s="729"/>
      <c r="W220" s="444" t="s">
        <v>653</v>
      </c>
      <c r="X220" s="45" t="s">
        <v>653</v>
      </c>
      <c r="Y220" s="45" t="s">
        <v>653</v>
      </c>
      <c r="Z220" s="444" t="s">
        <v>653</v>
      </c>
      <c r="AA220" s="444" t="s">
        <v>653</v>
      </c>
      <c r="AB220" s="450" t="s">
        <v>653</v>
      </c>
      <c r="AC220" s="444" t="s">
        <v>653</v>
      </c>
      <c r="AD220" s="444" t="s">
        <v>653</v>
      </c>
      <c r="AE220" s="45" t="s">
        <v>653</v>
      </c>
      <c r="AF220" s="444" t="s">
        <v>653</v>
      </c>
      <c r="AG220" s="444" t="s">
        <v>653</v>
      </c>
      <c r="AH220" s="450" t="s">
        <v>653</v>
      </c>
      <c r="AI220" s="45" t="s">
        <v>653</v>
      </c>
      <c r="AJ220" s="45" t="s">
        <v>653</v>
      </c>
      <c r="AK220" s="45" t="s">
        <v>653</v>
      </c>
      <c r="AL220" s="554"/>
      <c r="AM220" s="554"/>
      <c r="AN220" s="450" t="s">
        <v>653</v>
      </c>
      <c r="AO220" s="554"/>
      <c r="AP220" s="554"/>
      <c r="AQ220" s="450" t="s">
        <v>653</v>
      </c>
      <c r="AR220" s="444" t="s">
        <v>653</v>
      </c>
      <c r="AS220" s="444" t="s">
        <v>653</v>
      </c>
      <c r="AT220" s="45" t="s">
        <v>653</v>
      </c>
      <c r="AU220" s="554"/>
      <c r="AV220" s="554"/>
      <c r="AW220" s="450" t="s">
        <v>653</v>
      </c>
      <c r="AX220" s="554"/>
      <c r="AY220" s="554"/>
      <c r="AZ220" s="450" t="s">
        <v>653</v>
      </c>
      <c r="BA220" s="554"/>
      <c r="BB220" s="554"/>
      <c r="BC220" s="450"/>
      <c r="BD220" s="572">
        <v>42837</v>
      </c>
      <c r="BE220" s="444" t="s">
        <v>653</v>
      </c>
      <c r="BF220" s="444" t="s">
        <v>653</v>
      </c>
      <c r="BG220" s="45" t="s">
        <v>653</v>
      </c>
      <c r="BH220" s="580" t="s">
        <v>1024</v>
      </c>
      <c r="BI220" s="580" t="s">
        <v>1024</v>
      </c>
      <c r="BJ220" s="45" t="s">
        <v>653</v>
      </c>
      <c r="BK220" s="580" t="s">
        <v>1024</v>
      </c>
      <c r="BL220" s="580" t="s">
        <v>1024</v>
      </c>
      <c r="BM220" s="729"/>
      <c r="BN220" s="45" t="s">
        <v>653</v>
      </c>
      <c r="BO220" s="45" t="s">
        <v>653</v>
      </c>
      <c r="BP220" s="729"/>
      <c r="BQ220" s="728"/>
      <c r="BR220" s="728"/>
      <c r="BS220" s="729"/>
      <c r="BT220" s="45" t="s">
        <v>653</v>
      </c>
      <c r="BU220" s="45" t="s">
        <v>653</v>
      </c>
      <c r="BV220" s="45" t="s">
        <v>653</v>
      </c>
      <c r="BW220" s="554"/>
      <c r="BX220" s="554"/>
      <c r="BY220" s="580" t="s">
        <v>1024</v>
      </c>
      <c r="BZ220" s="574"/>
      <c r="CA220" s="574"/>
      <c r="CB220" s="45" t="s">
        <v>653</v>
      </c>
      <c r="CC220" s="574"/>
      <c r="CD220" s="574"/>
      <c r="CE220" s="45" t="s">
        <v>653</v>
      </c>
      <c r="CF220" s="45" t="s">
        <v>653</v>
      </c>
      <c r="CG220" s="444" t="s">
        <v>653</v>
      </c>
      <c r="CH220" s="450" t="s">
        <v>653</v>
      </c>
      <c r="CI220" s="444" t="s">
        <v>653</v>
      </c>
      <c r="CJ220" s="444" t="s">
        <v>653</v>
      </c>
      <c r="CK220" s="729"/>
      <c r="CL220" s="580" t="s">
        <v>659</v>
      </c>
      <c r="CM220" s="580" t="s">
        <v>659</v>
      </c>
      <c r="CN220" s="45" t="s">
        <v>653</v>
      </c>
      <c r="CO220" s="444" t="s">
        <v>653</v>
      </c>
      <c r="CP220" s="444" t="s">
        <v>653</v>
      </c>
      <c r="CQ220" s="45" t="s">
        <v>653</v>
      </c>
      <c r="CR220" s="580" t="s">
        <v>659</v>
      </c>
      <c r="CS220" s="580" t="s">
        <v>659</v>
      </c>
      <c r="CT220" s="45" t="s">
        <v>653</v>
      </c>
    </row>
    <row r="221" spans="1:98" x14ac:dyDescent="0.15">
      <c r="A221" s="572">
        <v>42838</v>
      </c>
      <c r="B221" s="45" t="s">
        <v>653</v>
      </c>
      <c r="C221" s="45" t="s">
        <v>653</v>
      </c>
      <c r="D221" s="450" t="s">
        <v>653</v>
      </c>
      <c r="E221" s="45" t="s">
        <v>653</v>
      </c>
      <c r="F221" s="45" t="s">
        <v>653</v>
      </c>
      <c r="G221" s="45" t="s">
        <v>653</v>
      </c>
      <c r="H221" s="45" t="s">
        <v>653</v>
      </c>
      <c r="I221" s="45" t="s">
        <v>653</v>
      </c>
      <c r="J221" s="45" t="s">
        <v>653</v>
      </c>
      <c r="K221" s="45" t="s">
        <v>653</v>
      </c>
      <c r="L221" s="45" t="s">
        <v>653</v>
      </c>
      <c r="M221" s="45" t="s">
        <v>653</v>
      </c>
      <c r="N221" s="45" t="s">
        <v>653</v>
      </c>
      <c r="O221" s="45" t="s">
        <v>653</v>
      </c>
      <c r="P221" s="45" t="s">
        <v>653</v>
      </c>
      <c r="Q221" s="45" t="s">
        <v>653</v>
      </c>
      <c r="R221" s="45" t="s">
        <v>653</v>
      </c>
      <c r="S221" s="45" t="s">
        <v>653</v>
      </c>
      <c r="T221" s="45" t="s">
        <v>653</v>
      </c>
      <c r="U221" s="45" t="s">
        <v>653</v>
      </c>
      <c r="V221" s="729"/>
      <c r="W221" s="444" t="s">
        <v>653</v>
      </c>
      <c r="X221" s="45" t="s">
        <v>653</v>
      </c>
      <c r="Y221" s="45" t="s">
        <v>653</v>
      </c>
      <c r="Z221" s="444" t="s">
        <v>653</v>
      </c>
      <c r="AA221" s="444" t="s">
        <v>653</v>
      </c>
      <c r="AB221" s="450" t="s">
        <v>653</v>
      </c>
      <c r="AC221" s="444" t="s">
        <v>653</v>
      </c>
      <c r="AD221" s="444" t="s">
        <v>653</v>
      </c>
      <c r="AE221" s="45" t="s">
        <v>653</v>
      </c>
      <c r="AF221" s="444" t="s">
        <v>653</v>
      </c>
      <c r="AG221" s="444" t="s">
        <v>653</v>
      </c>
      <c r="AH221" s="450" t="s">
        <v>653</v>
      </c>
      <c r="AI221" s="45" t="s">
        <v>653</v>
      </c>
      <c r="AJ221" s="45" t="s">
        <v>653</v>
      </c>
      <c r="AK221" s="45" t="s">
        <v>653</v>
      </c>
      <c r="AL221" s="554"/>
      <c r="AM221" s="554"/>
      <c r="AN221" s="450" t="s">
        <v>653</v>
      </c>
      <c r="AO221" s="554"/>
      <c r="AP221" s="554"/>
      <c r="AQ221" s="450" t="s">
        <v>653</v>
      </c>
      <c r="AR221" s="444" t="s">
        <v>653</v>
      </c>
      <c r="AS221" s="444" t="s">
        <v>653</v>
      </c>
      <c r="AT221" s="45" t="s">
        <v>653</v>
      </c>
      <c r="AU221" s="554"/>
      <c r="AV221" s="554"/>
      <c r="AW221" s="450" t="s">
        <v>653</v>
      </c>
      <c r="AX221" s="554"/>
      <c r="AY221" s="554"/>
      <c r="AZ221" s="450" t="s">
        <v>653</v>
      </c>
      <c r="BA221" s="554"/>
      <c r="BB221" s="554"/>
      <c r="BC221" s="450"/>
      <c r="BD221" s="572">
        <v>42838</v>
      </c>
      <c r="BE221" s="444" t="s">
        <v>653</v>
      </c>
      <c r="BF221" s="444" t="s">
        <v>653</v>
      </c>
      <c r="BG221" s="45" t="s">
        <v>653</v>
      </c>
      <c r="BH221" s="580" t="s">
        <v>1024</v>
      </c>
      <c r="BI221" s="580" t="s">
        <v>1024</v>
      </c>
      <c r="BJ221" s="45" t="s">
        <v>653</v>
      </c>
      <c r="BK221" s="580" t="s">
        <v>1024</v>
      </c>
      <c r="BL221" s="580" t="s">
        <v>1024</v>
      </c>
      <c r="BM221" s="729"/>
      <c r="BN221" s="45" t="s">
        <v>653</v>
      </c>
      <c r="BO221" s="45" t="s">
        <v>653</v>
      </c>
      <c r="BP221" s="729"/>
      <c r="BQ221" s="728"/>
      <c r="BR221" s="728"/>
      <c r="BS221" s="729"/>
      <c r="BT221" s="45" t="s">
        <v>653</v>
      </c>
      <c r="BU221" s="45" t="s">
        <v>653</v>
      </c>
      <c r="BV221" s="45" t="s">
        <v>653</v>
      </c>
      <c r="BW221" s="554"/>
      <c r="BX221" s="554"/>
      <c r="BY221" s="580" t="s">
        <v>1024</v>
      </c>
      <c r="BZ221" s="574"/>
      <c r="CA221" s="574"/>
      <c r="CB221" s="45" t="s">
        <v>653</v>
      </c>
      <c r="CC221" s="574"/>
      <c r="CD221" s="574"/>
      <c r="CE221" s="45" t="s">
        <v>653</v>
      </c>
      <c r="CF221" s="45" t="s">
        <v>653</v>
      </c>
      <c r="CG221" s="444" t="s">
        <v>653</v>
      </c>
      <c r="CH221" s="450" t="s">
        <v>653</v>
      </c>
      <c r="CI221" s="444" t="s">
        <v>653</v>
      </c>
      <c r="CJ221" s="444" t="s">
        <v>653</v>
      </c>
      <c r="CK221" s="729"/>
      <c r="CL221" s="580" t="s">
        <v>659</v>
      </c>
      <c r="CM221" s="444" t="s">
        <v>653</v>
      </c>
      <c r="CN221" s="45" t="s">
        <v>653</v>
      </c>
      <c r="CO221" s="444" t="s">
        <v>653</v>
      </c>
      <c r="CP221" s="444" t="s">
        <v>653</v>
      </c>
      <c r="CQ221" s="45" t="s">
        <v>653</v>
      </c>
      <c r="CR221" s="580" t="s">
        <v>659</v>
      </c>
      <c r="CS221" s="580" t="s">
        <v>659</v>
      </c>
      <c r="CT221" s="45" t="s">
        <v>653</v>
      </c>
    </row>
    <row r="222" spans="1:98" x14ac:dyDescent="0.15">
      <c r="A222" s="572">
        <v>42839</v>
      </c>
      <c r="B222" s="45" t="s">
        <v>653</v>
      </c>
      <c r="C222" s="45" t="s">
        <v>653</v>
      </c>
      <c r="D222" s="450" t="s">
        <v>653</v>
      </c>
      <c r="E222" s="45" t="s">
        <v>653</v>
      </c>
      <c r="F222" s="45" t="s">
        <v>653</v>
      </c>
      <c r="G222" s="45" t="s">
        <v>653</v>
      </c>
      <c r="H222" s="45" t="s">
        <v>653</v>
      </c>
      <c r="I222" s="45" t="s">
        <v>653</v>
      </c>
      <c r="J222" s="45" t="s">
        <v>653</v>
      </c>
      <c r="K222" s="45" t="s">
        <v>653</v>
      </c>
      <c r="L222" s="45" t="s">
        <v>653</v>
      </c>
      <c r="M222" s="45" t="s">
        <v>653</v>
      </c>
      <c r="N222" s="45" t="s">
        <v>653</v>
      </c>
      <c r="O222" s="45" t="s">
        <v>653</v>
      </c>
      <c r="P222" s="45" t="s">
        <v>653</v>
      </c>
      <c r="Q222" s="45" t="s">
        <v>653</v>
      </c>
      <c r="R222" s="45" t="s">
        <v>653</v>
      </c>
      <c r="S222" s="45" t="s">
        <v>653</v>
      </c>
      <c r="T222" s="45" t="s">
        <v>653</v>
      </c>
      <c r="U222" s="45" t="s">
        <v>653</v>
      </c>
      <c r="V222" s="729"/>
      <c r="W222" s="444" t="s">
        <v>653</v>
      </c>
      <c r="X222" s="45" t="s">
        <v>653</v>
      </c>
      <c r="Y222" s="45" t="s">
        <v>653</v>
      </c>
      <c r="Z222" s="444" t="s">
        <v>653</v>
      </c>
      <c r="AA222" s="444" t="s">
        <v>653</v>
      </c>
      <c r="AB222" s="450" t="s">
        <v>653</v>
      </c>
      <c r="AC222" s="444" t="s">
        <v>653</v>
      </c>
      <c r="AD222" s="444" t="s">
        <v>653</v>
      </c>
      <c r="AE222" s="45" t="s">
        <v>653</v>
      </c>
      <c r="AF222" s="444" t="s">
        <v>653</v>
      </c>
      <c r="AG222" s="444" t="s">
        <v>653</v>
      </c>
      <c r="AH222" s="450" t="s">
        <v>653</v>
      </c>
      <c r="AI222" s="45" t="s">
        <v>653</v>
      </c>
      <c r="AJ222" s="45" t="s">
        <v>653</v>
      </c>
      <c r="AK222" s="45" t="s">
        <v>653</v>
      </c>
      <c r="AL222" s="554"/>
      <c r="AM222" s="554"/>
      <c r="AN222" s="450" t="s">
        <v>653</v>
      </c>
      <c r="AO222" s="554"/>
      <c r="AP222" s="554"/>
      <c r="AQ222" s="450" t="s">
        <v>653</v>
      </c>
      <c r="AR222" s="444" t="s">
        <v>653</v>
      </c>
      <c r="AS222" s="444" t="s">
        <v>653</v>
      </c>
      <c r="AT222" s="45" t="s">
        <v>653</v>
      </c>
      <c r="AU222" s="554"/>
      <c r="AV222" s="554"/>
      <c r="AW222" s="450" t="s">
        <v>653</v>
      </c>
      <c r="AX222" s="554"/>
      <c r="AY222" s="554"/>
      <c r="AZ222" s="450" t="s">
        <v>653</v>
      </c>
      <c r="BA222" s="554"/>
      <c r="BB222" s="554"/>
      <c r="BC222" s="450"/>
      <c r="BD222" s="572">
        <v>42839</v>
      </c>
      <c r="BE222" s="444" t="s">
        <v>653</v>
      </c>
      <c r="BF222" s="444" t="s">
        <v>653</v>
      </c>
      <c r="BG222" s="45" t="s">
        <v>653</v>
      </c>
      <c r="BH222" s="580" t="s">
        <v>1024</v>
      </c>
      <c r="BI222" s="580" t="s">
        <v>1024</v>
      </c>
      <c r="BJ222" s="45" t="s">
        <v>653</v>
      </c>
      <c r="BK222" s="580" t="s">
        <v>1024</v>
      </c>
      <c r="BL222" s="580" t="s">
        <v>1024</v>
      </c>
      <c r="BM222" s="729"/>
      <c r="BN222" s="45" t="s">
        <v>653</v>
      </c>
      <c r="BO222" s="45" t="s">
        <v>653</v>
      </c>
      <c r="BP222" s="729"/>
      <c r="BQ222" s="728"/>
      <c r="BR222" s="728"/>
      <c r="BS222" s="729"/>
      <c r="BT222" s="45" t="s">
        <v>653</v>
      </c>
      <c r="BU222" s="45" t="s">
        <v>653</v>
      </c>
      <c r="BV222" s="45" t="s">
        <v>653</v>
      </c>
      <c r="BW222" s="554"/>
      <c r="BX222" s="554"/>
      <c r="BY222" s="580" t="s">
        <v>1024</v>
      </c>
      <c r="BZ222" s="574"/>
      <c r="CA222" s="574"/>
      <c r="CB222" s="45" t="s">
        <v>653</v>
      </c>
      <c r="CC222" s="574"/>
      <c r="CD222" s="574"/>
      <c r="CE222" s="45" t="s">
        <v>653</v>
      </c>
      <c r="CF222" s="45" t="s">
        <v>653</v>
      </c>
      <c r="CG222" s="444" t="s">
        <v>653</v>
      </c>
      <c r="CH222" s="450" t="s">
        <v>653</v>
      </c>
      <c r="CI222" s="444" t="s">
        <v>653</v>
      </c>
      <c r="CJ222" s="444" t="s">
        <v>653</v>
      </c>
      <c r="CK222" s="729"/>
      <c r="CL222" s="576" t="s">
        <v>665</v>
      </c>
      <c r="CM222" s="580" t="s">
        <v>659</v>
      </c>
      <c r="CN222" s="45" t="s">
        <v>653</v>
      </c>
      <c r="CO222" s="444" t="s">
        <v>653</v>
      </c>
      <c r="CP222" s="444" t="s">
        <v>653</v>
      </c>
      <c r="CQ222" s="45" t="s">
        <v>653</v>
      </c>
      <c r="CR222" s="580" t="s">
        <v>659</v>
      </c>
      <c r="CS222" s="580" t="s">
        <v>659</v>
      </c>
      <c r="CT222" s="45" t="s">
        <v>653</v>
      </c>
    </row>
    <row r="223" spans="1:98" x14ac:dyDescent="0.15">
      <c r="A223" s="572">
        <v>42840</v>
      </c>
      <c r="B223" s="45" t="s">
        <v>653</v>
      </c>
      <c r="C223" s="45" t="s">
        <v>653</v>
      </c>
      <c r="D223" s="450" t="s">
        <v>653</v>
      </c>
      <c r="E223" s="45" t="s">
        <v>653</v>
      </c>
      <c r="F223" s="45" t="s">
        <v>653</v>
      </c>
      <c r="G223" s="45" t="s">
        <v>653</v>
      </c>
      <c r="H223" s="45" t="s">
        <v>653</v>
      </c>
      <c r="I223" s="45" t="s">
        <v>653</v>
      </c>
      <c r="J223" s="45" t="s">
        <v>653</v>
      </c>
      <c r="K223" s="45" t="s">
        <v>653</v>
      </c>
      <c r="L223" s="45" t="s">
        <v>653</v>
      </c>
      <c r="M223" s="45" t="s">
        <v>653</v>
      </c>
      <c r="N223" s="45" t="s">
        <v>653</v>
      </c>
      <c r="O223" s="45" t="s">
        <v>653</v>
      </c>
      <c r="P223" s="45" t="s">
        <v>653</v>
      </c>
      <c r="Q223" s="45" t="s">
        <v>653</v>
      </c>
      <c r="R223" s="45" t="s">
        <v>653</v>
      </c>
      <c r="S223" s="45" t="s">
        <v>653</v>
      </c>
      <c r="T223" s="45" t="s">
        <v>653</v>
      </c>
      <c r="U223" s="45" t="s">
        <v>653</v>
      </c>
      <c r="V223" s="729"/>
      <c r="W223" s="444" t="s">
        <v>653</v>
      </c>
      <c r="X223" s="45" t="s">
        <v>653</v>
      </c>
      <c r="Y223" s="45" t="s">
        <v>653</v>
      </c>
      <c r="Z223" s="444" t="s">
        <v>653</v>
      </c>
      <c r="AA223" s="444" t="s">
        <v>653</v>
      </c>
      <c r="AB223" s="450" t="s">
        <v>653</v>
      </c>
      <c r="AC223" s="444" t="s">
        <v>653</v>
      </c>
      <c r="AD223" s="444" t="s">
        <v>653</v>
      </c>
      <c r="AE223" s="45" t="s">
        <v>653</v>
      </c>
      <c r="AF223" s="444" t="s">
        <v>653</v>
      </c>
      <c r="AG223" s="444" t="s">
        <v>653</v>
      </c>
      <c r="AH223" s="450" t="s">
        <v>653</v>
      </c>
      <c r="AI223" s="45" t="s">
        <v>653</v>
      </c>
      <c r="AJ223" s="45" t="s">
        <v>653</v>
      </c>
      <c r="AK223" s="45" t="s">
        <v>653</v>
      </c>
      <c r="AL223" s="554"/>
      <c r="AM223" s="554"/>
      <c r="AN223" s="450" t="s">
        <v>653</v>
      </c>
      <c r="AO223" s="554"/>
      <c r="AP223" s="554"/>
      <c r="AQ223" s="450" t="s">
        <v>653</v>
      </c>
      <c r="AR223" s="444" t="s">
        <v>653</v>
      </c>
      <c r="AS223" s="444" t="s">
        <v>653</v>
      </c>
      <c r="AT223" s="45" t="s">
        <v>653</v>
      </c>
      <c r="AU223" s="554"/>
      <c r="AV223" s="554"/>
      <c r="AW223" s="450" t="s">
        <v>653</v>
      </c>
      <c r="AX223" s="554"/>
      <c r="AY223" s="554"/>
      <c r="AZ223" s="450" t="s">
        <v>653</v>
      </c>
      <c r="BA223" s="554"/>
      <c r="BB223" s="554"/>
      <c r="BC223" s="450"/>
      <c r="BD223" s="572">
        <v>42840</v>
      </c>
      <c r="BE223" s="444" t="s">
        <v>653</v>
      </c>
      <c r="BF223" s="444" t="s">
        <v>653</v>
      </c>
      <c r="BG223" s="45" t="s">
        <v>653</v>
      </c>
      <c r="BH223" s="580" t="s">
        <v>1024</v>
      </c>
      <c r="BI223" s="580" t="s">
        <v>1024</v>
      </c>
      <c r="BJ223" s="45" t="s">
        <v>653</v>
      </c>
      <c r="BK223" s="580" t="s">
        <v>1024</v>
      </c>
      <c r="BL223" s="580" t="s">
        <v>1024</v>
      </c>
      <c r="BM223" s="729"/>
      <c r="BN223" s="45" t="s">
        <v>653</v>
      </c>
      <c r="BO223" s="45" t="s">
        <v>653</v>
      </c>
      <c r="BP223" s="729"/>
      <c r="BQ223" s="728"/>
      <c r="BR223" s="728"/>
      <c r="BS223" s="729"/>
      <c r="BT223" s="45" t="s">
        <v>653</v>
      </c>
      <c r="BU223" s="45" t="s">
        <v>653</v>
      </c>
      <c r="BV223" s="45" t="s">
        <v>653</v>
      </c>
      <c r="BW223" s="554"/>
      <c r="BX223" s="554"/>
      <c r="BY223" s="580" t="s">
        <v>1024</v>
      </c>
      <c r="BZ223" s="574"/>
      <c r="CA223" s="574"/>
      <c r="CB223" s="45" t="s">
        <v>653</v>
      </c>
      <c r="CC223" s="574"/>
      <c r="CD223" s="574"/>
      <c r="CE223" s="45" t="s">
        <v>653</v>
      </c>
      <c r="CF223" s="45" t="s">
        <v>653</v>
      </c>
      <c r="CG223" s="444" t="s">
        <v>653</v>
      </c>
      <c r="CH223" s="450" t="s">
        <v>653</v>
      </c>
      <c r="CI223" s="444" t="s">
        <v>653</v>
      </c>
      <c r="CJ223" s="444" t="s">
        <v>653</v>
      </c>
      <c r="CK223" s="729"/>
      <c r="CL223" s="576" t="s">
        <v>665</v>
      </c>
      <c r="CM223" s="580" t="s">
        <v>659</v>
      </c>
      <c r="CN223" s="45" t="s">
        <v>653</v>
      </c>
      <c r="CO223" s="444" t="s">
        <v>653</v>
      </c>
      <c r="CP223" s="444" t="s">
        <v>653</v>
      </c>
      <c r="CQ223" s="45" t="s">
        <v>653</v>
      </c>
      <c r="CR223" s="580" t="s">
        <v>659</v>
      </c>
      <c r="CS223" s="580" t="s">
        <v>659</v>
      </c>
      <c r="CT223" s="45" t="s">
        <v>653</v>
      </c>
    </row>
    <row r="224" spans="1:98" x14ac:dyDescent="0.15">
      <c r="A224" s="572">
        <v>42841</v>
      </c>
      <c r="B224" s="45" t="s">
        <v>653</v>
      </c>
      <c r="C224" s="45" t="s">
        <v>653</v>
      </c>
      <c r="D224" s="450" t="s">
        <v>653</v>
      </c>
      <c r="E224" s="45" t="s">
        <v>653</v>
      </c>
      <c r="F224" s="45" t="s">
        <v>653</v>
      </c>
      <c r="G224" s="45" t="s">
        <v>653</v>
      </c>
      <c r="H224" s="45" t="s">
        <v>653</v>
      </c>
      <c r="I224" s="45" t="s">
        <v>653</v>
      </c>
      <c r="J224" s="45" t="s">
        <v>653</v>
      </c>
      <c r="K224" s="45" t="s">
        <v>653</v>
      </c>
      <c r="L224" s="45" t="s">
        <v>653</v>
      </c>
      <c r="M224" s="45" t="s">
        <v>653</v>
      </c>
      <c r="N224" s="45" t="s">
        <v>653</v>
      </c>
      <c r="O224" s="45" t="s">
        <v>653</v>
      </c>
      <c r="P224" s="45" t="s">
        <v>653</v>
      </c>
      <c r="Q224" s="45" t="s">
        <v>653</v>
      </c>
      <c r="R224" s="45" t="s">
        <v>653</v>
      </c>
      <c r="S224" s="45" t="s">
        <v>653</v>
      </c>
      <c r="T224" s="45" t="s">
        <v>653</v>
      </c>
      <c r="U224" s="45" t="s">
        <v>653</v>
      </c>
      <c r="V224" s="729"/>
      <c r="W224" s="444" t="s">
        <v>653</v>
      </c>
      <c r="X224" s="45" t="s">
        <v>653</v>
      </c>
      <c r="Y224" s="45" t="s">
        <v>653</v>
      </c>
      <c r="Z224" s="444" t="s">
        <v>653</v>
      </c>
      <c r="AA224" s="444" t="s">
        <v>653</v>
      </c>
      <c r="AB224" s="450" t="s">
        <v>653</v>
      </c>
      <c r="AC224" s="444" t="s">
        <v>653</v>
      </c>
      <c r="AD224" s="444" t="s">
        <v>653</v>
      </c>
      <c r="AE224" s="45" t="s">
        <v>653</v>
      </c>
      <c r="AF224" s="444" t="s">
        <v>653</v>
      </c>
      <c r="AG224" s="444" t="s">
        <v>653</v>
      </c>
      <c r="AH224" s="450" t="s">
        <v>653</v>
      </c>
      <c r="AI224" s="45" t="s">
        <v>653</v>
      </c>
      <c r="AJ224" s="45" t="s">
        <v>653</v>
      </c>
      <c r="AK224" s="45" t="s">
        <v>653</v>
      </c>
      <c r="AL224" s="554"/>
      <c r="AM224" s="554"/>
      <c r="AN224" s="450" t="s">
        <v>653</v>
      </c>
      <c r="AO224" s="554"/>
      <c r="AP224" s="554"/>
      <c r="AQ224" s="450" t="s">
        <v>653</v>
      </c>
      <c r="AR224" s="444" t="s">
        <v>653</v>
      </c>
      <c r="AS224" s="444" t="s">
        <v>653</v>
      </c>
      <c r="AT224" s="45" t="s">
        <v>653</v>
      </c>
      <c r="AU224" s="554"/>
      <c r="AV224" s="554"/>
      <c r="AW224" s="450" t="s">
        <v>653</v>
      </c>
      <c r="AX224" s="554"/>
      <c r="AY224" s="554"/>
      <c r="AZ224" s="450" t="s">
        <v>653</v>
      </c>
      <c r="BA224" s="554"/>
      <c r="BB224" s="554"/>
      <c r="BC224" s="450"/>
      <c r="BD224" s="572">
        <v>42841</v>
      </c>
      <c r="BE224" s="444" t="s">
        <v>653</v>
      </c>
      <c r="BF224" s="444" t="s">
        <v>653</v>
      </c>
      <c r="BG224" s="45" t="s">
        <v>653</v>
      </c>
      <c r="BH224" s="580" t="s">
        <v>1024</v>
      </c>
      <c r="BI224" s="580" t="s">
        <v>1024</v>
      </c>
      <c r="BJ224" s="45" t="s">
        <v>653</v>
      </c>
      <c r="BK224" s="580" t="s">
        <v>1024</v>
      </c>
      <c r="BL224" s="580" t="s">
        <v>1024</v>
      </c>
      <c r="BM224" s="729"/>
      <c r="BN224" s="45" t="s">
        <v>653</v>
      </c>
      <c r="BO224" s="45" t="s">
        <v>653</v>
      </c>
      <c r="BP224" s="729"/>
      <c r="BQ224" s="728"/>
      <c r="BR224" s="728"/>
      <c r="BS224" s="729"/>
      <c r="BT224" s="45" t="s">
        <v>653</v>
      </c>
      <c r="BU224" s="45" t="s">
        <v>653</v>
      </c>
      <c r="BV224" s="45" t="s">
        <v>653</v>
      </c>
      <c r="BW224" s="554"/>
      <c r="BX224" s="554"/>
      <c r="BY224" s="580" t="s">
        <v>1024</v>
      </c>
      <c r="BZ224" s="574"/>
      <c r="CA224" s="574"/>
      <c r="CB224" s="45" t="s">
        <v>653</v>
      </c>
      <c r="CC224" s="574"/>
      <c r="CD224" s="574"/>
      <c r="CE224" s="45" t="s">
        <v>653</v>
      </c>
      <c r="CF224" s="45" t="s">
        <v>653</v>
      </c>
      <c r="CG224" s="444" t="s">
        <v>653</v>
      </c>
      <c r="CH224" s="450" t="s">
        <v>653</v>
      </c>
      <c r="CI224" s="444" t="s">
        <v>653</v>
      </c>
      <c r="CJ224" s="444" t="s">
        <v>653</v>
      </c>
      <c r="CK224" s="729"/>
      <c r="CL224" s="444" t="s">
        <v>653</v>
      </c>
      <c r="CM224" s="580" t="s">
        <v>659</v>
      </c>
      <c r="CN224" s="45" t="s">
        <v>653</v>
      </c>
      <c r="CO224" s="444" t="s">
        <v>653</v>
      </c>
      <c r="CP224" s="444" t="s">
        <v>653</v>
      </c>
      <c r="CQ224" s="45" t="s">
        <v>653</v>
      </c>
      <c r="CR224" s="580" t="s">
        <v>659</v>
      </c>
      <c r="CS224" s="580" t="s">
        <v>659</v>
      </c>
      <c r="CT224" s="45" t="s">
        <v>653</v>
      </c>
    </row>
    <row r="225" spans="1:98" x14ac:dyDescent="0.15">
      <c r="A225" s="572">
        <v>42842</v>
      </c>
      <c r="B225" s="45" t="s">
        <v>653</v>
      </c>
      <c r="C225" s="45" t="s">
        <v>653</v>
      </c>
      <c r="D225" s="450" t="s">
        <v>653</v>
      </c>
      <c r="E225" s="45" t="s">
        <v>653</v>
      </c>
      <c r="F225" s="45" t="s">
        <v>653</v>
      </c>
      <c r="G225" s="45" t="s">
        <v>653</v>
      </c>
      <c r="H225" s="45" t="s">
        <v>653</v>
      </c>
      <c r="I225" s="45" t="s">
        <v>653</v>
      </c>
      <c r="J225" s="45" t="s">
        <v>653</v>
      </c>
      <c r="K225" s="45" t="s">
        <v>653</v>
      </c>
      <c r="L225" s="45" t="s">
        <v>653</v>
      </c>
      <c r="M225" s="45" t="s">
        <v>653</v>
      </c>
      <c r="N225" s="45" t="s">
        <v>653</v>
      </c>
      <c r="O225" s="45" t="s">
        <v>653</v>
      </c>
      <c r="P225" s="45" t="s">
        <v>653</v>
      </c>
      <c r="Q225" s="45" t="s">
        <v>653</v>
      </c>
      <c r="R225" s="45" t="s">
        <v>653</v>
      </c>
      <c r="S225" s="45" t="s">
        <v>653</v>
      </c>
      <c r="T225" s="45" t="s">
        <v>653</v>
      </c>
      <c r="U225" s="45" t="s">
        <v>653</v>
      </c>
      <c r="V225" s="729"/>
      <c r="W225" s="444" t="s">
        <v>653</v>
      </c>
      <c r="X225" s="45" t="s">
        <v>653</v>
      </c>
      <c r="Y225" s="45" t="s">
        <v>653</v>
      </c>
      <c r="Z225" s="444" t="s">
        <v>653</v>
      </c>
      <c r="AA225" s="444" t="s">
        <v>653</v>
      </c>
      <c r="AB225" s="450" t="s">
        <v>653</v>
      </c>
      <c r="AC225" s="444" t="s">
        <v>653</v>
      </c>
      <c r="AD225" s="444" t="s">
        <v>653</v>
      </c>
      <c r="AE225" s="45" t="s">
        <v>653</v>
      </c>
      <c r="AF225" s="444" t="s">
        <v>653</v>
      </c>
      <c r="AG225" s="444" t="s">
        <v>653</v>
      </c>
      <c r="AH225" s="450" t="s">
        <v>653</v>
      </c>
      <c r="AI225" s="45" t="s">
        <v>653</v>
      </c>
      <c r="AJ225" s="45" t="s">
        <v>653</v>
      </c>
      <c r="AK225" s="45" t="s">
        <v>653</v>
      </c>
      <c r="AL225" s="554"/>
      <c r="AM225" s="554"/>
      <c r="AN225" s="450" t="s">
        <v>653</v>
      </c>
      <c r="AO225" s="554"/>
      <c r="AP225" s="554"/>
      <c r="AQ225" s="450" t="s">
        <v>653</v>
      </c>
      <c r="AR225" s="444" t="s">
        <v>653</v>
      </c>
      <c r="AS225" s="444" t="s">
        <v>653</v>
      </c>
      <c r="AT225" s="45" t="s">
        <v>653</v>
      </c>
      <c r="AU225" s="554"/>
      <c r="AV225" s="554"/>
      <c r="AW225" s="450" t="s">
        <v>653</v>
      </c>
      <c r="AX225" s="554"/>
      <c r="AY225" s="554"/>
      <c r="AZ225" s="450" t="s">
        <v>653</v>
      </c>
      <c r="BA225" s="554"/>
      <c r="BB225" s="554"/>
      <c r="BC225" s="450"/>
      <c r="BD225" s="572">
        <v>42842</v>
      </c>
      <c r="BE225" s="444" t="s">
        <v>653</v>
      </c>
      <c r="BF225" s="444" t="s">
        <v>653</v>
      </c>
      <c r="BG225" s="45" t="s">
        <v>653</v>
      </c>
      <c r="BH225" s="580" t="s">
        <v>1024</v>
      </c>
      <c r="BI225" s="580" t="s">
        <v>1024</v>
      </c>
      <c r="BJ225" s="45" t="s">
        <v>653</v>
      </c>
      <c r="BK225" s="580" t="s">
        <v>1024</v>
      </c>
      <c r="BL225" s="580" t="s">
        <v>1024</v>
      </c>
      <c r="BM225" s="729"/>
      <c r="BN225" s="45" t="s">
        <v>653</v>
      </c>
      <c r="BO225" s="45" t="s">
        <v>653</v>
      </c>
      <c r="BP225" s="729"/>
      <c r="BQ225" s="728"/>
      <c r="BR225" s="728"/>
      <c r="BS225" s="729"/>
      <c r="BT225" s="45" t="s">
        <v>653</v>
      </c>
      <c r="BU225" s="45" t="s">
        <v>653</v>
      </c>
      <c r="BV225" s="45" t="s">
        <v>653</v>
      </c>
      <c r="BW225" s="554"/>
      <c r="BX225" s="554"/>
      <c r="BY225" s="580" t="s">
        <v>1024</v>
      </c>
      <c r="BZ225" s="574"/>
      <c r="CA225" s="574"/>
      <c r="CB225" s="45" t="s">
        <v>653</v>
      </c>
      <c r="CC225" s="574"/>
      <c r="CD225" s="574"/>
      <c r="CE225" s="45" t="s">
        <v>653</v>
      </c>
      <c r="CF225" s="45" t="s">
        <v>653</v>
      </c>
      <c r="CG225" s="444" t="s">
        <v>653</v>
      </c>
      <c r="CH225" s="450" t="s">
        <v>653</v>
      </c>
      <c r="CI225" s="444" t="s">
        <v>653</v>
      </c>
      <c r="CJ225" s="444" t="s">
        <v>653</v>
      </c>
      <c r="CK225" s="729"/>
      <c r="CL225" s="580" t="s">
        <v>659</v>
      </c>
      <c r="CM225" s="576" t="s">
        <v>665</v>
      </c>
      <c r="CN225" s="45" t="s">
        <v>653</v>
      </c>
      <c r="CO225" s="444" t="s">
        <v>653</v>
      </c>
      <c r="CP225" s="444" t="s">
        <v>653</v>
      </c>
      <c r="CQ225" s="45" t="s">
        <v>653</v>
      </c>
      <c r="CR225" s="580" t="s">
        <v>659</v>
      </c>
      <c r="CS225" s="580" t="s">
        <v>659</v>
      </c>
      <c r="CT225" s="45" t="s">
        <v>653</v>
      </c>
    </row>
    <row r="226" spans="1:98" x14ac:dyDescent="0.15">
      <c r="A226" s="572">
        <v>42843</v>
      </c>
      <c r="B226" s="45" t="s">
        <v>653</v>
      </c>
      <c r="C226" s="45" t="s">
        <v>653</v>
      </c>
      <c r="D226" s="450" t="s">
        <v>653</v>
      </c>
      <c r="E226" s="45" t="s">
        <v>653</v>
      </c>
      <c r="F226" s="45" t="s">
        <v>653</v>
      </c>
      <c r="G226" s="45" t="s">
        <v>653</v>
      </c>
      <c r="H226" s="45" t="s">
        <v>653</v>
      </c>
      <c r="I226" s="45" t="s">
        <v>653</v>
      </c>
      <c r="J226" s="45" t="s">
        <v>653</v>
      </c>
      <c r="K226" s="45" t="s">
        <v>653</v>
      </c>
      <c r="L226" s="45" t="s">
        <v>653</v>
      </c>
      <c r="M226" s="45" t="s">
        <v>653</v>
      </c>
      <c r="N226" s="45" t="s">
        <v>653</v>
      </c>
      <c r="O226" s="45" t="s">
        <v>653</v>
      </c>
      <c r="P226" s="45" t="s">
        <v>653</v>
      </c>
      <c r="Q226" s="45" t="s">
        <v>653</v>
      </c>
      <c r="R226" s="45" t="s">
        <v>653</v>
      </c>
      <c r="S226" s="45" t="s">
        <v>653</v>
      </c>
      <c r="T226" s="45" t="s">
        <v>653</v>
      </c>
      <c r="U226" s="45" t="s">
        <v>653</v>
      </c>
      <c r="V226" s="729"/>
      <c r="W226" s="444" t="s">
        <v>653</v>
      </c>
      <c r="X226" s="45" t="s">
        <v>653</v>
      </c>
      <c r="Y226" s="45" t="s">
        <v>653</v>
      </c>
      <c r="Z226" s="444" t="s">
        <v>653</v>
      </c>
      <c r="AA226" s="444" t="s">
        <v>653</v>
      </c>
      <c r="AB226" s="450" t="s">
        <v>653</v>
      </c>
      <c r="AC226" s="444" t="s">
        <v>653</v>
      </c>
      <c r="AD226" s="444" t="s">
        <v>653</v>
      </c>
      <c r="AE226" s="45" t="s">
        <v>653</v>
      </c>
      <c r="AF226" s="444" t="s">
        <v>653</v>
      </c>
      <c r="AG226" s="444" t="s">
        <v>653</v>
      </c>
      <c r="AH226" s="450" t="s">
        <v>653</v>
      </c>
      <c r="AI226" s="45" t="s">
        <v>653</v>
      </c>
      <c r="AJ226" s="45" t="s">
        <v>653</v>
      </c>
      <c r="AK226" s="45" t="s">
        <v>653</v>
      </c>
      <c r="AL226" s="554"/>
      <c r="AM226" s="554"/>
      <c r="AN226" s="450" t="s">
        <v>653</v>
      </c>
      <c r="AO226" s="554"/>
      <c r="AP226" s="554"/>
      <c r="AQ226" s="450" t="s">
        <v>653</v>
      </c>
      <c r="AR226" s="444" t="s">
        <v>653</v>
      </c>
      <c r="AS226" s="444" t="s">
        <v>653</v>
      </c>
      <c r="AT226" s="45" t="s">
        <v>653</v>
      </c>
      <c r="AU226" s="554"/>
      <c r="AV226" s="554"/>
      <c r="AW226" s="450" t="s">
        <v>653</v>
      </c>
      <c r="AX226" s="554"/>
      <c r="AY226" s="554"/>
      <c r="AZ226" s="450" t="s">
        <v>653</v>
      </c>
      <c r="BA226" s="554"/>
      <c r="BB226" s="554"/>
      <c r="BC226" s="450"/>
      <c r="BD226" s="572">
        <v>42843</v>
      </c>
      <c r="BE226" s="444" t="s">
        <v>653</v>
      </c>
      <c r="BF226" s="444" t="s">
        <v>653</v>
      </c>
      <c r="BG226" s="45" t="s">
        <v>653</v>
      </c>
      <c r="BH226" s="580" t="s">
        <v>1024</v>
      </c>
      <c r="BI226" s="580" t="s">
        <v>1024</v>
      </c>
      <c r="BJ226" s="45" t="s">
        <v>653</v>
      </c>
      <c r="BK226" s="580" t="s">
        <v>1024</v>
      </c>
      <c r="BL226" s="580" t="s">
        <v>1024</v>
      </c>
      <c r="BM226" s="729"/>
      <c r="BN226" s="45" t="s">
        <v>653</v>
      </c>
      <c r="BO226" s="45" t="s">
        <v>653</v>
      </c>
      <c r="BP226" s="729"/>
      <c r="BQ226" s="728"/>
      <c r="BR226" s="728"/>
      <c r="BS226" s="729"/>
      <c r="BT226" s="45" t="s">
        <v>653</v>
      </c>
      <c r="BU226" s="45" t="s">
        <v>653</v>
      </c>
      <c r="BV226" s="45" t="s">
        <v>653</v>
      </c>
      <c r="BW226" s="554"/>
      <c r="BX226" s="554"/>
      <c r="BY226" s="580" t="s">
        <v>1024</v>
      </c>
      <c r="BZ226" s="574"/>
      <c r="CA226" s="574"/>
      <c r="CB226" s="45" t="s">
        <v>653</v>
      </c>
      <c r="CC226" s="574"/>
      <c r="CD226" s="574"/>
      <c r="CE226" s="45" t="s">
        <v>653</v>
      </c>
      <c r="CF226" s="45" t="s">
        <v>653</v>
      </c>
      <c r="CG226" s="444" t="s">
        <v>653</v>
      </c>
      <c r="CH226" s="450" t="s">
        <v>653</v>
      </c>
      <c r="CI226" s="444" t="s">
        <v>653</v>
      </c>
      <c r="CJ226" s="444" t="s">
        <v>653</v>
      </c>
      <c r="CK226" s="729"/>
      <c r="CL226" s="444" t="s">
        <v>653</v>
      </c>
      <c r="CM226" s="580" t="s">
        <v>659</v>
      </c>
      <c r="CN226" s="45" t="s">
        <v>653</v>
      </c>
      <c r="CO226" s="576" t="s">
        <v>665</v>
      </c>
      <c r="CP226" s="576" t="s">
        <v>665</v>
      </c>
      <c r="CQ226" s="45" t="s">
        <v>653</v>
      </c>
      <c r="CR226" s="580" t="s">
        <v>659</v>
      </c>
      <c r="CS226" s="580" t="s">
        <v>659</v>
      </c>
      <c r="CT226" s="45" t="s">
        <v>653</v>
      </c>
    </row>
    <row r="227" spans="1:98" x14ac:dyDescent="0.15">
      <c r="A227" s="572">
        <v>42844</v>
      </c>
      <c r="B227" s="45" t="s">
        <v>653</v>
      </c>
      <c r="C227" s="45" t="s">
        <v>653</v>
      </c>
      <c r="D227" s="450" t="s">
        <v>653</v>
      </c>
      <c r="E227" s="45" t="s">
        <v>653</v>
      </c>
      <c r="F227" s="45" t="s">
        <v>653</v>
      </c>
      <c r="G227" s="45" t="s">
        <v>653</v>
      </c>
      <c r="H227" s="45" t="s">
        <v>653</v>
      </c>
      <c r="I227" s="45" t="s">
        <v>653</v>
      </c>
      <c r="J227" s="45" t="s">
        <v>653</v>
      </c>
      <c r="K227" s="45" t="s">
        <v>653</v>
      </c>
      <c r="L227" s="45" t="s">
        <v>653</v>
      </c>
      <c r="M227" s="45" t="s">
        <v>653</v>
      </c>
      <c r="N227" s="45" t="s">
        <v>653</v>
      </c>
      <c r="O227" s="45" t="s">
        <v>653</v>
      </c>
      <c r="P227" s="45" t="s">
        <v>653</v>
      </c>
      <c r="Q227" s="45" t="s">
        <v>653</v>
      </c>
      <c r="R227" s="45" t="s">
        <v>653</v>
      </c>
      <c r="S227" s="45" t="s">
        <v>653</v>
      </c>
      <c r="T227" s="45" t="s">
        <v>653</v>
      </c>
      <c r="U227" s="45" t="s">
        <v>653</v>
      </c>
      <c r="V227" s="729"/>
      <c r="W227" s="444" t="s">
        <v>653</v>
      </c>
      <c r="X227" s="45" t="s">
        <v>653</v>
      </c>
      <c r="Y227" s="45" t="s">
        <v>653</v>
      </c>
      <c r="Z227" s="444" t="s">
        <v>653</v>
      </c>
      <c r="AA227" s="444" t="s">
        <v>653</v>
      </c>
      <c r="AB227" s="450" t="s">
        <v>653</v>
      </c>
      <c r="AC227" s="444" t="s">
        <v>653</v>
      </c>
      <c r="AD227" s="444" t="s">
        <v>653</v>
      </c>
      <c r="AE227" s="45" t="s">
        <v>653</v>
      </c>
      <c r="AF227" s="444" t="s">
        <v>653</v>
      </c>
      <c r="AG227" s="444" t="s">
        <v>653</v>
      </c>
      <c r="AH227" s="450" t="s">
        <v>653</v>
      </c>
      <c r="AI227" s="45" t="s">
        <v>653</v>
      </c>
      <c r="AJ227" s="45" t="s">
        <v>653</v>
      </c>
      <c r="AK227" s="45" t="s">
        <v>653</v>
      </c>
      <c r="AL227" s="554"/>
      <c r="AM227" s="554"/>
      <c r="AN227" s="450" t="s">
        <v>653</v>
      </c>
      <c r="AO227" s="554"/>
      <c r="AP227" s="554"/>
      <c r="AQ227" s="450" t="s">
        <v>653</v>
      </c>
      <c r="AR227" s="444" t="s">
        <v>653</v>
      </c>
      <c r="AS227" s="444" t="s">
        <v>653</v>
      </c>
      <c r="AT227" s="45" t="s">
        <v>653</v>
      </c>
      <c r="AU227" s="554"/>
      <c r="AV227" s="554"/>
      <c r="AW227" s="450" t="s">
        <v>653</v>
      </c>
      <c r="AX227" s="554"/>
      <c r="AY227" s="554"/>
      <c r="AZ227" s="450" t="s">
        <v>653</v>
      </c>
      <c r="BA227" s="554"/>
      <c r="BB227" s="554"/>
      <c r="BC227" s="450"/>
      <c r="BD227" s="572">
        <v>42844</v>
      </c>
      <c r="BE227" s="444" t="s">
        <v>653</v>
      </c>
      <c r="BF227" s="444" t="s">
        <v>653</v>
      </c>
      <c r="BG227" s="45" t="s">
        <v>653</v>
      </c>
      <c r="BH227" s="580" t="s">
        <v>1024</v>
      </c>
      <c r="BI227" s="580" t="s">
        <v>1024</v>
      </c>
      <c r="BJ227" s="45" t="s">
        <v>653</v>
      </c>
      <c r="BK227" s="580" t="s">
        <v>1024</v>
      </c>
      <c r="BL227" s="580" t="s">
        <v>1024</v>
      </c>
      <c r="BM227" s="729"/>
      <c r="BN227" s="45" t="s">
        <v>653</v>
      </c>
      <c r="BO227" s="45" t="s">
        <v>653</v>
      </c>
      <c r="BP227" s="729"/>
      <c r="BQ227" s="728"/>
      <c r="BR227" s="728"/>
      <c r="BS227" s="729"/>
      <c r="BT227" s="45" t="s">
        <v>653</v>
      </c>
      <c r="BU227" s="45" t="s">
        <v>653</v>
      </c>
      <c r="BV227" s="45" t="s">
        <v>653</v>
      </c>
      <c r="BW227" s="554"/>
      <c r="BX227" s="554"/>
      <c r="BY227" s="580" t="s">
        <v>1024</v>
      </c>
      <c r="BZ227" s="574"/>
      <c r="CA227" s="574"/>
      <c r="CB227" s="45" t="s">
        <v>653</v>
      </c>
      <c r="CC227" s="574"/>
      <c r="CD227" s="574"/>
      <c r="CE227" s="45" t="s">
        <v>653</v>
      </c>
      <c r="CF227" s="45" t="s">
        <v>653</v>
      </c>
      <c r="CG227" s="444" t="s">
        <v>653</v>
      </c>
      <c r="CH227" s="450" t="s">
        <v>653</v>
      </c>
      <c r="CI227" s="444" t="s">
        <v>653</v>
      </c>
      <c r="CJ227" s="444" t="s">
        <v>653</v>
      </c>
      <c r="CK227" s="729"/>
      <c r="CL227" s="580" t="s">
        <v>659</v>
      </c>
      <c r="CM227" s="444" t="s">
        <v>653</v>
      </c>
      <c r="CN227" s="45" t="s">
        <v>653</v>
      </c>
      <c r="CO227" s="444" t="s">
        <v>653</v>
      </c>
      <c r="CP227" s="444" t="s">
        <v>653</v>
      </c>
      <c r="CQ227" s="45" t="s">
        <v>653</v>
      </c>
      <c r="CR227" s="580" t="s">
        <v>659</v>
      </c>
      <c r="CS227" s="580" t="s">
        <v>659</v>
      </c>
      <c r="CT227" s="45" t="s">
        <v>653</v>
      </c>
    </row>
    <row r="228" spans="1:98" x14ac:dyDescent="0.15">
      <c r="A228" s="572">
        <v>42845</v>
      </c>
      <c r="B228" s="45" t="s">
        <v>653</v>
      </c>
      <c r="C228" s="45" t="s">
        <v>653</v>
      </c>
      <c r="D228" s="450" t="s">
        <v>653</v>
      </c>
      <c r="E228" s="45" t="s">
        <v>653</v>
      </c>
      <c r="F228" s="45" t="s">
        <v>653</v>
      </c>
      <c r="G228" s="45" t="s">
        <v>653</v>
      </c>
      <c r="H228" s="45" t="s">
        <v>653</v>
      </c>
      <c r="I228" s="45" t="s">
        <v>653</v>
      </c>
      <c r="J228" s="45" t="s">
        <v>653</v>
      </c>
      <c r="K228" s="45" t="s">
        <v>653</v>
      </c>
      <c r="L228" s="45" t="s">
        <v>653</v>
      </c>
      <c r="M228" s="45" t="s">
        <v>653</v>
      </c>
      <c r="N228" s="45" t="s">
        <v>653</v>
      </c>
      <c r="O228" s="45" t="s">
        <v>653</v>
      </c>
      <c r="P228" s="45" t="s">
        <v>653</v>
      </c>
      <c r="Q228" s="45" t="s">
        <v>653</v>
      </c>
      <c r="R228" s="45" t="s">
        <v>653</v>
      </c>
      <c r="S228" s="45" t="s">
        <v>653</v>
      </c>
      <c r="T228" s="45" t="s">
        <v>653</v>
      </c>
      <c r="U228" s="45" t="s">
        <v>653</v>
      </c>
      <c r="V228" s="729"/>
      <c r="W228" s="444" t="s">
        <v>653</v>
      </c>
      <c r="X228" s="45" t="s">
        <v>653</v>
      </c>
      <c r="Y228" s="45" t="s">
        <v>653</v>
      </c>
      <c r="Z228" s="444" t="s">
        <v>653</v>
      </c>
      <c r="AA228" s="444" t="s">
        <v>653</v>
      </c>
      <c r="AB228" s="450" t="s">
        <v>653</v>
      </c>
      <c r="AC228" s="444" t="s">
        <v>653</v>
      </c>
      <c r="AD228" s="444" t="s">
        <v>653</v>
      </c>
      <c r="AE228" s="45" t="s">
        <v>653</v>
      </c>
      <c r="AF228" s="444" t="s">
        <v>653</v>
      </c>
      <c r="AG228" s="444" t="s">
        <v>653</v>
      </c>
      <c r="AH228" s="450" t="s">
        <v>653</v>
      </c>
      <c r="AI228" s="45" t="s">
        <v>653</v>
      </c>
      <c r="AJ228" s="45" t="s">
        <v>653</v>
      </c>
      <c r="AK228" s="45" t="s">
        <v>653</v>
      </c>
      <c r="AL228" s="554"/>
      <c r="AM228" s="554"/>
      <c r="AN228" s="450" t="s">
        <v>653</v>
      </c>
      <c r="AO228" s="554"/>
      <c r="AP228" s="554"/>
      <c r="AQ228" s="450" t="s">
        <v>653</v>
      </c>
      <c r="AR228" s="444" t="s">
        <v>653</v>
      </c>
      <c r="AS228" s="444" t="s">
        <v>653</v>
      </c>
      <c r="AT228" s="45" t="s">
        <v>653</v>
      </c>
      <c r="AU228" s="554"/>
      <c r="AV228" s="554"/>
      <c r="AW228" s="450" t="s">
        <v>653</v>
      </c>
      <c r="AX228" s="554"/>
      <c r="AY228" s="554"/>
      <c r="AZ228" s="450" t="s">
        <v>653</v>
      </c>
      <c r="BA228" s="554"/>
      <c r="BB228" s="554"/>
      <c r="BC228" s="573" t="s">
        <v>665</v>
      </c>
      <c r="BD228" s="572">
        <v>42845</v>
      </c>
      <c r="BE228" s="444" t="s">
        <v>653</v>
      </c>
      <c r="BF228" s="444" t="s">
        <v>653</v>
      </c>
      <c r="BG228" s="45" t="s">
        <v>653</v>
      </c>
      <c r="BH228" s="580" t="s">
        <v>1024</v>
      </c>
      <c r="BI228" s="580" t="s">
        <v>1024</v>
      </c>
      <c r="BJ228" s="45" t="s">
        <v>653</v>
      </c>
      <c r="BK228" s="580" t="s">
        <v>1024</v>
      </c>
      <c r="BL228" s="580" t="s">
        <v>1024</v>
      </c>
      <c r="BM228" s="729"/>
      <c r="BN228" s="45" t="s">
        <v>653</v>
      </c>
      <c r="BO228" s="45" t="s">
        <v>653</v>
      </c>
      <c r="BP228" s="729"/>
      <c r="BQ228" s="728"/>
      <c r="BR228" s="728"/>
      <c r="BS228" s="729"/>
      <c r="BT228" s="45" t="s">
        <v>653</v>
      </c>
      <c r="BU228" s="45" t="s">
        <v>653</v>
      </c>
      <c r="BV228" s="45" t="s">
        <v>653</v>
      </c>
      <c r="BW228" s="554"/>
      <c r="BX228" s="554"/>
      <c r="BY228" s="580" t="s">
        <v>1024</v>
      </c>
      <c r="BZ228" s="574"/>
      <c r="CA228" s="574"/>
      <c r="CB228" s="45" t="s">
        <v>653</v>
      </c>
      <c r="CC228" s="574"/>
      <c r="CD228" s="574"/>
      <c r="CE228" s="45" t="s">
        <v>653</v>
      </c>
      <c r="CF228" s="45" t="s">
        <v>653</v>
      </c>
      <c r="CG228" s="444" t="s">
        <v>653</v>
      </c>
      <c r="CH228" s="450" t="s">
        <v>653</v>
      </c>
      <c r="CI228" s="444" t="s">
        <v>653</v>
      </c>
      <c r="CJ228" s="444" t="s">
        <v>653</v>
      </c>
      <c r="CK228" s="729"/>
      <c r="CL228" s="444" t="s">
        <v>653</v>
      </c>
      <c r="CM228" s="444" t="s">
        <v>653</v>
      </c>
      <c r="CN228" s="45" t="s">
        <v>653</v>
      </c>
      <c r="CO228" s="444" t="s">
        <v>653</v>
      </c>
      <c r="CP228" s="444" t="s">
        <v>653</v>
      </c>
      <c r="CQ228" s="45" t="s">
        <v>653</v>
      </c>
      <c r="CR228" s="580" t="s">
        <v>659</v>
      </c>
      <c r="CS228" s="580" t="s">
        <v>659</v>
      </c>
      <c r="CT228" s="45" t="s">
        <v>653</v>
      </c>
    </row>
    <row r="229" spans="1:98" x14ac:dyDescent="0.15">
      <c r="A229" s="572">
        <v>42846</v>
      </c>
      <c r="B229" s="45" t="s">
        <v>653</v>
      </c>
      <c r="C229" s="45" t="s">
        <v>653</v>
      </c>
      <c r="D229" s="450" t="s">
        <v>653</v>
      </c>
      <c r="E229" s="45" t="s">
        <v>653</v>
      </c>
      <c r="F229" s="45" t="s">
        <v>653</v>
      </c>
      <c r="G229" s="45" t="s">
        <v>653</v>
      </c>
      <c r="H229" s="45" t="s">
        <v>653</v>
      </c>
      <c r="I229" s="45" t="s">
        <v>653</v>
      </c>
      <c r="J229" s="45" t="s">
        <v>653</v>
      </c>
      <c r="K229" s="45" t="s">
        <v>653</v>
      </c>
      <c r="L229" s="45" t="s">
        <v>653</v>
      </c>
      <c r="M229" s="45" t="s">
        <v>653</v>
      </c>
      <c r="N229" s="45" t="s">
        <v>653</v>
      </c>
      <c r="O229" s="45" t="s">
        <v>653</v>
      </c>
      <c r="P229" s="45" t="s">
        <v>653</v>
      </c>
      <c r="Q229" s="45" t="s">
        <v>653</v>
      </c>
      <c r="R229" s="45" t="s">
        <v>653</v>
      </c>
      <c r="S229" s="45" t="s">
        <v>653</v>
      </c>
      <c r="T229" s="45" t="s">
        <v>653</v>
      </c>
      <c r="U229" s="45" t="s">
        <v>653</v>
      </c>
      <c r="V229" s="729"/>
      <c r="W229" s="444" t="s">
        <v>653</v>
      </c>
      <c r="X229" s="45" t="s">
        <v>653</v>
      </c>
      <c r="Y229" s="45" t="s">
        <v>653</v>
      </c>
      <c r="Z229" s="444" t="s">
        <v>653</v>
      </c>
      <c r="AA229" s="444" t="s">
        <v>653</v>
      </c>
      <c r="AB229" s="450" t="s">
        <v>653</v>
      </c>
      <c r="AC229" s="444" t="s">
        <v>653</v>
      </c>
      <c r="AD229" s="444" t="s">
        <v>653</v>
      </c>
      <c r="AE229" s="45" t="s">
        <v>653</v>
      </c>
      <c r="AF229" s="444" t="s">
        <v>653</v>
      </c>
      <c r="AG229" s="444" t="s">
        <v>653</v>
      </c>
      <c r="AH229" s="450" t="s">
        <v>653</v>
      </c>
      <c r="AI229" s="45" t="s">
        <v>653</v>
      </c>
      <c r="AJ229" s="45" t="s">
        <v>653</v>
      </c>
      <c r="AK229" s="45" t="s">
        <v>653</v>
      </c>
      <c r="AL229" s="554"/>
      <c r="AM229" s="554"/>
      <c r="AN229" s="450" t="s">
        <v>653</v>
      </c>
      <c r="AO229" s="554"/>
      <c r="AP229" s="554"/>
      <c r="AQ229" s="450" t="s">
        <v>653</v>
      </c>
      <c r="AR229" s="444" t="s">
        <v>653</v>
      </c>
      <c r="AS229" s="444" t="s">
        <v>653</v>
      </c>
      <c r="AT229" s="45" t="s">
        <v>653</v>
      </c>
      <c r="AU229" s="554"/>
      <c r="AV229" s="554"/>
      <c r="AW229" s="450" t="s">
        <v>653</v>
      </c>
      <c r="AX229" s="554"/>
      <c r="AY229" s="554"/>
      <c r="AZ229" s="450" t="s">
        <v>653</v>
      </c>
      <c r="BA229" s="554"/>
      <c r="BB229" s="554"/>
      <c r="BC229" s="450"/>
      <c r="BD229" s="572">
        <v>42846</v>
      </c>
      <c r="BE229" s="444" t="s">
        <v>653</v>
      </c>
      <c r="BF229" s="444" t="s">
        <v>653</v>
      </c>
      <c r="BG229" s="45" t="s">
        <v>653</v>
      </c>
      <c r="BH229" s="580" t="s">
        <v>1024</v>
      </c>
      <c r="BI229" s="580" t="s">
        <v>1024</v>
      </c>
      <c r="BJ229" s="45" t="s">
        <v>653</v>
      </c>
      <c r="BK229" s="580" t="s">
        <v>1024</v>
      </c>
      <c r="BL229" s="580" t="s">
        <v>1024</v>
      </c>
      <c r="BM229" s="729"/>
      <c r="BN229" s="45" t="s">
        <v>653</v>
      </c>
      <c r="BO229" s="45" t="s">
        <v>653</v>
      </c>
      <c r="BP229" s="729"/>
      <c r="BQ229" s="728"/>
      <c r="BR229" s="728"/>
      <c r="BS229" s="729"/>
      <c r="BT229" s="45" t="s">
        <v>653</v>
      </c>
      <c r="BU229" s="45" t="s">
        <v>653</v>
      </c>
      <c r="BV229" s="45" t="s">
        <v>653</v>
      </c>
      <c r="BW229" s="554"/>
      <c r="BX229" s="554"/>
      <c r="BY229" s="580" t="s">
        <v>1024</v>
      </c>
      <c r="BZ229" s="574"/>
      <c r="CA229" s="574"/>
      <c r="CB229" s="45" t="s">
        <v>653</v>
      </c>
      <c r="CC229" s="574"/>
      <c r="CD229" s="574"/>
      <c r="CE229" s="45" t="s">
        <v>653</v>
      </c>
      <c r="CF229" s="45" t="s">
        <v>653</v>
      </c>
      <c r="CG229" s="444" t="s">
        <v>653</v>
      </c>
      <c r="CH229" s="450" t="s">
        <v>653</v>
      </c>
      <c r="CI229" s="444" t="s">
        <v>653</v>
      </c>
      <c r="CJ229" s="444" t="s">
        <v>653</v>
      </c>
      <c r="CK229" s="729"/>
      <c r="CL229" s="576" t="s">
        <v>665</v>
      </c>
      <c r="CM229" s="578" t="s">
        <v>653</v>
      </c>
      <c r="CN229" s="45" t="s">
        <v>653</v>
      </c>
      <c r="CO229" s="576" t="s">
        <v>665</v>
      </c>
      <c r="CP229" s="444" t="s">
        <v>653</v>
      </c>
      <c r="CQ229" s="45" t="s">
        <v>653</v>
      </c>
      <c r="CR229" s="580" t="s">
        <v>659</v>
      </c>
      <c r="CS229" s="580" t="s">
        <v>659</v>
      </c>
      <c r="CT229" s="45" t="s">
        <v>653</v>
      </c>
    </row>
    <row r="230" spans="1:98" x14ac:dyDescent="0.15">
      <c r="A230" s="572">
        <v>42847</v>
      </c>
      <c r="B230" s="45" t="s">
        <v>653</v>
      </c>
      <c r="C230" s="45" t="s">
        <v>653</v>
      </c>
      <c r="D230" s="450" t="s">
        <v>653</v>
      </c>
      <c r="E230" s="45" t="s">
        <v>653</v>
      </c>
      <c r="F230" s="45" t="s">
        <v>653</v>
      </c>
      <c r="G230" s="45" t="s">
        <v>653</v>
      </c>
      <c r="H230" s="45" t="s">
        <v>653</v>
      </c>
      <c r="I230" s="45" t="s">
        <v>653</v>
      </c>
      <c r="J230" s="45" t="s">
        <v>653</v>
      </c>
      <c r="K230" s="45" t="s">
        <v>653</v>
      </c>
      <c r="L230" s="45" t="s">
        <v>653</v>
      </c>
      <c r="M230" s="45" t="s">
        <v>653</v>
      </c>
      <c r="N230" s="45" t="s">
        <v>653</v>
      </c>
      <c r="O230" s="45" t="s">
        <v>653</v>
      </c>
      <c r="P230" s="45" t="s">
        <v>653</v>
      </c>
      <c r="Q230" s="45" t="s">
        <v>653</v>
      </c>
      <c r="R230" s="45" t="s">
        <v>653</v>
      </c>
      <c r="S230" s="45" t="s">
        <v>653</v>
      </c>
      <c r="T230" s="45" t="s">
        <v>653</v>
      </c>
      <c r="U230" s="45" t="s">
        <v>653</v>
      </c>
      <c r="V230" s="729"/>
      <c r="W230" s="444" t="s">
        <v>653</v>
      </c>
      <c r="X230" s="45" t="s">
        <v>653</v>
      </c>
      <c r="Y230" s="45" t="s">
        <v>653</v>
      </c>
      <c r="Z230" s="444" t="s">
        <v>653</v>
      </c>
      <c r="AA230" s="444" t="s">
        <v>653</v>
      </c>
      <c r="AB230" s="450" t="s">
        <v>653</v>
      </c>
      <c r="AC230" s="444" t="s">
        <v>653</v>
      </c>
      <c r="AD230" s="444" t="s">
        <v>653</v>
      </c>
      <c r="AE230" s="45" t="s">
        <v>653</v>
      </c>
      <c r="AF230" s="444" t="s">
        <v>653</v>
      </c>
      <c r="AG230" s="444" t="s">
        <v>653</v>
      </c>
      <c r="AH230" s="450" t="s">
        <v>653</v>
      </c>
      <c r="AI230" s="45" t="s">
        <v>653</v>
      </c>
      <c r="AJ230" s="45" t="s">
        <v>653</v>
      </c>
      <c r="AK230" s="45" t="s">
        <v>653</v>
      </c>
      <c r="AL230" s="554"/>
      <c r="AM230" s="554"/>
      <c r="AN230" s="450" t="s">
        <v>653</v>
      </c>
      <c r="AO230" s="554"/>
      <c r="AP230" s="554"/>
      <c r="AQ230" s="450" t="s">
        <v>653</v>
      </c>
      <c r="AR230" s="444" t="s">
        <v>653</v>
      </c>
      <c r="AS230" s="444" t="s">
        <v>653</v>
      </c>
      <c r="AT230" s="45" t="s">
        <v>653</v>
      </c>
      <c r="AU230" s="554"/>
      <c r="AV230" s="554"/>
      <c r="AW230" s="450" t="s">
        <v>653</v>
      </c>
      <c r="AX230" s="554"/>
      <c r="AY230" s="554"/>
      <c r="AZ230" s="450" t="s">
        <v>653</v>
      </c>
      <c r="BA230" s="554"/>
      <c r="BB230" s="554"/>
      <c r="BC230" s="450"/>
      <c r="BD230" s="572">
        <v>42847</v>
      </c>
      <c r="BE230" s="444" t="s">
        <v>653</v>
      </c>
      <c r="BF230" s="444" t="s">
        <v>653</v>
      </c>
      <c r="BG230" s="45" t="s">
        <v>653</v>
      </c>
      <c r="BH230" s="580" t="s">
        <v>1024</v>
      </c>
      <c r="BI230" s="580" t="s">
        <v>1024</v>
      </c>
      <c r="BJ230" s="45" t="s">
        <v>653</v>
      </c>
      <c r="BK230" s="580" t="s">
        <v>1024</v>
      </c>
      <c r="BL230" s="580" t="s">
        <v>1024</v>
      </c>
      <c r="BM230" s="729"/>
      <c r="BN230" s="45" t="s">
        <v>653</v>
      </c>
      <c r="BO230" s="45" t="s">
        <v>653</v>
      </c>
      <c r="BP230" s="729"/>
      <c r="BQ230" s="728"/>
      <c r="BR230" s="728"/>
      <c r="BS230" s="729"/>
      <c r="BT230" s="45" t="s">
        <v>653</v>
      </c>
      <c r="BU230" s="45" t="s">
        <v>653</v>
      </c>
      <c r="BV230" s="45" t="s">
        <v>653</v>
      </c>
      <c r="BW230" s="554"/>
      <c r="BX230" s="554"/>
      <c r="BY230" s="580" t="s">
        <v>1024</v>
      </c>
      <c r="BZ230" s="574"/>
      <c r="CA230" s="574"/>
      <c r="CB230" s="45" t="s">
        <v>653</v>
      </c>
      <c r="CC230" s="574"/>
      <c r="CD230" s="574"/>
      <c r="CE230" s="45" t="s">
        <v>653</v>
      </c>
      <c r="CF230" s="45" t="s">
        <v>653</v>
      </c>
      <c r="CG230" s="444" t="s">
        <v>653</v>
      </c>
      <c r="CH230" s="450" t="s">
        <v>653</v>
      </c>
      <c r="CI230" s="444" t="s">
        <v>653</v>
      </c>
      <c r="CJ230" s="444" t="s">
        <v>653</v>
      </c>
      <c r="CK230" s="729"/>
      <c r="CL230" s="576" t="s">
        <v>665</v>
      </c>
      <c r="CM230" s="580" t="s">
        <v>659</v>
      </c>
      <c r="CN230" s="45" t="s">
        <v>653</v>
      </c>
      <c r="CO230" s="444" t="s">
        <v>653</v>
      </c>
      <c r="CP230" s="444" t="s">
        <v>653</v>
      </c>
      <c r="CQ230" s="45" t="s">
        <v>653</v>
      </c>
      <c r="CR230" s="580" t="s">
        <v>659</v>
      </c>
      <c r="CS230" s="580" t="s">
        <v>659</v>
      </c>
      <c r="CT230" s="45" t="s">
        <v>653</v>
      </c>
    </row>
    <row r="231" spans="1:98" x14ac:dyDescent="0.15">
      <c r="A231" s="572">
        <v>42848</v>
      </c>
      <c r="B231" s="45" t="s">
        <v>653</v>
      </c>
      <c r="C231" s="45" t="s">
        <v>653</v>
      </c>
      <c r="D231" s="450" t="s">
        <v>653</v>
      </c>
      <c r="E231" s="45" t="s">
        <v>653</v>
      </c>
      <c r="F231" s="45" t="s">
        <v>653</v>
      </c>
      <c r="G231" s="45" t="s">
        <v>653</v>
      </c>
      <c r="H231" s="45" t="s">
        <v>653</v>
      </c>
      <c r="I231" s="45" t="s">
        <v>653</v>
      </c>
      <c r="J231" s="45" t="s">
        <v>653</v>
      </c>
      <c r="K231" s="45" t="s">
        <v>653</v>
      </c>
      <c r="L231" s="45" t="s">
        <v>653</v>
      </c>
      <c r="M231" s="45" t="s">
        <v>653</v>
      </c>
      <c r="N231" s="45" t="s">
        <v>653</v>
      </c>
      <c r="O231" s="45" t="s">
        <v>653</v>
      </c>
      <c r="P231" s="45" t="s">
        <v>653</v>
      </c>
      <c r="Q231" s="45" t="s">
        <v>653</v>
      </c>
      <c r="R231" s="45" t="s">
        <v>653</v>
      </c>
      <c r="S231" s="45" t="s">
        <v>653</v>
      </c>
      <c r="T231" s="45" t="s">
        <v>653</v>
      </c>
      <c r="U231" s="45" t="s">
        <v>653</v>
      </c>
      <c r="V231" s="729"/>
      <c r="W231" s="444" t="s">
        <v>653</v>
      </c>
      <c r="X231" s="45" t="s">
        <v>653</v>
      </c>
      <c r="Y231" s="45" t="s">
        <v>653</v>
      </c>
      <c r="Z231" s="444" t="s">
        <v>653</v>
      </c>
      <c r="AA231" s="444" t="s">
        <v>653</v>
      </c>
      <c r="AB231" s="450" t="s">
        <v>653</v>
      </c>
      <c r="AC231" s="444" t="s">
        <v>653</v>
      </c>
      <c r="AD231" s="444" t="s">
        <v>653</v>
      </c>
      <c r="AE231" s="45" t="s">
        <v>653</v>
      </c>
      <c r="AF231" s="444" t="s">
        <v>653</v>
      </c>
      <c r="AG231" s="444" t="s">
        <v>653</v>
      </c>
      <c r="AH231" s="450" t="s">
        <v>653</v>
      </c>
      <c r="AI231" s="45" t="s">
        <v>653</v>
      </c>
      <c r="AJ231" s="45" t="s">
        <v>653</v>
      </c>
      <c r="AK231" s="45" t="s">
        <v>653</v>
      </c>
      <c r="AL231" s="554"/>
      <c r="AM231" s="554"/>
      <c r="AN231" s="450" t="s">
        <v>653</v>
      </c>
      <c r="AO231" s="554"/>
      <c r="AP231" s="554"/>
      <c r="AQ231" s="450" t="s">
        <v>653</v>
      </c>
      <c r="AR231" s="444" t="s">
        <v>653</v>
      </c>
      <c r="AS231" s="444" t="s">
        <v>653</v>
      </c>
      <c r="AT231" s="45" t="s">
        <v>653</v>
      </c>
      <c r="AU231" s="554"/>
      <c r="AV231" s="554"/>
      <c r="AW231" s="450" t="s">
        <v>653</v>
      </c>
      <c r="AX231" s="554"/>
      <c r="AY231" s="554"/>
      <c r="AZ231" s="450" t="s">
        <v>653</v>
      </c>
      <c r="BA231" s="554"/>
      <c r="BB231" s="554"/>
      <c r="BC231" s="450"/>
      <c r="BD231" s="572">
        <v>42848</v>
      </c>
      <c r="BE231" s="444" t="s">
        <v>653</v>
      </c>
      <c r="BF231" s="444" t="s">
        <v>653</v>
      </c>
      <c r="BG231" s="45" t="s">
        <v>653</v>
      </c>
      <c r="BH231" s="580" t="s">
        <v>1024</v>
      </c>
      <c r="BI231" s="580" t="s">
        <v>1024</v>
      </c>
      <c r="BJ231" s="45" t="s">
        <v>653</v>
      </c>
      <c r="BK231" s="580" t="s">
        <v>1024</v>
      </c>
      <c r="BL231" s="580" t="s">
        <v>1024</v>
      </c>
      <c r="BM231" s="729"/>
      <c r="BN231" s="45" t="s">
        <v>653</v>
      </c>
      <c r="BO231" s="45" t="s">
        <v>653</v>
      </c>
      <c r="BP231" s="729"/>
      <c r="BQ231" s="728"/>
      <c r="BR231" s="728"/>
      <c r="BS231" s="729"/>
      <c r="BT231" s="45" t="s">
        <v>653</v>
      </c>
      <c r="BU231" s="45" t="s">
        <v>653</v>
      </c>
      <c r="BV231" s="45" t="s">
        <v>653</v>
      </c>
      <c r="BW231" s="554"/>
      <c r="BX231" s="554"/>
      <c r="BY231" s="580" t="s">
        <v>1024</v>
      </c>
      <c r="BZ231" s="574"/>
      <c r="CA231" s="574"/>
      <c r="CB231" s="45" t="s">
        <v>653</v>
      </c>
      <c r="CC231" s="574"/>
      <c r="CD231" s="574"/>
      <c r="CE231" s="45" t="s">
        <v>653</v>
      </c>
      <c r="CF231" s="45" t="s">
        <v>653</v>
      </c>
      <c r="CG231" s="444" t="s">
        <v>653</v>
      </c>
      <c r="CH231" s="450" t="s">
        <v>653</v>
      </c>
      <c r="CI231" s="444" t="s">
        <v>653</v>
      </c>
      <c r="CJ231" s="444" t="s">
        <v>653</v>
      </c>
      <c r="CK231" s="729"/>
      <c r="CL231" s="444" t="s">
        <v>653</v>
      </c>
      <c r="CM231" s="580" t="s">
        <v>659</v>
      </c>
      <c r="CN231" s="45" t="s">
        <v>653</v>
      </c>
      <c r="CO231" s="444" t="s">
        <v>653</v>
      </c>
      <c r="CP231" s="444" t="s">
        <v>653</v>
      </c>
      <c r="CQ231" s="45" t="s">
        <v>653</v>
      </c>
      <c r="CR231" s="580" t="s">
        <v>659</v>
      </c>
      <c r="CS231" s="580" t="s">
        <v>659</v>
      </c>
      <c r="CT231" s="45" t="s">
        <v>653</v>
      </c>
    </row>
    <row r="232" spans="1:98" x14ac:dyDescent="0.15">
      <c r="A232" s="572">
        <v>42849</v>
      </c>
      <c r="B232" s="45" t="s">
        <v>653</v>
      </c>
      <c r="C232" s="45" t="s">
        <v>653</v>
      </c>
      <c r="D232" s="450" t="s">
        <v>653</v>
      </c>
      <c r="E232" s="45" t="s">
        <v>653</v>
      </c>
      <c r="F232" s="45" t="s">
        <v>653</v>
      </c>
      <c r="G232" s="45" t="s">
        <v>653</v>
      </c>
      <c r="H232" s="45" t="s">
        <v>653</v>
      </c>
      <c r="I232" s="45" t="s">
        <v>653</v>
      </c>
      <c r="J232" s="45" t="s">
        <v>653</v>
      </c>
      <c r="K232" s="45" t="s">
        <v>653</v>
      </c>
      <c r="L232" s="45" t="s">
        <v>653</v>
      </c>
      <c r="M232" s="45" t="s">
        <v>653</v>
      </c>
      <c r="N232" s="45" t="s">
        <v>653</v>
      </c>
      <c r="O232" s="45" t="s">
        <v>653</v>
      </c>
      <c r="P232" s="45" t="s">
        <v>653</v>
      </c>
      <c r="Q232" s="45" t="s">
        <v>653</v>
      </c>
      <c r="R232" s="45" t="s">
        <v>653</v>
      </c>
      <c r="S232" s="45" t="s">
        <v>653</v>
      </c>
      <c r="T232" s="45" t="s">
        <v>653</v>
      </c>
      <c r="U232" s="45" t="s">
        <v>653</v>
      </c>
      <c r="V232" s="729"/>
      <c r="W232" s="444" t="s">
        <v>653</v>
      </c>
      <c r="X232" s="45" t="s">
        <v>653</v>
      </c>
      <c r="Y232" s="45" t="s">
        <v>653</v>
      </c>
      <c r="Z232" s="444" t="s">
        <v>653</v>
      </c>
      <c r="AA232" s="444" t="s">
        <v>653</v>
      </c>
      <c r="AB232" s="450" t="s">
        <v>653</v>
      </c>
      <c r="AC232" s="444" t="s">
        <v>653</v>
      </c>
      <c r="AD232" s="444" t="s">
        <v>653</v>
      </c>
      <c r="AE232" s="45" t="s">
        <v>653</v>
      </c>
      <c r="AF232" s="444" t="s">
        <v>653</v>
      </c>
      <c r="AG232" s="444" t="s">
        <v>653</v>
      </c>
      <c r="AH232" s="450" t="s">
        <v>653</v>
      </c>
      <c r="AI232" s="45" t="s">
        <v>653</v>
      </c>
      <c r="AJ232" s="45" t="s">
        <v>653</v>
      </c>
      <c r="AK232" s="45" t="s">
        <v>653</v>
      </c>
      <c r="AL232" s="554"/>
      <c r="AM232" s="554"/>
      <c r="AN232" s="450" t="s">
        <v>653</v>
      </c>
      <c r="AO232" s="554"/>
      <c r="AP232" s="554"/>
      <c r="AQ232" s="450" t="s">
        <v>653</v>
      </c>
      <c r="AR232" s="444" t="s">
        <v>653</v>
      </c>
      <c r="AS232" s="444" t="s">
        <v>653</v>
      </c>
      <c r="AT232" s="45" t="s">
        <v>653</v>
      </c>
      <c r="AU232" s="554"/>
      <c r="AV232" s="554"/>
      <c r="AW232" s="450" t="s">
        <v>653</v>
      </c>
      <c r="AX232" s="554"/>
      <c r="AY232" s="554"/>
      <c r="AZ232" s="450" t="s">
        <v>653</v>
      </c>
      <c r="BA232" s="554"/>
      <c r="BB232" s="554"/>
      <c r="BC232" s="450"/>
      <c r="BD232" s="572">
        <v>42849</v>
      </c>
      <c r="BE232" s="444" t="s">
        <v>653</v>
      </c>
      <c r="BF232" s="444" t="s">
        <v>653</v>
      </c>
      <c r="BG232" s="45" t="s">
        <v>653</v>
      </c>
      <c r="BH232" s="580" t="s">
        <v>1024</v>
      </c>
      <c r="BI232" s="580" t="s">
        <v>1024</v>
      </c>
      <c r="BJ232" s="45" t="s">
        <v>653</v>
      </c>
      <c r="BK232" s="580" t="s">
        <v>1024</v>
      </c>
      <c r="BL232" s="580" t="s">
        <v>1024</v>
      </c>
      <c r="BM232" s="729"/>
      <c r="BN232" s="45" t="s">
        <v>653</v>
      </c>
      <c r="BO232" s="45" t="s">
        <v>653</v>
      </c>
      <c r="BP232" s="729"/>
      <c r="BQ232" s="728"/>
      <c r="BR232" s="728"/>
      <c r="BS232" s="729"/>
      <c r="BT232" s="45" t="s">
        <v>653</v>
      </c>
      <c r="BU232" s="45" t="s">
        <v>653</v>
      </c>
      <c r="BV232" s="45" t="s">
        <v>653</v>
      </c>
      <c r="BW232" s="554"/>
      <c r="BX232" s="554"/>
      <c r="BY232" s="580" t="s">
        <v>1024</v>
      </c>
      <c r="BZ232" s="574"/>
      <c r="CA232" s="574"/>
      <c r="CB232" s="45" t="s">
        <v>653</v>
      </c>
      <c r="CC232" s="574"/>
      <c r="CD232" s="574"/>
      <c r="CE232" s="45" t="s">
        <v>653</v>
      </c>
      <c r="CF232" s="45" t="s">
        <v>653</v>
      </c>
      <c r="CG232" s="444" t="s">
        <v>653</v>
      </c>
      <c r="CH232" s="450" t="s">
        <v>653</v>
      </c>
      <c r="CI232" s="444" t="s">
        <v>653</v>
      </c>
      <c r="CJ232" s="444" t="s">
        <v>653</v>
      </c>
      <c r="CK232" s="729"/>
      <c r="CL232" s="578" t="s">
        <v>653</v>
      </c>
      <c r="CM232" s="444" t="s">
        <v>653</v>
      </c>
      <c r="CN232" s="45" t="s">
        <v>653</v>
      </c>
      <c r="CO232" s="444" t="s">
        <v>653</v>
      </c>
      <c r="CP232" s="444" t="s">
        <v>653</v>
      </c>
      <c r="CQ232" s="45" t="s">
        <v>653</v>
      </c>
      <c r="CR232" s="580" t="s">
        <v>659</v>
      </c>
      <c r="CS232" s="580" t="s">
        <v>659</v>
      </c>
      <c r="CT232" s="45" t="s">
        <v>653</v>
      </c>
    </row>
    <row r="233" spans="1:98" x14ac:dyDescent="0.15">
      <c r="A233" s="572">
        <v>42850</v>
      </c>
      <c r="B233" s="45" t="s">
        <v>653</v>
      </c>
      <c r="C233" s="45" t="s">
        <v>653</v>
      </c>
      <c r="D233" s="450" t="s">
        <v>653</v>
      </c>
      <c r="E233" s="45" t="s">
        <v>653</v>
      </c>
      <c r="F233" s="45" t="s">
        <v>653</v>
      </c>
      <c r="G233" s="45" t="s">
        <v>653</v>
      </c>
      <c r="H233" s="45" t="s">
        <v>653</v>
      </c>
      <c r="I233" s="45" t="s">
        <v>653</v>
      </c>
      <c r="J233" s="45" t="s">
        <v>653</v>
      </c>
      <c r="K233" s="45" t="s">
        <v>653</v>
      </c>
      <c r="L233" s="45" t="s">
        <v>653</v>
      </c>
      <c r="M233" s="45" t="s">
        <v>653</v>
      </c>
      <c r="N233" s="45" t="s">
        <v>653</v>
      </c>
      <c r="O233" s="45" t="s">
        <v>653</v>
      </c>
      <c r="P233" s="45" t="s">
        <v>653</v>
      </c>
      <c r="Q233" s="45" t="s">
        <v>653</v>
      </c>
      <c r="R233" s="45" t="s">
        <v>653</v>
      </c>
      <c r="S233" s="45" t="s">
        <v>653</v>
      </c>
      <c r="T233" s="45" t="s">
        <v>653</v>
      </c>
      <c r="U233" s="45" t="s">
        <v>653</v>
      </c>
      <c r="V233" s="729"/>
      <c r="W233" s="444" t="s">
        <v>653</v>
      </c>
      <c r="X233" s="45" t="s">
        <v>653</v>
      </c>
      <c r="Y233" s="45" t="s">
        <v>653</v>
      </c>
      <c r="Z233" s="444" t="s">
        <v>653</v>
      </c>
      <c r="AA233" s="444" t="s">
        <v>653</v>
      </c>
      <c r="AB233" s="450" t="s">
        <v>653</v>
      </c>
      <c r="AC233" s="444" t="s">
        <v>653</v>
      </c>
      <c r="AD233" s="444" t="s">
        <v>653</v>
      </c>
      <c r="AE233" s="45" t="s">
        <v>653</v>
      </c>
      <c r="AF233" s="444" t="s">
        <v>653</v>
      </c>
      <c r="AG233" s="444" t="s">
        <v>653</v>
      </c>
      <c r="AH233" s="450" t="s">
        <v>653</v>
      </c>
      <c r="AI233" s="45" t="s">
        <v>653</v>
      </c>
      <c r="AJ233" s="45" t="s">
        <v>653</v>
      </c>
      <c r="AK233" s="45" t="s">
        <v>653</v>
      </c>
      <c r="AL233" s="554"/>
      <c r="AM233" s="554"/>
      <c r="AN233" s="450" t="s">
        <v>653</v>
      </c>
      <c r="AO233" s="554"/>
      <c r="AP233" s="554"/>
      <c r="AQ233" s="450" t="s">
        <v>653</v>
      </c>
      <c r="AR233" s="444" t="s">
        <v>653</v>
      </c>
      <c r="AS233" s="444" t="s">
        <v>653</v>
      </c>
      <c r="AT233" s="45" t="s">
        <v>653</v>
      </c>
      <c r="AU233" s="554"/>
      <c r="AV233" s="554"/>
      <c r="AW233" s="450" t="s">
        <v>653</v>
      </c>
      <c r="AX233" s="554"/>
      <c r="AY233" s="554"/>
      <c r="AZ233" s="450" t="s">
        <v>653</v>
      </c>
      <c r="BA233" s="554"/>
      <c r="BB233" s="554"/>
      <c r="BC233" s="450"/>
      <c r="BD233" s="572">
        <v>42850</v>
      </c>
      <c r="BE233" s="444" t="s">
        <v>653</v>
      </c>
      <c r="BF233" s="444" t="s">
        <v>653</v>
      </c>
      <c r="BG233" s="45" t="s">
        <v>653</v>
      </c>
      <c r="BH233" s="580" t="s">
        <v>1024</v>
      </c>
      <c r="BI233" s="580" t="s">
        <v>1024</v>
      </c>
      <c r="BJ233" s="45" t="s">
        <v>653</v>
      </c>
      <c r="BK233" s="580" t="s">
        <v>1024</v>
      </c>
      <c r="BL233" s="580" t="s">
        <v>1024</v>
      </c>
      <c r="BM233" s="729"/>
      <c r="BN233" s="45" t="s">
        <v>653</v>
      </c>
      <c r="BO233" s="45" t="s">
        <v>653</v>
      </c>
      <c r="BP233" s="729"/>
      <c r="BQ233" s="728"/>
      <c r="BR233" s="728"/>
      <c r="BS233" s="729"/>
      <c r="BT233" s="45" t="s">
        <v>653</v>
      </c>
      <c r="BU233" s="45" t="s">
        <v>653</v>
      </c>
      <c r="BV233" s="45" t="s">
        <v>653</v>
      </c>
      <c r="BW233" s="554"/>
      <c r="BX233" s="554"/>
      <c r="BY233" s="580" t="s">
        <v>1024</v>
      </c>
      <c r="BZ233" s="574"/>
      <c r="CA233" s="574"/>
      <c r="CB233" s="45" t="s">
        <v>653</v>
      </c>
      <c r="CC233" s="574"/>
      <c r="CD233" s="574"/>
      <c r="CE233" s="45" t="s">
        <v>653</v>
      </c>
      <c r="CF233" s="45" t="s">
        <v>653</v>
      </c>
      <c r="CG233" s="444" t="s">
        <v>653</v>
      </c>
      <c r="CH233" s="450" t="s">
        <v>653</v>
      </c>
      <c r="CI233" s="444" t="s">
        <v>653</v>
      </c>
      <c r="CJ233" s="444" t="s">
        <v>653</v>
      </c>
      <c r="CK233" s="729"/>
      <c r="CL233" s="444" t="s">
        <v>653</v>
      </c>
      <c r="CM233" s="578" t="s">
        <v>653</v>
      </c>
      <c r="CN233" s="45" t="s">
        <v>653</v>
      </c>
      <c r="CO233" s="444" t="s">
        <v>653</v>
      </c>
      <c r="CP233" s="444" t="s">
        <v>653</v>
      </c>
      <c r="CQ233" s="45" t="s">
        <v>653</v>
      </c>
      <c r="CR233" s="580" t="s">
        <v>659</v>
      </c>
      <c r="CS233" s="580" t="s">
        <v>659</v>
      </c>
      <c r="CT233" s="45" t="s">
        <v>653</v>
      </c>
    </row>
    <row r="234" spans="1:98" x14ac:dyDescent="0.15">
      <c r="A234" s="572">
        <v>42851</v>
      </c>
      <c r="B234" s="45" t="s">
        <v>653</v>
      </c>
      <c r="C234" s="45" t="s">
        <v>653</v>
      </c>
      <c r="D234" s="450" t="s">
        <v>653</v>
      </c>
      <c r="E234" s="45" t="s">
        <v>653</v>
      </c>
      <c r="F234" s="45" t="s">
        <v>653</v>
      </c>
      <c r="G234" s="45" t="s">
        <v>653</v>
      </c>
      <c r="H234" s="45" t="s">
        <v>653</v>
      </c>
      <c r="I234" s="45" t="s">
        <v>653</v>
      </c>
      <c r="J234" s="45" t="s">
        <v>653</v>
      </c>
      <c r="K234" s="45" t="s">
        <v>653</v>
      </c>
      <c r="L234" s="45" t="s">
        <v>653</v>
      </c>
      <c r="M234" s="45" t="s">
        <v>653</v>
      </c>
      <c r="N234" s="45" t="s">
        <v>653</v>
      </c>
      <c r="O234" s="45" t="s">
        <v>653</v>
      </c>
      <c r="P234" s="45" t="s">
        <v>653</v>
      </c>
      <c r="Q234" s="45" t="s">
        <v>653</v>
      </c>
      <c r="R234" s="45" t="s">
        <v>653</v>
      </c>
      <c r="S234" s="45" t="s">
        <v>653</v>
      </c>
      <c r="T234" s="45" t="s">
        <v>653</v>
      </c>
      <c r="U234" s="45" t="s">
        <v>653</v>
      </c>
      <c r="V234" s="729"/>
      <c r="W234" s="444" t="s">
        <v>653</v>
      </c>
      <c r="X234" s="45" t="s">
        <v>653</v>
      </c>
      <c r="Y234" s="45" t="s">
        <v>653</v>
      </c>
      <c r="Z234" s="444" t="s">
        <v>653</v>
      </c>
      <c r="AA234" s="444" t="s">
        <v>653</v>
      </c>
      <c r="AB234" s="450" t="s">
        <v>653</v>
      </c>
      <c r="AC234" s="444" t="s">
        <v>653</v>
      </c>
      <c r="AD234" s="444" t="s">
        <v>653</v>
      </c>
      <c r="AE234" s="45" t="s">
        <v>653</v>
      </c>
      <c r="AF234" s="444" t="s">
        <v>653</v>
      </c>
      <c r="AG234" s="444" t="s">
        <v>653</v>
      </c>
      <c r="AH234" s="450" t="s">
        <v>653</v>
      </c>
      <c r="AI234" s="45" t="s">
        <v>653</v>
      </c>
      <c r="AJ234" s="45" t="s">
        <v>653</v>
      </c>
      <c r="AK234" s="45" t="s">
        <v>653</v>
      </c>
      <c r="AL234" s="554"/>
      <c r="AM234" s="554"/>
      <c r="AN234" s="450" t="s">
        <v>653</v>
      </c>
      <c r="AO234" s="554"/>
      <c r="AP234" s="554"/>
      <c r="AQ234" s="450" t="s">
        <v>653</v>
      </c>
      <c r="AR234" s="444" t="s">
        <v>653</v>
      </c>
      <c r="AS234" s="444" t="s">
        <v>653</v>
      </c>
      <c r="AT234" s="45" t="s">
        <v>653</v>
      </c>
      <c r="AU234" s="554"/>
      <c r="AV234" s="554"/>
      <c r="AW234" s="450" t="s">
        <v>653</v>
      </c>
      <c r="AX234" s="554"/>
      <c r="AY234" s="554"/>
      <c r="AZ234" s="450" t="s">
        <v>653</v>
      </c>
      <c r="BA234" s="554"/>
      <c r="BB234" s="554"/>
      <c r="BC234" s="450"/>
      <c r="BD234" s="572">
        <v>42851</v>
      </c>
      <c r="BE234" s="444" t="s">
        <v>653</v>
      </c>
      <c r="BF234" s="444" t="s">
        <v>653</v>
      </c>
      <c r="BG234" s="45" t="s">
        <v>653</v>
      </c>
      <c r="BH234" s="580" t="s">
        <v>1024</v>
      </c>
      <c r="BI234" s="580" t="s">
        <v>1024</v>
      </c>
      <c r="BJ234" s="45" t="s">
        <v>653</v>
      </c>
      <c r="BK234" s="580" t="s">
        <v>1024</v>
      </c>
      <c r="BL234" s="580" t="s">
        <v>1024</v>
      </c>
      <c r="BM234" s="729"/>
      <c r="BN234" s="45" t="s">
        <v>653</v>
      </c>
      <c r="BO234" s="45" t="s">
        <v>653</v>
      </c>
      <c r="BP234" s="729"/>
      <c r="BQ234" s="728"/>
      <c r="BR234" s="728"/>
      <c r="BS234" s="729"/>
      <c r="BT234" s="45" t="s">
        <v>653</v>
      </c>
      <c r="BU234" s="45" t="s">
        <v>653</v>
      </c>
      <c r="BV234" s="45" t="s">
        <v>653</v>
      </c>
      <c r="BW234" s="554"/>
      <c r="BX234" s="554"/>
      <c r="BY234" s="580" t="s">
        <v>1024</v>
      </c>
      <c r="BZ234" s="574"/>
      <c r="CA234" s="574"/>
      <c r="CB234" s="45" t="s">
        <v>653</v>
      </c>
      <c r="CC234" s="574"/>
      <c r="CD234" s="574"/>
      <c r="CE234" s="45" t="s">
        <v>653</v>
      </c>
      <c r="CF234" s="45" t="s">
        <v>653</v>
      </c>
      <c r="CG234" s="444" t="s">
        <v>653</v>
      </c>
      <c r="CH234" s="450" t="s">
        <v>653</v>
      </c>
      <c r="CI234" s="444" t="s">
        <v>653</v>
      </c>
      <c r="CJ234" s="444" t="s">
        <v>653</v>
      </c>
      <c r="CK234" s="729"/>
      <c r="CL234" s="444" t="s">
        <v>653</v>
      </c>
      <c r="CM234" s="580" t="s">
        <v>659</v>
      </c>
      <c r="CN234" s="45" t="s">
        <v>653</v>
      </c>
      <c r="CO234" s="444" t="s">
        <v>653</v>
      </c>
      <c r="CP234" s="444" t="s">
        <v>653</v>
      </c>
      <c r="CQ234" s="45" t="s">
        <v>653</v>
      </c>
      <c r="CR234" s="580" t="s">
        <v>659</v>
      </c>
      <c r="CS234" s="580" t="s">
        <v>659</v>
      </c>
      <c r="CT234" s="45" t="s">
        <v>653</v>
      </c>
    </row>
    <row r="235" spans="1:98" x14ac:dyDescent="0.15">
      <c r="A235" s="572">
        <v>42852</v>
      </c>
      <c r="B235" s="45" t="s">
        <v>653</v>
      </c>
      <c r="C235" s="45" t="s">
        <v>653</v>
      </c>
      <c r="D235" s="450" t="s">
        <v>653</v>
      </c>
      <c r="E235" s="45" t="s">
        <v>653</v>
      </c>
      <c r="F235" s="45" t="s">
        <v>653</v>
      </c>
      <c r="G235" s="45" t="s">
        <v>653</v>
      </c>
      <c r="H235" s="45" t="s">
        <v>653</v>
      </c>
      <c r="I235" s="45" t="s">
        <v>653</v>
      </c>
      <c r="J235" s="45" t="s">
        <v>653</v>
      </c>
      <c r="K235" s="45" t="s">
        <v>653</v>
      </c>
      <c r="L235" s="45" t="s">
        <v>653</v>
      </c>
      <c r="M235" s="45" t="s">
        <v>653</v>
      </c>
      <c r="N235" s="45" t="s">
        <v>653</v>
      </c>
      <c r="O235" s="45" t="s">
        <v>653</v>
      </c>
      <c r="P235" s="45" t="s">
        <v>653</v>
      </c>
      <c r="Q235" s="45" t="s">
        <v>653</v>
      </c>
      <c r="R235" s="45" t="s">
        <v>653</v>
      </c>
      <c r="S235" s="45" t="s">
        <v>653</v>
      </c>
      <c r="T235" s="45" t="s">
        <v>653</v>
      </c>
      <c r="U235" s="45" t="s">
        <v>653</v>
      </c>
      <c r="V235" s="729"/>
      <c r="W235" s="444" t="s">
        <v>653</v>
      </c>
      <c r="X235" s="45" t="s">
        <v>653</v>
      </c>
      <c r="Y235" s="45" t="s">
        <v>653</v>
      </c>
      <c r="Z235" s="444" t="s">
        <v>653</v>
      </c>
      <c r="AA235" s="444" t="s">
        <v>653</v>
      </c>
      <c r="AB235" s="450" t="s">
        <v>653</v>
      </c>
      <c r="AC235" s="444" t="s">
        <v>653</v>
      </c>
      <c r="AD235" s="444" t="s">
        <v>653</v>
      </c>
      <c r="AE235" s="45" t="s">
        <v>653</v>
      </c>
      <c r="AF235" s="444" t="s">
        <v>653</v>
      </c>
      <c r="AG235" s="444" t="s">
        <v>653</v>
      </c>
      <c r="AH235" s="450" t="s">
        <v>653</v>
      </c>
      <c r="AI235" s="45" t="s">
        <v>653</v>
      </c>
      <c r="AJ235" s="45" t="s">
        <v>653</v>
      </c>
      <c r="AK235" s="45" t="s">
        <v>653</v>
      </c>
      <c r="AL235" s="554"/>
      <c r="AM235" s="554"/>
      <c r="AN235" s="450" t="s">
        <v>653</v>
      </c>
      <c r="AO235" s="554"/>
      <c r="AP235" s="554"/>
      <c r="AQ235" s="450" t="s">
        <v>653</v>
      </c>
      <c r="AR235" s="444" t="s">
        <v>653</v>
      </c>
      <c r="AS235" s="444" t="s">
        <v>653</v>
      </c>
      <c r="AT235" s="45" t="s">
        <v>653</v>
      </c>
      <c r="AU235" s="554"/>
      <c r="AV235" s="554"/>
      <c r="AW235" s="450" t="s">
        <v>653</v>
      </c>
      <c r="AX235" s="554"/>
      <c r="AY235" s="554"/>
      <c r="AZ235" s="450" t="s">
        <v>653</v>
      </c>
      <c r="BA235" s="554"/>
      <c r="BB235" s="554"/>
      <c r="BC235" s="450"/>
      <c r="BD235" s="572">
        <v>42852</v>
      </c>
      <c r="BE235" s="444" t="s">
        <v>653</v>
      </c>
      <c r="BF235" s="444" t="s">
        <v>653</v>
      </c>
      <c r="BG235" s="45" t="s">
        <v>653</v>
      </c>
      <c r="BH235" s="580" t="s">
        <v>1024</v>
      </c>
      <c r="BI235" s="580" t="s">
        <v>1024</v>
      </c>
      <c r="BJ235" s="45" t="s">
        <v>653</v>
      </c>
      <c r="BK235" s="580" t="s">
        <v>1024</v>
      </c>
      <c r="BL235" s="580" t="s">
        <v>1024</v>
      </c>
      <c r="BM235" s="729"/>
      <c r="BN235" s="45" t="s">
        <v>653</v>
      </c>
      <c r="BO235" s="45" t="s">
        <v>653</v>
      </c>
      <c r="BP235" s="729"/>
      <c r="BQ235" s="728"/>
      <c r="BR235" s="728"/>
      <c r="BS235" s="729"/>
      <c r="BT235" s="45" t="s">
        <v>653</v>
      </c>
      <c r="BU235" s="45" t="s">
        <v>653</v>
      </c>
      <c r="BV235" s="45" t="s">
        <v>653</v>
      </c>
      <c r="BW235" s="554"/>
      <c r="BX235" s="554"/>
      <c r="BY235" s="580" t="s">
        <v>1024</v>
      </c>
      <c r="BZ235" s="574"/>
      <c r="CA235" s="574"/>
      <c r="CB235" s="45" t="s">
        <v>653</v>
      </c>
      <c r="CC235" s="574"/>
      <c r="CD235" s="574"/>
      <c r="CE235" s="45" t="s">
        <v>653</v>
      </c>
      <c r="CF235" s="45" t="s">
        <v>653</v>
      </c>
      <c r="CG235" s="444" t="s">
        <v>653</v>
      </c>
      <c r="CH235" s="450" t="s">
        <v>653</v>
      </c>
      <c r="CI235" s="444" t="s">
        <v>653</v>
      </c>
      <c r="CJ235" s="444" t="s">
        <v>653</v>
      </c>
      <c r="CK235" s="729"/>
      <c r="CL235" s="580" t="s">
        <v>659</v>
      </c>
      <c r="CM235" s="580" t="s">
        <v>659</v>
      </c>
      <c r="CN235" s="45" t="s">
        <v>653</v>
      </c>
      <c r="CO235" s="444" t="s">
        <v>653</v>
      </c>
      <c r="CP235" s="444" t="s">
        <v>653</v>
      </c>
      <c r="CQ235" s="45" t="s">
        <v>653</v>
      </c>
      <c r="CR235" s="444" t="s">
        <v>653</v>
      </c>
      <c r="CS235" s="444" t="s">
        <v>653</v>
      </c>
      <c r="CT235" s="45" t="s">
        <v>653</v>
      </c>
    </row>
    <row r="236" spans="1:98" x14ac:dyDescent="0.15">
      <c r="A236" s="572">
        <v>42853</v>
      </c>
      <c r="B236" s="45" t="s">
        <v>653</v>
      </c>
      <c r="C236" s="45" t="s">
        <v>653</v>
      </c>
      <c r="D236" s="450" t="s">
        <v>653</v>
      </c>
      <c r="E236" s="45" t="s">
        <v>653</v>
      </c>
      <c r="F236" s="45" t="s">
        <v>653</v>
      </c>
      <c r="G236" s="45" t="s">
        <v>653</v>
      </c>
      <c r="H236" s="45" t="s">
        <v>653</v>
      </c>
      <c r="I236" s="45" t="s">
        <v>653</v>
      </c>
      <c r="J236" s="45" t="s">
        <v>653</v>
      </c>
      <c r="K236" s="45" t="s">
        <v>653</v>
      </c>
      <c r="L236" s="45" t="s">
        <v>653</v>
      </c>
      <c r="M236" s="45" t="s">
        <v>653</v>
      </c>
      <c r="N236" s="45" t="s">
        <v>653</v>
      </c>
      <c r="O236" s="45" t="s">
        <v>653</v>
      </c>
      <c r="P236" s="45" t="s">
        <v>653</v>
      </c>
      <c r="Q236" s="45" t="s">
        <v>653</v>
      </c>
      <c r="R236" s="45" t="s">
        <v>653</v>
      </c>
      <c r="S236" s="45" t="s">
        <v>653</v>
      </c>
      <c r="T236" s="45" t="s">
        <v>653</v>
      </c>
      <c r="U236" s="45" t="s">
        <v>653</v>
      </c>
      <c r="V236" s="729"/>
      <c r="W236" s="444" t="s">
        <v>653</v>
      </c>
      <c r="X236" s="45" t="s">
        <v>653</v>
      </c>
      <c r="Y236" s="45" t="s">
        <v>653</v>
      </c>
      <c r="Z236" s="444" t="s">
        <v>653</v>
      </c>
      <c r="AA236" s="444" t="s">
        <v>653</v>
      </c>
      <c r="AB236" s="450" t="s">
        <v>653</v>
      </c>
      <c r="AC236" s="444" t="s">
        <v>653</v>
      </c>
      <c r="AD236" s="444" t="s">
        <v>653</v>
      </c>
      <c r="AE236" s="45" t="s">
        <v>653</v>
      </c>
      <c r="AF236" s="444" t="s">
        <v>653</v>
      </c>
      <c r="AG236" s="444" t="s">
        <v>653</v>
      </c>
      <c r="AH236" s="450" t="s">
        <v>653</v>
      </c>
      <c r="AI236" s="45" t="s">
        <v>653</v>
      </c>
      <c r="AJ236" s="45" t="s">
        <v>653</v>
      </c>
      <c r="AK236" s="45" t="s">
        <v>653</v>
      </c>
      <c r="AL236" s="554"/>
      <c r="AM236" s="554"/>
      <c r="AN236" s="450" t="s">
        <v>653</v>
      </c>
      <c r="AO236" s="554"/>
      <c r="AP236" s="554"/>
      <c r="AQ236" s="450" t="s">
        <v>653</v>
      </c>
      <c r="AR236" s="444" t="s">
        <v>653</v>
      </c>
      <c r="AS236" s="444" t="s">
        <v>653</v>
      </c>
      <c r="AT236" s="45" t="s">
        <v>653</v>
      </c>
      <c r="AU236" s="554"/>
      <c r="AV236" s="554"/>
      <c r="AW236" s="450" t="s">
        <v>653</v>
      </c>
      <c r="AX236" s="554"/>
      <c r="AY236" s="554"/>
      <c r="AZ236" s="450" t="s">
        <v>653</v>
      </c>
      <c r="BA236" s="554"/>
      <c r="BB236" s="554"/>
      <c r="BC236" s="450"/>
      <c r="BD236" s="572">
        <v>42853</v>
      </c>
      <c r="BE236" s="444" t="s">
        <v>653</v>
      </c>
      <c r="BF236" s="444" t="s">
        <v>653</v>
      </c>
      <c r="BG236" s="45" t="s">
        <v>653</v>
      </c>
      <c r="BH236" s="580" t="s">
        <v>1024</v>
      </c>
      <c r="BI236" s="580" t="s">
        <v>1024</v>
      </c>
      <c r="BJ236" s="45" t="s">
        <v>653</v>
      </c>
      <c r="BK236" s="580" t="s">
        <v>1024</v>
      </c>
      <c r="BL236" s="580" t="s">
        <v>1024</v>
      </c>
      <c r="BM236" s="729"/>
      <c r="BN236" s="45" t="s">
        <v>653</v>
      </c>
      <c r="BO236" s="45" t="s">
        <v>653</v>
      </c>
      <c r="BP236" s="729"/>
      <c r="BQ236" s="728"/>
      <c r="BR236" s="728"/>
      <c r="BS236" s="729"/>
      <c r="BT236" s="45" t="s">
        <v>653</v>
      </c>
      <c r="BU236" s="45" t="s">
        <v>653</v>
      </c>
      <c r="BV236" s="45" t="s">
        <v>653</v>
      </c>
      <c r="BW236" s="554"/>
      <c r="BX236" s="554"/>
      <c r="BY236" s="580" t="s">
        <v>1024</v>
      </c>
      <c r="BZ236" s="574"/>
      <c r="CA236" s="574"/>
      <c r="CB236" s="45" t="s">
        <v>653</v>
      </c>
      <c r="CC236" s="574"/>
      <c r="CD236" s="574"/>
      <c r="CE236" s="45" t="s">
        <v>653</v>
      </c>
      <c r="CF236" s="45" t="s">
        <v>653</v>
      </c>
      <c r="CG236" s="444" t="s">
        <v>653</v>
      </c>
      <c r="CH236" s="450" t="s">
        <v>653</v>
      </c>
      <c r="CI236" s="444" t="s">
        <v>653</v>
      </c>
      <c r="CJ236" s="444" t="s">
        <v>653</v>
      </c>
      <c r="CK236" s="729"/>
      <c r="CL236" s="576" t="s">
        <v>665</v>
      </c>
      <c r="CM236" s="580" t="s">
        <v>659</v>
      </c>
      <c r="CN236" s="45" t="s">
        <v>653</v>
      </c>
      <c r="CO236" s="444" t="s">
        <v>653</v>
      </c>
      <c r="CP236" s="444" t="s">
        <v>653</v>
      </c>
      <c r="CQ236" s="45" t="s">
        <v>653</v>
      </c>
      <c r="CR236" s="580" t="s">
        <v>659</v>
      </c>
      <c r="CS236" s="580" t="s">
        <v>659</v>
      </c>
      <c r="CT236" s="45" t="s">
        <v>653</v>
      </c>
    </row>
    <row r="237" spans="1:98" x14ac:dyDescent="0.15">
      <c r="A237" s="572">
        <v>42854</v>
      </c>
      <c r="B237" s="45" t="s">
        <v>653</v>
      </c>
      <c r="C237" s="45" t="s">
        <v>653</v>
      </c>
      <c r="D237" s="450" t="s">
        <v>653</v>
      </c>
      <c r="E237" s="45" t="s">
        <v>653</v>
      </c>
      <c r="F237" s="45" t="s">
        <v>653</v>
      </c>
      <c r="G237" s="45" t="s">
        <v>653</v>
      </c>
      <c r="H237" s="45" t="s">
        <v>653</v>
      </c>
      <c r="I237" s="45" t="s">
        <v>653</v>
      </c>
      <c r="J237" s="45" t="s">
        <v>653</v>
      </c>
      <c r="K237" s="45" t="s">
        <v>653</v>
      </c>
      <c r="L237" s="45" t="s">
        <v>653</v>
      </c>
      <c r="M237" s="45" t="s">
        <v>653</v>
      </c>
      <c r="N237" s="45" t="s">
        <v>653</v>
      </c>
      <c r="O237" s="45" t="s">
        <v>653</v>
      </c>
      <c r="P237" s="45" t="s">
        <v>653</v>
      </c>
      <c r="Q237" s="45" t="s">
        <v>653</v>
      </c>
      <c r="R237" s="45" t="s">
        <v>653</v>
      </c>
      <c r="S237" s="45" t="s">
        <v>653</v>
      </c>
      <c r="T237" s="45" t="s">
        <v>653</v>
      </c>
      <c r="U237" s="45" t="s">
        <v>653</v>
      </c>
      <c r="V237" s="729"/>
      <c r="W237" s="444" t="s">
        <v>653</v>
      </c>
      <c r="X237" s="45" t="s">
        <v>653</v>
      </c>
      <c r="Y237" s="45" t="s">
        <v>653</v>
      </c>
      <c r="Z237" s="444" t="s">
        <v>653</v>
      </c>
      <c r="AA237" s="444" t="s">
        <v>653</v>
      </c>
      <c r="AB237" s="450" t="s">
        <v>653</v>
      </c>
      <c r="AC237" s="444" t="s">
        <v>653</v>
      </c>
      <c r="AD237" s="444" t="s">
        <v>653</v>
      </c>
      <c r="AE237" s="45" t="s">
        <v>653</v>
      </c>
      <c r="AF237" s="444" t="s">
        <v>653</v>
      </c>
      <c r="AG237" s="444" t="s">
        <v>653</v>
      </c>
      <c r="AH237" s="450" t="s">
        <v>653</v>
      </c>
      <c r="AI237" s="45" t="s">
        <v>653</v>
      </c>
      <c r="AJ237" s="45" t="s">
        <v>653</v>
      </c>
      <c r="AK237" s="45" t="s">
        <v>653</v>
      </c>
      <c r="AL237" s="554"/>
      <c r="AM237" s="554"/>
      <c r="AN237" s="450" t="s">
        <v>653</v>
      </c>
      <c r="AO237" s="554"/>
      <c r="AP237" s="554"/>
      <c r="AQ237" s="450" t="s">
        <v>653</v>
      </c>
      <c r="AR237" s="444" t="s">
        <v>653</v>
      </c>
      <c r="AS237" s="444" t="s">
        <v>653</v>
      </c>
      <c r="AT237" s="45" t="s">
        <v>653</v>
      </c>
      <c r="AU237" s="554"/>
      <c r="AV237" s="554"/>
      <c r="AW237" s="450" t="s">
        <v>653</v>
      </c>
      <c r="AX237" s="554"/>
      <c r="AY237" s="554"/>
      <c r="AZ237" s="575" t="s">
        <v>659</v>
      </c>
      <c r="BA237" s="554"/>
      <c r="BB237" s="554"/>
      <c r="BC237" s="450"/>
      <c r="BD237" s="572">
        <v>42854</v>
      </c>
      <c r="BE237" s="444" t="s">
        <v>653</v>
      </c>
      <c r="BF237" s="444" t="s">
        <v>653</v>
      </c>
      <c r="BG237" s="45" t="s">
        <v>653</v>
      </c>
      <c r="BH237" s="580" t="s">
        <v>1024</v>
      </c>
      <c r="BI237" s="580" t="s">
        <v>1024</v>
      </c>
      <c r="BJ237" s="45" t="s">
        <v>653</v>
      </c>
      <c r="BK237" s="580" t="s">
        <v>1024</v>
      </c>
      <c r="BL237" s="580" t="s">
        <v>1024</v>
      </c>
      <c r="BM237" s="729"/>
      <c r="BN237" s="45" t="s">
        <v>653</v>
      </c>
      <c r="BO237" s="45" t="s">
        <v>653</v>
      </c>
      <c r="BP237" s="729"/>
      <c r="BQ237" s="728"/>
      <c r="BR237" s="728"/>
      <c r="BS237" s="729"/>
      <c r="BT237" s="45" t="s">
        <v>653</v>
      </c>
      <c r="BU237" s="45" t="s">
        <v>653</v>
      </c>
      <c r="BV237" s="45" t="s">
        <v>653</v>
      </c>
      <c r="BW237" s="554"/>
      <c r="BX237" s="554"/>
      <c r="BY237" s="580" t="s">
        <v>1024</v>
      </c>
      <c r="BZ237" s="574"/>
      <c r="CA237" s="574"/>
      <c r="CB237" s="45" t="s">
        <v>653</v>
      </c>
      <c r="CC237" s="574"/>
      <c r="CD237" s="574"/>
      <c r="CE237" s="45" t="s">
        <v>653</v>
      </c>
      <c r="CF237" s="45" t="s">
        <v>653</v>
      </c>
      <c r="CG237" s="444" t="s">
        <v>653</v>
      </c>
      <c r="CH237" s="450" t="s">
        <v>653</v>
      </c>
      <c r="CI237" s="444" t="s">
        <v>653</v>
      </c>
      <c r="CJ237" s="444" t="s">
        <v>653</v>
      </c>
      <c r="CK237" s="729"/>
      <c r="CL237" s="576" t="s">
        <v>665</v>
      </c>
      <c r="CM237" s="580" t="s">
        <v>659</v>
      </c>
      <c r="CN237" s="45" t="s">
        <v>653</v>
      </c>
      <c r="CO237" s="444" t="s">
        <v>653</v>
      </c>
      <c r="CP237" s="444" t="s">
        <v>653</v>
      </c>
      <c r="CQ237" s="45" t="s">
        <v>653</v>
      </c>
      <c r="CR237" s="580" t="s">
        <v>659</v>
      </c>
      <c r="CS237" s="580" t="s">
        <v>659</v>
      </c>
      <c r="CT237" s="45" t="s">
        <v>653</v>
      </c>
    </row>
    <row r="238" spans="1:98" x14ac:dyDescent="0.15">
      <c r="A238" s="572">
        <v>42855</v>
      </c>
      <c r="B238" s="45" t="s">
        <v>653</v>
      </c>
      <c r="C238" s="45" t="s">
        <v>653</v>
      </c>
      <c r="D238" s="450" t="s">
        <v>653</v>
      </c>
      <c r="E238" s="45" t="s">
        <v>653</v>
      </c>
      <c r="F238" s="45" t="s">
        <v>653</v>
      </c>
      <c r="G238" s="45" t="s">
        <v>653</v>
      </c>
      <c r="H238" s="45" t="s">
        <v>653</v>
      </c>
      <c r="I238" s="45" t="s">
        <v>653</v>
      </c>
      <c r="J238" s="45" t="s">
        <v>653</v>
      </c>
      <c r="K238" s="45" t="s">
        <v>653</v>
      </c>
      <c r="L238" s="45" t="s">
        <v>653</v>
      </c>
      <c r="M238" s="45" t="s">
        <v>653</v>
      </c>
      <c r="N238" s="45" t="s">
        <v>653</v>
      </c>
      <c r="O238" s="45" t="s">
        <v>653</v>
      </c>
      <c r="P238" s="45" t="s">
        <v>653</v>
      </c>
      <c r="Q238" s="45" t="s">
        <v>653</v>
      </c>
      <c r="R238" s="45" t="s">
        <v>653</v>
      </c>
      <c r="S238" s="45" t="s">
        <v>653</v>
      </c>
      <c r="T238" s="45" t="s">
        <v>653</v>
      </c>
      <c r="U238" s="45" t="s">
        <v>653</v>
      </c>
      <c r="V238" s="729"/>
      <c r="W238" s="444" t="s">
        <v>653</v>
      </c>
      <c r="X238" s="45" t="s">
        <v>653</v>
      </c>
      <c r="Y238" s="45" t="s">
        <v>653</v>
      </c>
      <c r="Z238" s="444" t="s">
        <v>653</v>
      </c>
      <c r="AA238" s="444" t="s">
        <v>653</v>
      </c>
      <c r="AB238" s="450" t="s">
        <v>653</v>
      </c>
      <c r="AC238" s="444" t="s">
        <v>653</v>
      </c>
      <c r="AD238" s="444" t="s">
        <v>653</v>
      </c>
      <c r="AE238" s="45" t="s">
        <v>653</v>
      </c>
      <c r="AF238" s="444" t="s">
        <v>653</v>
      </c>
      <c r="AG238" s="444" t="s">
        <v>653</v>
      </c>
      <c r="AH238" s="450" t="s">
        <v>653</v>
      </c>
      <c r="AI238" s="45" t="s">
        <v>653</v>
      </c>
      <c r="AJ238" s="45" t="s">
        <v>653</v>
      </c>
      <c r="AK238" s="45" t="s">
        <v>653</v>
      </c>
      <c r="AL238" s="554"/>
      <c r="AM238" s="554"/>
      <c r="AN238" s="450" t="s">
        <v>653</v>
      </c>
      <c r="AO238" s="554"/>
      <c r="AP238" s="554"/>
      <c r="AQ238" s="450" t="s">
        <v>653</v>
      </c>
      <c r="AR238" s="444" t="s">
        <v>653</v>
      </c>
      <c r="AS238" s="444" t="s">
        <v>653</v>
      </c>
      <c r="AT238" s="45" t="s">
        <v>653</v>
      </c>
      <c r="AU238" s="554"/>
      <c r="AV238" s="554"/>
      <c r="AW238" s="450" t="s">
        <v>653</v>
      </c>
      <c r="AX238" s="554"/>
      <c r="AY238" s="554"/>
      <c r="AZ238" s="450" t="s">
        <v>653</v>
      </c>
      <c r="BA238" s="554"/>
      <c r="BB238" s="554"/>
      <c r="BC238" s="450"/>
      <c r="BD238" s="572">
        <v>42855</v>
      </c>
      <c r="BE238" s="444" t="s">
        <v>653</v>
      </c>
      <c r="BF238" s="444" t="s">
        <v>653</v>
      </c>
      <c r="BG238" s="45" t="s">
        <v>653</v>
      </c>
      <c r="BH238" s="580" t="s">
        <v>1024</v>
      </c>
      <c r="BI238" s="580" t="s">
        <v>1024</v>
      </c>
      <c r="BJ238" s="45" t="s">
        <v>653</v>
      </c>
      <c r="BK238" s="580" t="s">
        <v>1024</v>
      </c>
      <c r="BL238" s="580" t="s">
        <v>1024</v>
      </c>
      <c r="BM238" s="729"/>
      <c r="BN238" s="45" t="s">
        <v>653</v>
      </c>
      <c r="BO238" s="45" t="s">
        <v>653</v>
      </c>
      <c r="BP238" s="729"/>
      <c r="BQ238" s="728"/>
      <c r="BR238" s="728"/>
      <c r="BS238" s="729"/>
      <c r="BT238" s="45" t="s">
        <v>653</v>
      </c>
      <c r="BU238" s="45" t="s">
        <v>653</v>
      </c>
      <c r="BV238" s="45" t="s">
        <v>653</v>
      </c>
      <c r="BW238" s="554"/>
      <c r="BX238" s="554"/>
      <c r="BY238" s="580" t="s">
        <v>1024</v>
      </c>
      <c r="BZ238" s="574"/>
      <c r="CA238" s="574"/>
      <c r="CB238" s="45" t="s">
        <v>653</v>
      </c>
      <c r="CC238" s="574"/>
      <c r="CD238" s="574"/>
      <c r="CE238" s="45" t="s">
        <v>653</v>
      </c>
      <c r="CF238" s="45" t="s">
        <v>653</v>
      </c>
      <c r="CG238" s="444" t="s">
        <v>653</v>
      </c>
      <c r="CH238" s="450" t="s">
        <v>653</v>
      </c>
      <c r="CI238" s="444" t="s">
        <v>653</v>
      </c>
      <c r="CJ238" s="444" t="s">
        <v>653</v>
      </c>
      <c r="CK238" s="729"/>
      <c r="CL238" s="580" t="s">
        <v>659</v>
      </c>
      <c r="CM238" s="580" t="s">
        <v>659</v>
      </c>
      <c r="CN238" s="45" t="s">
        <v>653</v>
      </c>
      <c r="CO238" s="444" t="s">
        <v>653</v>
      </c>
      <c r="CP238" s="444" t="s">
        <v>653</v>
      </c>
      <c r="CQ238" s="45" t="s">
        <v>653</v>
      </c>
      <c r="CR238" s="580" t="s">
        <v>659</v>
      </c>
      <c r="CS238" s="580" t="s">
        <v>659</v>
      </c>
      <c r="CT238" s="45" t="s">
        <v>653</v>
      </c>
    </row>
    <row r="239" spans="1:98" x14ac:dyDescent="0.15">
      <c r="A239" s="572">
        <v>42856</v>
      </c>
      <c r="B239" s="45" t="s">
        <v>653</v>
      </c>
      <c r="C239" s="45" t="s">
        <v>653</v>
      </c>
      <c r="D239" s="450" t="s">
        <v>653</v>
      </c>
      <c r="E239" s="45" t="s">
        <v>653</v>
      </c>
      <c r="F239" s="45" t="s">
        <v>653</v>
      </c>
      <c r="G239" s="45" t="s">
        <v>653</v>
      </c>
      <c r="H239" s="45" t="s">
        <v>653</v>
      </c>
      <c r="I239" s="45" t="s">
        <v>653</v>
      </c>
      <c r="J239" s="45" t="s">
        <v>653</v>
      </c>
      <c r="K239" s="45" t="s">
        <v>653</v>
      </c>
      <c r="L239" s="45" t="s">
        <v>653</v>
      </c>
      <c r="M239" s="45" t="s">
        <v>653</v>
      </c>
      <c r="N239" s="45" t="s">
        <v>653</v>
      </c>
      <c r="O239" s="45" t="s">
        <v>653</v>
      </c>
      <c r="P239" s="45" t="s">
        <v>653</v>
      </c>
      <c r="Q239" s="45" t="s">
        <v>653</v>
      </c>
      <c r="R239" s="45" t="s">
        <v>653</v>
      </c>
      <c r="S239" s="45" t="s">
        <v>653</v>
      </c>
      <c r="T239" s="45" t="s">
        <v>653</v>
      </c>
      <c r="U239" s="45" t="s">
        <v>653</v>
      </c>
      <c r="V239" s="729"/>
      <c r="W239" s="444" t="s">
        <v>653</v>
      </c>
      <c r="X239" s="45" t="s">
        <v>653</v>
      </c>
      <c r="Y239" s="45" t="s">
        <v>653</v>
      </c>
      <c r="Z239" s="444" t="s">
        <v>653</v>
      </c>
      <c r="AA239" s="444" t="s">
        <v>653</v>
      </c>
      <c r="AB239" s="575" t="s">
        <v>659</v>
      </c>
      <c r="AC239" s="444" t="s">
        <v>653</v>
      </c>
      <c r="AD239" s="444" t="s">
        <v>653</v>
      </c>
      <c r="AE239" s="45" t="s">
        <v>653</v>
      </c>
      <c r="AF239" s="444" t="s">
        <v>653</v>
      </c>
      <c r="AG239" s="444" t="s">
        <v>653</v>
      </c>
      <c r="AH239" s="450" t="s">
        <v>653</v>
      </c>
      <c r="AI239" s="45" t="s">
        <v>653</v>
      </c>
      <c r="AJ239" s="45" t="s">
        <v>653</v>
      </c>
      <c r="AK239" s="45" t="s">
        <v>653</v>
      </c>
      <c r="AL239" s="554"/>
      <c r="AM239" s="554"/>
      <c r="AN239" s="450" t="s">
        <v>653</v>
      </c>
      <c r="AO239" s="554"/>
      <c r="AP239" s="554"/>
      <c r="AQ239" s="450" t="s">
        <v>653</v>
      </c>
      <c r="AR239" s="444" t="s">
        <v>653</v>
      </c>
      <c r="AS239" s="444" t="s">
        <v>653</v>
      </c>
      <c r="AT239" s="45" t="s">
        <v>653</v>
      </c>
      <c r="AU239" s="554"/>
      <c r="AV239" s="554"/>
      <c r="AW239" s="450" t="s">
        <v>653</v>
      </c>
      <c r="AX239" s="554"/>
      <c r="AY239" s="554"/>
      <c r="AZ239" s="450" t="s">
        <v>653</v>
      </c>
      <c r="BA239" s="554"/>
      <c r="BB239" s="554"/>
      <c r="BC239" s="450"/>
      <c r="BD239" s="572">
        <v>42856</v>
      </c>
      <c r="BE239" s="444" t="s">
        <v>653</v>
      </c>
      <c r="BF239" s="444" t="s">
        <v>653</v>
      </c>
      <c r="BG239" s="45" t="s">
        <v>653</v>
      </c>
      <c r="BH239" s="580" t="s">
        <v>1024</v>
      </c>
      <c r="BI239" s="580" t="s">
        <v>1024</v>
      </c>
      <c r="BJ239" s="45" t="s">
        <v>653</v>
      </c>
      <c r="BK239" s="580" t="s">
        <v>1024</v>
      </c>
      <c r="BL239" s="580" t="s">
        <v>1024</v>
      </c>
      <c r="BM239" s="729"/>
      <c r="BN239" s="45" t="s">
        <v>653</v>
      </c>
      <c r="BO239" s="45" t="s">
        <v>653</v>
      </c>
      <c r="BP239" s="729"/>
      <c r="BQ239" s="728"/>
      <c r="BR239" s="728"/>
      <c r="BS239" s="729"/>
      <c r="BT239" s="45" t="s">
        <v>653</v>
      </c>
      <c r="BU239" s="45" t="s">
        <v>653</v>
      </c>
      <c r="BV239" s="45" t="s">
        <v>653</v>
      </c>
      <c r="BW239" s="554"/>
      <c r="BX239" s="554"/>
      <c r="BY239" s="580" t="s">
        <v>1024</v>
      </c>
      <c r="BZ239" s="574"/>
      <c r="CA239" s="574"/>
      <c r="CB239" s="45" t="s">
        <v>653</v>
      </c>
      <c r="CC239" s="574"/>
      <c r="CD239" s="574"/>
      <c r="CE239" s="45" t="s">
        <v>653</v>
      </c>
      <c r="CF239" s="45" t="s">
        <v>653</v>
      </c>
      <c r="CG239" s="444" t="s">
        <v>653</v>
      </c>
      <c r="CH239" s="450" t="s">
        <v>653</v>
      </c>
      <c r="CI239" s="444" t="s">
        <v>653</v>
      </c>
      <c r="CJ239" s="444" t="s">
        <v>653</v>
      </c>
      <c r="CK239" s="729"/>
      <c r="CL239" s="580" t="s">
        <v>659</v>
      </c>
      <c r="CM239" s="580" t="s">
        <v>659</v>
      </c>
      <c r="CN239" s="45" t="s">
        <v>653</v>
      </c>
      <c r="CO239" s="444" t="s">
        <v>653</v>
      </c>
      <c r="CP239" s="444" t="s">
        <v>653</v>
      </c>
      <c r="CQ239" s="45" t="s">
        <v>653</v>
      </c>
      <c r="CR239" s="580" t="s">
        <v>659</v>
      </c>
      <c r="CS239" s="580" t="s">
        <v>659</v>
      </c>
      <c r="CT239" s="45" t="s">
        <v>653</v>
      </c>
    </row>
    <row r="240" spans="1:98" x14ac:dyDescent="0.15">
      <c r="A240" s="572">
        <v>42857</v>
      </c>
      <c r="B240" s="45" t="s">
        <v>653</v>
      </c>
      <c r="C240" s="45" t="s">
        <v>653</v>
      </c>
      <c r="D240" s="450" t="s">
        <v>653</v>
      </c>
      <c r="E240" s="45" t="s">
        <v>653</v>
      </c>
      <c r="F240" s="45" t="s">
        <v>653</v>
      </c>
      <c r="G240" s="45" t="s">
        <v>653</v>
      </c>
      <c r="H240" s="45" t="s">
        <v>653</v>
      </c>
      <c r="I240" s="45" t="s">
        <v>653</v>
      </c>
      <c r="J240" s="45" t="s">
        <v>653</v>
      </c>
      <c r="K240" s="45" t="s">
        <v>653</v>
      </c>
      <c r="L240" s="45" t="s">
        <v>653</v>
      </c>
      <c r="M240" s="45" t="s">
        <v>653</v>
      </c>
      <c r="N240" s="45" t="s">
        <v>653</v>
      </c>
      <c r="O240" s="45" t="s">
        <v>653</v>
      </c>
      <c r="P240" s="45" t="s">
        <v>653</v>
      </c>
      <c r="Q240" s="45" t="s">
        <v>653</v>
      </c>
      <c r="R240" s="45" t="s">
        <v>653</v>
      </c>
      <c r="S240" s="45" t="s">
        <v>653</v>
      </c>
      <c r="T240" s="45" t="s">
        <v>653</v>
      </c>
      <c r="U240" s="45" t="s">
        <v>653</v>
      </c>
      <c r="V240" s="729"/>
      <c r="W240" s="444" t="s">
        <v>653</v>
      </c>
      <c r="X240" s="45" t="s">
        <v>653</v>
      </c>
      <c r="Y240" s="45" t="s">
        <v>653</v>
      </c>
      <c r="Z240" s="444" t="s">
        <v>653</v>
      </c>
      <c r="AA240" s="444" t="s">
        <v>653</v>
      </c>
      <c r="AB240" s="575" t="s">
        <v>659</v>
      </c>
      <c r="AC240" s="444" t="s">
        <v>653</v>
      </c>
      <c r="AD240" s="444" t="s">
        <v>653</v>
      </c>
      <c r="AE240" s="45" t="s">
        <v>653</v>
      </c>
      <c r="AF240" s="444" t="s">
        <v>653</v>
      </c>
      <c r="AG240" s="444" t="s">
        <v>653</v>
      </c>
      <c r="AH240" s="450" t="s">
        <v>653</v>
      </c>
      <c r="AI240" s="45" t="s">
        <v>653</v>
      </c>
      <c r="AJ240" s="45" t="s">
        <v>653</v>
      </c>
      <c r="AK240" s="45" t="s">
        <v>653</v>
      </c>
      <c r="AL240" s="554"/>
      <c r="AM240" s="554"/>
      <c r="AN240" s="450" t="s">
        <v>653</v>
      </c>
      <c r="AO240" s="554"/>
      <c r="AP240" s="554"/>
      <c r="AQ240" s="450" t="s">
        <v>653</v>
      </c>
      <c r="AR240" s="444" t="s">
        <v>653</v>
      </c>
      <c r="AS240" s="444" t="s">
        <v>653</v>
      </c>
      <c r="AT240" s="45" t="s">
        <v>653</v>
      </c>
      <c r="AU240" s="554"/>
      <c r="AV240" s="554"/>
      <c r="AW240" s="450" t="s">
        <v>653</v>
      </c>
      <c r="AX240" s="554"/>
      <c r="AY240" s="554"/>
      <c r="AZ240" s="450" t="s">
        <v>653</v>
      </c>
      <c r="BA240" s="554"/>
      <c r="BB240" s="554"/>
      <c r="BC240" s="450"/>
      <c r="BD240" s="572">
        <v>42857</v>
      </c>
      <c r="BE240" s="444" t="s">
        <v>653</v>
      </c>
      <c r="BF240" s="444" t="s">
        <v>653</v>
      </c>
      <c r="BG240" s="45" t="s">
        <v>653</v>
      </c>
      <c r="BH240" s="580" t="s">
        <v>1024</v>
      </c>
      <c r="BI240" s="580" t="s">
        <v>1024</v>
      </c>
      <c r="BJ240" s="45" t="s">
        <v>653</v>
      </c>
      <c r="BK240" s="580" t="s">
        <v>1024</v>
      </c>
      <c r="BL240" s="580" t="s">
        <v>1024</v>
      </c>
      <c r="BM240" s="729"/>
      <c r="BN240" s="45" t="s">
        <v>653</v>
      </c>
      <c r="BO240" s="45" t="s">
        <v>653</v>
      </c>
      <c r="BP240" s="729"/>
      <c r="BQ240" s="728"/>
      <c r="BR240" s="728"/>
      <c r="BS240" s="729"/>
      <c r="BT240" s="45" t="s">
        <v>653</v>
      </c>
      <c r="BU240" s="45" t="s">
        <v>653</v>
      </c>
      <c r="BV240" s="45" t="s">
        <v>653</v>
      </c>
      <c r="BW240" s="554"/>
      <c r="BX240" s="554"/>
      <c r="BY240" s="580" t="s">
        <v>1024</v>
      </c>
      <c r="BZ240" s="574"/>
      <c r="CA240" s="574"/>
      <c r="CB240" s="45" t="s">
        <v>653</v>
      </c>
      <c r="CC240" s="574"/>
      <c r="CD240" s="574"/>
      <c r="CE240" s="45" t="s">
        <v>653</v>
      </c>
      <c r="CF240" s="45" t="s">
        <v>653</v>
      </c>
      <c r="CG240" s="444" t="s">
        <v>653</v>
      </c>
      <c r="CH240" s="450" t="s">
        <v>653</v>
      </c>
      <c r="CI240" s="444" t="s">
        <v>653</v>
      </c>
      <c r="CJ240" s="444" t="s">
        <v>653</v>
      </c>
      <c r="CK240" s="729"/>
      <c r="CL240" s="580" t="s">
        <v>659</v>
      </c>
      <c r="CM240" s="580" t="s">
        <v>659</v>
      </c>
      <c r="CN240" s="45" t="s">
        <v>653</v>
      </c>
      <c r="CO240" s="444" t="s">
        <v>653</v>
      </c>
      <c r="CP240" s="444" t="s">
        <v>653</v>
      </c>
      <c r="CQ240" s="45" t="s">
        <v>653</v>
      </c>
      <c r="CR240" s="580" t="s">
        <v>659</v>
      </c>
      <c r="CS240" s="580" t="s">
        <v>659</v>
      </c>
      <c r="CT240" s="45" t="s">
        <v>653</v>
      </c>
    </row>
    <row r="241" spans="1:98" x14ac:dyDescent="0.15">
      <c r="A241" s="572">
        <v>42858</v>
      </c>
      <c r="B241" s="45" t="s">
        <v>653</v>
      </c>
      <c r="C241" s="45" t="s">
        <v>653</v>
      </c>
      <c r="D241" s="450" t="s">
        <v>653</v>
      </c>
      <c r="E241" s="45" t="s">
        <v>653</v>
      </c>
      <c r="F241" s="45" t="s">
        <v>653</v>
      </c>
      <c r="G241" s="45" t="s">
        <v>653</v>
      </c>
      <c r="H241" s="45" t="s">
        <v>653</v>
      </c>
      <c r="I241" s="45" t="s">
        <v>653</v>
      </c>
      <c r="J241" s="45" t="s">
        <v>653</v>
      </c>
      <c r="K241" s="45" t="s">
        <v>653</v>
      </c>
      <c r="L241" s="45" t="s">
        <v>653</v>
      </c>
      <c r="M241" s="45" t="s">
        <v>653</v>
      </c>
      <c r="N241" s="45" t="s">
        <v>653</v>
      </c>
      <c r="O241" s="45" t="s">
        <v>653</v>
      </c>
      <c r="P241" s="45" t="s">
        <v>653</v>
      </c>
      <c r="Q241" s="45" t="s">
        <v>653</v>
      </c>
      <c r="R241" s="45" t="s">
        <v>653</v>
      </c>
      <c r="S241" s="45" t="s">
        <v>653</v>
      </c>
      <c r="T241" s="45" t="s">
        <v>653</v>
      </c>
      <c r="U241" s="45" t="s">
        <v>653</v>
      </c>
      <c r="V241" s="729"/>
      <c r="W241" s="444" t="s">
        <v>653</v>
      </c>
      <c r="X241" s="45" t="s">
        <v>653</v>
      </c>
      <c r="Y241" s="45" t="s">
        <v>653</v>
      </c>
      <c r="Z241" s="444" t="s">
        <v>653</v>
      </c>
      <c r="AA241" s="444" t="s">
        <v>653</v>
      </c>
      <c r="AB241" s="575" t="s">
        <v>659</v>
      </c>
      <c r="AC241" s="444" t="s">
        <v>653</v>
      </c>
      <c r="AD241" s="444" t="s">
        <v>653</v>
      </c>
      <c r="AE241" s="45" t="s">
        <v>653</v>
      </c>
      <c r="AF241" s="444" t="s">
        <v>653</v>
      </c>
      <c r="AG241" s="444" t="s">
        <v>653</v>
      </c>
      <c r="AH241" s="450" t="s">
        <v>653</v>
      </c>
      <c r="AI241" s="45" t="s">
        <v>653</v>
      </c>
      <c r="AJ241" s="45" t="s">
        <v>653</v>
      </c>
      <c r="AK241" s="45" t="s">
        <v>653</v>
      </c>
      <c r="AL241" s="554"/>
      <c r="AM241" s="554"/>
      <c r="AN241" s="450" t="s">
        <v>653</v>
      </c>
      <c r="AO241" s="554"/>
      <c r="AP241" s="554"/>
      <c r="AQ241" s="450" t="s">
        <v>653</v>
      </c>
      <c r="AR241" s="444" t="s">
        <v>653</v>
      </c>
      <c r="AS241" s="444" t="s">
        <v>653</v>
      </c>
      <c r="AT241" s="45" t="s">
        <v>653</v>
      </c>
      <c r="AU241" s="554"/>
      <c r="AV241" s="554"/>
      <c r="AW241" s="450" t="s">
        <v>653</v>
      </c>
      <c r="AX241" s="554"/>
      <c r="AY241" s="554"/>
      <c r="AZ241" s="450" t="s">
        <v>653</v>
      </c>
      <c r="BA241" s="554"/>
      <c r="BB241" s="554"/>
      <c r="BC241" s="450"/>
      <c r="BD241" s="572">
        <v>42858</v>
      </c>
      <c r="BE241" s="444" t="s">
        <v>653</v>
      </c>
      <c r="BF241" s="444" t="s">
        <v>653</v>
      </c>
      <c r="BG241" s="45" t="s">
        <v>653</v>
      </c>
      <c r="BH241" s="580" t="s">
        <v>1024</v>
      </c>
      <c r="BI241" s="580" t="s">
        <v>1024</v>
      </c>
      <c r="BJ241" s="45" t="s">
        <v>653</v>
      </c>
      <c r="BK241" s="580" t="s">
        <v>1024</v>
      </c>
      <c r="BL241" s="580" t="s">
        <v>1024</v>
      </c>
      <c r="BM241" s="729"/>
      <c r="BN241" s="45" t="s">
        <v>653</v>
      </c>
      <c r="BO241" s="45" t="s">
        <v>653</v>
      </c>
      <c r="BP241" s="729"/>
      <c r="BQ241" s="728"/>
      <c r="BR241" s="728"/>
      <c r="BS241" s="729"/>
      <c r="BT241" s="45" t="s">
        <v>653</v>
      </c>
      <c r="BU241" s="45" t="s">
        <v>653</v>
      </c>
      <c r="BV241" s="45" t="s">
        <v>653</v>
      </c>
      <c r="BW241" s="554"/>
      <c r="BX241" s="554"/>
      <c r="BY241" s="580" t="s">
        <v>1024</v>
      </c>
      <c r="BZ241" s="574"/>
      <c r="CA241" s="574"/>
      <c r="CB241" s="45" t="s">
        <v>653</v>
      </c>
      <c r="CC241" s="574"/>
      <c r="CD241" s="574"/>
      <c r="CE241" s="45" t="s">
        <v>653</v>
      </c>
      <c r="CF241" s="45" t="s">
        <v>653</v>
      </c>
      <c r="CG241" s="444" t="s">
        <v>653</v>
      </c>
      <c r="CH241" s="450" t="s">
        <v>653</v>
      </c>
      <c r="CI241" s="444" t="s">
        <v>653</v>
      </c>
      <c r="CJ241" s="444" t="s">
        <v>653</v>
      </c>
      <c r="CK241" s="729"/>
      <c r="CL241" s="580" t="s">
        <v>659</v>
      </c>
      <c r="CM241" s="580" t="s">
        <v>659</v>
      </c>
      <c r="CN241" s="45" t="s">
        <v>653</v>
      </c>
      <c r="CO241" s="444" t="s">
        <v>653</v>
      </c>
      <c r="CP241" s="444" t="s">
        <v>653</v>
      </c>
      <c r="CQ241" s="45" t="s">
        <v>653</v>
      </c>
      <c r="CR241" s="580" t="s">
        <v>659</v>
      </c>
      <c r="CS241" s="580" t="s">
        <v>659</v>
      </c>
      <c r="CT241" s="45" t="s">
        <v>653</v>
      </c>
    </row>
    <row r="242" spans="1:98" x14ac:dyDescent="0.15">
      <c r="A242" s="572">
        <v>42859</v>
      </c>
      <c r="B242" s="45" t="s">
        <v>653</v>
      </c>
      <c r="C242" s="45" t="s">
        <v>653</v>
      </c>
      <c r="D242" s="450" t="s">
        <v>653</v>
      </c>
      <c r="E242" s="45" t="s">
        <v>653</v>
      </c>
      <c r="F242" s="45" t="s">
        <v>653</v>
      </c>
      <c r="G242" s="45" t="s">
        <v>653</v>
      </c>
      <c r="H242" s="45" t="s">
        <v>653</v>
      </c>
      <c r="I242" s="45" t="s">
        <v>653</v>
      </c>
      <c r="J242" s="45" t="s">
        <v>653</v>
      </c>
      <c r="K242" s="45" t="s">
        <v>653</v>
      </c>
      <c r="L242" s="45" t="s">
        <v>653</v>
      </c>
      <c r="M242" s="45" t="s">
        <v>653</v>
      </c>
      <c r="N242" s="45" t="s">
        <v>653</v>
      </c>
      <c r="O242" s="45" t="s">
        <v>653</v>
      </c>
      <c r="P242" s="45" t="s">
        <v>653</v>
      </c>
      <c r="Q242" s="45" t="s">
        <v>653</v>
      </c>
      <c r="R242" s="45" t="s">
        <v>653</v>
      </c>
      <c r="S242" s="45" t="s">
        <v>653</v>
      </c>
      <c r="T242" s="45" t="s">
        <v>653</v>
      </c>
      <c r="U242" s="45" t="s">
        <v>653</v>
      </c>
      <c r="V242" s="729"/>
      <c r="W242" s="444" t="s">
        <v>653</v>
      </c>
      <c r="X242" s="45" t="s">
        <v>653</v>
      </c>
      <c r="Y242" s="45" t="s">
        <v>653</v>
      </c>
      <c r="Z242" s="444" t="s">
        <v>653</v>
      </c>
      <c r="AA242" s="444" t="s">
        <v>653</v>
      </c>
      <c r="AB242" s="575" t="s">
        <v>659</v>
      </c>
      <c r="AC242" s="444" t="s">
        <v>653</v>
      </c>
      <c r="AD242" s="444" t="s">
        <v>653</v>
      </c>
      <c r="AE242" s="45" t="s">
        <v>653</v>
      </c>
      <c r="AF242" s="444" t="s">
        <v>653</v>
      </c>
      <c r="AG242" s="444" t="s">
        <v>653</v>
      </c>
      <c r="AH242" s="450" t="s">
        <v>653</v>
      </c>
      <c r="AI242" s="45" t="s">
        <v>653</v>
      </c>
      <c r="AJ242" s="45" t="s">
        <v>653</v>
      </c>
      <c r="AK242" s="45" t="s">
        <v>653</v>
      </c>
      <c r="AL242" s="554"/>
      <c r="AM242" s="554"/>
      <c r="AN242" s="450" t="s">
        <v>653</v>
      </c>
      <c r="AO242" s="554"/>
      <c r="AP242" s="554"/>
      <c r="AQ242" s="450" t="s">
        <v>653</v>
      </c>
      <c r="AR242" s="444" t="s">
        <v>653</v>
      </c>
      <c r="AS242" s="444" t="s">
        <v>653</v>
      </c>
      <c r="AT242" s="45" t="s">
        <v>653</v>
      </c>
      <c r="AU242" s="554"/>
      <c r="AV242" s="554"/>
      <c r="AW242" s="450" t="s">
        <v>653</v>
      </c>
      <c r="AX242" s="554"/>
      <c r="AY242" s="554"/>
      <c r="AZ242" s="450" t="s">
        <v>653</v>
      </c>
      <c r="BA242" s="554"/>
      <c r="BB242" s="554"/>
      <c r="BC242" s="450"/>
      <c r="BD242" s="572">
        <v>42859</v>
      </c>
      <c r="BE242" s="444" t="s">
        <v>653</v>
      </c>
      <c r="BF242" s="444" t="s">
        <v>653</v>
      </c>
      <c r="BG242" s="45" t="s">
        <v>653</v>
      </c>
      <c r="BH242" s="580" t="s">
        <v>1024</v>
      </c>
      <c r="BI242" s="580" t="s">
        <v>1024</v>
      </c>
      <c r="BJ242" s="45" t="s">
        <v>653</v>
      </c>
      <c r="BK242" s="580" t="s">
        <v>1024</v>
      </c>
      <c r="BL242" s="580" t="s">
        <v>1024</v>
      </c>
      <c r="BM242" s="729"/>
      <c r="BN242" s="45" t="s">
        <v>653</v>
      </c>
      <c r="BO242" s="45" t="s">
        <v>653</v>
      </c>
      <c r="BP242" s="729"/>
      <c r="BQ242" s="728"/>
      <c r="BR242" s="728"/>
      <c r="BS242" s="729"/>
      <c r="BT242" s="45" t="s">
        <v>653</v>
      </c>
      <c r="BU242" s="45" t="s">
        <v>653</v>
      </c>
      <c r="BV242" s="45" t="s">
        <v>653</v>
      </c>
      <c r="BW242" s="554"/>
      <c r="BX242" s="554"/>
      <c r="BY242" s="580" t="s">
        <v>1024</v>
      </c>
      <c r="BZ242" s="574"/>
      <c r="CA242" s="574"/>
      <c r="CB242" s="45" t="s">
        <v>653</v>
      </c>
      <c r="CC242" s="574"/>
      <c r="CD242" s="574"/>
      <c r="CE242" s="45" t="s">
        <v>653</v>
      </c>
      <c r="CF242" s="45" t="s">
        <v>653</v>
      </c>
      <c r="CG242" s="444" t="s">
        <v>653</v>
      </c>
      <c r="CH242" s="450" t="s">
        <v>653</v>
      </c>
      <c r="CI242" s="444" t="s">
        <v>653</v>
      </c>
      <c r="CJ242" s="444" t="s">
        <v>653</v>
      </c>
      <c r="CK242" s="729"/>
      <c r="CL242" s="580" t="s">
        <v>659</v>
      </c>
      <c r="CM242" s="444" t="s">
        <v>653</v>
      </c>
      <c r="CN242" s="45" t="s">
        <v>653</v>
      </c>
      <c r="CO242" s="444" t="s">
        <v>653</v>
      </c>
      <c r="CP242" s="444" t="s">
        <v>653</v>
      </c>
      <c r="CQ242" s="45" t="s">
        <v>653</v>
      </c>
      <c r="CR242" s="580" t="s">
        <v>659</v>
      </c>
      <c r="CS242" s="580" t="s">
        <v>659</v>
      </c>
      <c r="CT242" s="45" t="s">
        <v>653</v>
      </c>
    </row>
    <row r="243" spans="1:98" x14ac:dyDescent="0.15">
      <c r="A243" s="572">
        <v>42860</v>
      </c>
      <c r="B243" s="45" t="s">
        <v>653</v>
      </c>
      <c r="C243" s="45" t="s">
        <v>653</v>
      </c>
      <c r="D243" s="450" t="s">
        <v>653</v>
      </c>
      <c r="E243" s="45" t="s">
        <v>653</v>
      </c>
      <c r="F243" s="45" t="s">
        <v>653</v>
      </c>
      <c r="G243" s="45" t="s">
        <v>653</v>
      </c>
      <c r="H243" s="45" t="s">
        <v>653</v>
      </c>
      <c r="I243" s="45" t="s">
        <v>653</v>
      </c>
      <c r="J243" s="45" t="s">
        <v>653</v>
      </c>
      <c r="K243" s="45" t="s">
        <v>653</v>
      </c>
      <c r="L243" s="45" t="s">
        <v>653</v>
      </c>
      <c r="M243" s="45" t="s">
        <v>653</v>
      </c>
      <c r="N243" s="45" t="s">
        <v>653</v>
      </c>
      <c r="O243" s="45" t="s">
        <v>653</v>
      </c>
      <c r="P243" s="45" t="s">
        <v>653</v>
      </c>
      <c r="Q243" s="45" t="s">
        <v>653</v>
      </c>
      <c r="R243" s="45" t="s">
        <v>653</v>
      </c>
      <c r="S243" s="45" t="s">
        <v>653</v>
      </c>
      <c r="T243" s="45" t="s">
        <v>653</v>
      </c>
      <c r="U243" s="45" t="s">
        <v>653</v>
      </c>
      <c r="V243" s="729"/>
      <c r="W243" s="444" t="s">
        <v>653</v>
      </c>
      <c r="X243" s="45" t="s">
        <v>653</v>
      </c>
      <c r="Y243" s="45" t="s">
        <v>653</v>
      </c>
      <c r="Z243" s="444" t="s">
        <v>653</v>
      </c>
      <c r="AA243" s="444" t="s">
        <v>653</v>
      </c>
      <c r="AB243" s="450" t="s">
        <v>653</v>
      </c>
      <c r="AC243" s="444" t="s">
        <v>653</v>
      </c>
      <c r="AD243" s="444" t="s">
        <v>653</v>
      </c>
      <c r="AE243" s="45" t="s">
        <v>653</v>
      </c>
      <c r="AF243" s="444" t="s">
        <v>653</v>
      </c>
      <c r="AG243" s="444" t="s">
        <v>653</v>
      </c>
      <c r="AH243" s="450" t="s">
        <v>653</v>
      </c>
      <c r="AI243" s="45" t="s">
        <v>653</v>
      </c>
      <c r="AJ243" s="45" t="s">
        <v>653</v>
      </c>
      <c r="AK243" s="45" t="s">
        <v>653</v>
      </c>
      <c r="AL243" s="554"/>
      <c r="AM243" s="554"/>
      <c r="AN243" s="450" t="s">
        <v>653</v>
      </c>
      <c r="AO243" s="554"/>
      <c r="AP243" s="554"/>
      <c r="AQ243" s="450" t="s">
        <v>653</v>
      </c>
      <c r="AR243" s="444" t="s">
        <v>653</v>
      </c>
      <c r="AS243" s="444" t="s">
        <v>653</v>
      </c>
      <c r="AT243" s="45" t="s">
        <v>653</v>
      </c>
      <c r="AU243" s="554"/>
      <c r="AV243" s="554"/>
      <c r="AW243" s="450" t="s">
        <v>653</v>
      </c>
      <c r="AX243" s="554"/>
      <c r="AY243" s="554"/>
      <c r="AZ243" s="450" t="s">
        <v>653</v>
      </c>
      <c r="BA243" s="554"/>
      <c r="BB243" s="554"/>
      <c r="BC243" s="450"/>
      <c r="BD243" s="572">
        <v>42860</v>
      </c>
      <c r="BE243" s="444" t="s">
        <v>653</v>
      </c>
      <c r="BF243" s="444" t="s">
        <v>653</v>
      </c>
      <c r="BG243" s="45" t="s">
        <v>653</v>
      </c>
      <c r="BH243" s="580" t="s">
        <v>1024</v>
      </c>
      <c r="BI243" s="580" t="s">
        <v>1024</v>
      </c>
      <c r="BJ243" s="45" t="s">
        <v>653</v>
      </c>
      <c r="BK243" s="580" t="s">
        <v>1024</v>
      </c>
      <c r="BL243" s="580" t="s">
        <v>1024</v>
      </c>
      <c r="BM243" s="729"/>
      <c r="BN243" s="45" t="s">
        <v>653</v>
      </c>
      <c r="BO243" s="45" t="s">
        <v>653</v>
      </c>
      <c r="BP243" s="729"/>
      <c r="BQ243" s="728"/>
      <c r="BR243" s="728"/>
      <c r="BS243" s="729"/>
      <c r="BT243" s="45" t="s">
        <v>653</v>
      </c>
      <c r="BU243" s="45" t="s">
        <v>653</v>
      </c>
      <c r="BV243" s="45" t="s">
        <v>653</v>
      </c>
      <c r="BW243" s="554"/>
      <c r="BX243" s="554"/>
      <c r="BY243" s="580" t="s">
        <v>1024</v>
      </c>
      <c r="BZ243" s="574"/>
      <c r="CA243" s="574"/>
      <c r="CB243" s="45" t="s">
        <v>653</v>
      </c>
      <c r="CC243" s="574"/>
      <c r="CD243" s="574"/>
      <c r="CE243" s="45" t="s">
        <v>653</v>
      </c>
      <c r="CF243" s="45" t="s">
        <v>653</v>
      </c>
      <c r="CG243" s="444" t="s">
        <v>653</v>
      </c>
      <c r="CH243" s="450" t="s">
        <v>653</v>
      </c>
      <c r="CI243" s="444" t="s">
        <v>653</v>
      </c>
      <c r="CJ243" s="444" t="s">
        <v>653</v>
      </c>
      <c r="CK243" s="729"/>
      <c r="CL243" s="576" t="s">
        <v>665</v>
      </c>
      <c r="CM243" s="444" t="s">
        <v>653</v>
      </c>
      <c r="CN243" s="45" t="s">
        <v>653</v>
      </c>
      <c r="CO243" s="444" t="s">
        <v>653</v>
      </c>
      <c r="CP243" s="444" t="s">
        <v>653</v>
      </c>
      <c r="CQ243" s="45" t="s">
        <v>653</v>
      </c>
      <c r="CR243" s="580" t="s">
        <v>659</v>
      </c>
      <c r="CS243" s="580" t="s">
        <v>659</v>
      </c>
      <c r="CT243" s="45" t="s">
        <v>653</v>
      </c>
    </row>
    <row r="244" spans="1:98" x14ac:dyDescent="0.15">
      <c r="A244" s="572">
        <v>42861</v>
      </c>
      <c r="B244" s="45" t="s">
        <v>653</v>
      </c>
      <c r="C244" s="45" t="s">
        <v>653</v>
      </c>
      <c r="D244" s="450" t="s">
        <v>653</v>
      </c>
      <c r="E244" s="45" t="s">
        <v>653</v>
      </c>
      <c r="F244" s="45" t="s">
        <v>653</v>
      </c>
      <c r="G244" s="45" t="s">
        <v>653</v>
      </c>
      <c r="H244" s="45" t="s">
        <v>653</v>
      </c>
      <c r="I244" s="45" t="s">
        <v>653</v>
      </c>
      <c r="J244" s="45" t="s">
        <v>653</v>
      </c>
      <c r="K244" s="45" t="s">
        <v>653</v>
      </c>
      <c r="L244" s="45" t="s">
        <v>653</v>
      </c>
      <c r="M244" s="45" t="s">
        <v>653</v>
      </c>
      <c r="N244" s="45" t="s">
        <v>653</v>
      </c>
      <c r="O244" s="45" t="s">
        <v>653</v>
      </c>
      <c r="P244" s="45" t="s">
        <v>653</v>
      </c>
      <c r="Q244" s="45" t="s">
        <v>653</v>
      </c>
      <c r="R244" s="45" t="s">
        <v>653</v>
      </c>
      <c r="S244" s="45" t="s">
        <v>653</v>
      </c>
      <c r="T244" s="45" t="s">
        <v>653</v>
      </c>
      <c r="U244" s="45" t="s">
        <v>653</v>
      </c>
      <c r="V244" s="729"/>
      <c r="W244" s="444" t="s">
        <v>653</v>
      </c>
      <c r="X244" s="45" t="s">
        <v>653</v>
      </c>
      <c r="Y244" s="45" t="s">
        <v>653</v>
      </c>
      <c r="Z244" s="444" t="s">
        <v>653</v>
      </c>
      <c r="AA244" s="444" t="s">
        <v>653</v>
      </c>
      <c r="AB244" s="450" t="s">
        <v>653</v>
      </c>
      <c r="AC244" s="444" t="s">
        <v>653</v>
      </c>
      <c r="AD244" s="444" t="s">
        <v>653</v>
      </c>
      <c r="AE244" s="45" t="s">
        <v>653</v>
      </c>
      <c r="AF244" s="444" t="s">
        <v>653</v>
      </c>
      <c r="AG244" s="444" t="s">
        <v>653</v>
      </c>
      <c r="AH244" s="450" t="s">
        <v>653</v>
      </c>
      <c r="AI244" s="45" t="s">
        <v>653</v>
      </c>
      <c r="AJ244" s="45" t="s">
        <v>653</v>
      </c>
      <c r="AK244" s="45" t="s">
        <v>653</v>
      </c>
      <c r="AL244" s="554"/>
      <c r="AM244" s="554"/>
      <c r="AN244" s="450" t="s">
        <v>653</v>
      </c>
      <c r="AO244" s="554"/>
      <c r="AP244" s="554"/>
      <c r="AQ244" s="450" t="s">
        <v>653</v>
      </c>
      <c r="AR244" s="444" t="s">
        <v>653</v>
      </c>
      <c r="AS244" s="444" t="s">
        <v>653</v>
      </c>
      <c r="AT244" s="45" t="s">
        <v>653</v>
      </c>
      <c r="AU244" s="554"/>
      <c r="AV244" s="554"/>
      <c r="AW244" s="450" t="s">
        <v>653</v>
      </c>
      <c r="AX244" s="554"/>
      <c r="AY244" s="554"/>
      <c r="AZ244" s="450" t="s">
        <v>653</v>
      </c>
      <c r="BA244" s="554"/>
      <c r="BB244" s="554"/>
      <c r="BC244" s="450"/>
      <c r="BD244" s="572">
        <v>42861</v>
      </c>
      <c r="BE244" s="444" t="s">
        <v>653</v>
      </c>
      <c r="BF244" s="444" t="s">
        <v>653</v>
      </c>
      <c r="BG244" s="45" t="s">
        <v>653</v>
      </c>
      <c r="BH244" s="580" t="s">
        <v>1024</v>
      </c>
      <c r="BI244" s="580" t="s">
        <v>1024</v>
      </c>
      <c r="BJ244" s="45" t="s">
        <v>653</v>
      </c>
      <c r="BK244" s="580" t="s">
        <v>1024</v>
      </c>
      <c r="BL244" s="580" t="s">
        <v>1024</v>
      </c>
      <c r="BM244" s="729"/>
      <c r="BN244" s="45" t="s">
        <v>653</v>
      </c>
      <c r="BO244" s="45" t="s">
        <v>653</v>
      </c>
      <c r="BP244" s="729"/>
      <c r="BQ244" s="728"/>
      <c r="BR244" s="728"/>
      <c r="BS244" s="729"/>
      <c r="BT244" s="45" t="s">
        <v>653</v>
      </c>
      <c r="BU244" s="45" t="s">
        <v>653</v>
      </c>
      <c r="BV244" s="45" t="s">
        <v>653</v>
      </c>
      <c r="BW244" s="554"/>
      <c r="BX244" s="554"/>
      <c r="BY244" s="580" t="s">
        <v>1024</v>
      </c>
      <c r="BZ244" s="574"/>
      <c r="CA244" s="574"/>
      <c r="CB244" s="45" t="s">
        <v>653</v>
      </c>
      <c r="CC244" s="574"/>
      <c r="CD244" s="574"/>
      <c r="CE244" s="45" t="s">
        <v>653</v>
      </c>
      <c r="CF244" s="45" t="s">
        <v>653</v>
      </c>
      <c r="CG244" s="444" t="s">
        <v>653</v>
      </c>
      <c r="CH244" s="450" t="s">
        <v>653</v>
      </c>
      <c r="CI244" s="444" t="s">
        <v>653</v>
      </c>
      <c r="CJ244" s="444" t="s">
        <v>653</v>
      </c>
      <c r="CK244" s="729"/>
      <c r="CL244" s="576" t="s">
        <v>665</v>
      </c>
      <c r="CM244" s="580" t="s">
        <v>659</v>
      </c>
      <c r="CN244" s="45" t="s">
        <v>653</v>
      </c>
      <c r="CO244" s="444" t="s">
        <v>653</v>
      </c>
      <c r="CP244" s="444" t="s">
        <v>653</v>
      </c>
      <c r="CQ244" s="45" t="s">
        <v>653</v>
      </c>
      <c r="CR244" s="580" t="s">
        <v>659</v>
      </c>
      <c r="CS244" s="580" t="s">
        <v>659</v>
      </c>
      <c r="CT244" s="45" t="s">
        <v>653</v>
      </c>
    </row>
    <row r="245" spans="1:98" x14ac:dyDescent="0.15">
      <c r="A245" s="572">
        <v>42862</v>
      </c>
      <c r="B245" s="45" t="s">
        <v>653</v>
      </c>
      <c r="C245" s="45" t="s">
        <v>653</v>
      </c>
      <c r="D245" s="450" t="s">
        <v>653</v>
      </c>
      <c r="E245" s="45" t="s">
        <v>653</v>
      </c>
      <c r="F245" s="45" t="s">
        <v>653</v>
      </c>
      <c r="G245" s="45" t="s">
        <v>653</v>
      </c>
      <c r="H245" s="45" t="s">
        <v>653</v>
      </c>
      <c r="I245" s="45" t="s">
        <v>653</v>
      </c>
      <c r="J245" s="45" t="s">
        <v>653</v>
      </c>
      <c r="K245" s="45" t="s">
        <v>653</v>
      </c>
      <c r="L245" s="45" t="s">
        <v>653</v>
      </c>
      <c r="M245" s="45" t="s">
        <v>653</v>
      </c>
      <c r="N245" s="45" t="s">
        <v>653</v>
      </c>
      <c r="O245" s="45" t="s">
        <v>653</v>
      </c>
      <c r="P245" s="45" t="s">
        <v>653</v>
      </c>
      <c r="Q245" s="45" t="s">
        <v>653</v>
      </c>
      <c r="R245" s="45" t="s">
        <v>653</v>
      </c>
      <c r="S245" s="45" t="s">
        <v>653</v>
      </c>
      <c r="T245" s="45" t="s">
        <v>653</v>
      </c>
      <c r="U245" s="45" t="s">
        <v>653</v>
      </c>
      <c r="V245" s="729"/>
      <c r="W245" s="444" t="s">
        <v>653</v>
      </c>
      <c r="X245" s="45" t="s">
        <v>653</v>
      </c>
      <c r="Y245" s="45" t="s">
        <v>653</v>
      </c>
      <c r="Z245" s="444" t="s">
        <v>653</v>
      </c>
      <c r="AA245" s="444" t="s">
        <v>653</v>
      </c>
      <c r="AB245" s="450" t="s">
        <v>653</v>
      </c>
      <c r="AC245" s="444" t="s">
        <v>653</v>
      </c>
      <c r="AD245" s="444" t="s">
        <v>653</v>
      </c>
      <c r="AE245" s="45" t="s">
        <v>653</v>
      </c>
      <c r="AF245" s="444" t="s">
        <v>653</v>
      </c>
      <c r="AG245" s="444" t="s">
        <v>653</v>
      </c>
      <c r="AH245" s="450" t="s">
        <v>653</v>
      </c>
      <c r="AI245" s="45" t="s">
        <v>653</v>
      </c>
      <c r="AJ245" s="45" t="s">
        <v>653</v>
      </c>
      <c r="AK245" s="45" t="s">
        <v>653</v>
      </c>
      <c r="AL245" s="554"/>
      <c r="AM245" s="554"/>
      <c r="AN245" s="450" t="s">
        <v>653</v>
      </c>
      <c r="AO245" s="554"/>
      <c r="AP245" s="554"/>
      <c r="AQ245" s="450" t="s">
        <v>653</v>
      </c>
      <c r="AR245" s="444" t="s">
        <v>653</v>
      </c>
      <c r="AS245" s="444" t="s">
        <v>653</v>
      </c>
      <c r="AT245" s="45" t="s">
        <v>653</v>
      </c>
      <c r="AU245" s="554"/>
      <c r="AV245" s="554"/>
      <c r="AW245" s="450" t="s">
        <v>653</v>
      </c>
      <c r="AX245" s="554"/>
      <c r="AY245" s="554"/>
      <c r="AZ245" s="450" t="s">
        <v>653</v>
      </c>
      <c r="BA245" s="554"/>
      <c r="BB245" s="554"/>
      <c r="BC245" s="450"/>
      <c r="BD245" s="572">
        <v>42862</v>
      </c>
      <c r="BE245" s="444" t="s">
        <v>653</v>
      </c>
      <c r="BF245" s="444" t="s">
        <v>653</v>
      </c>
      <c r="BG245" s="45" t="s">
        <v>653</v>
      </c>
      <c r="BH245" s="580" t="s">
        <v>1024</v>
      </c>
      <c r="BI245" s="580" t="s">
        <v>1024</v>
      </c>
      <c r="BJ245" s="45" t="s">
        <v>653</v>
      </c>
      <c r="BK245" s="580" t="s">
        <v>1024</v>
      </c>
      <c r="BL245" s="580" t="s">
        <v>1024</v>
      </c>
      <c r="BM245" s="729"/>
      <c r="BN245" s="45" t="s">
        <v>653</v>
      </c>
      <c r="BO245" s="45" t="s">
        <v>653</v>
      </c>
      <c r="BP245" s="729"/>
      <c r="BQ245" s="728"/>
      <c r="BR245" s="728"/>
      <c r="BS245" s="729"/>
      <c r="BT245" s="45" t="s">
        <v>653</v>
      </c>
      <c r="BU245" s="45" t="s">
        <v>653</v>
      </c>
      <c r="BV245" s="45" t="s">
        <v>653</v>
      </c>
      <c r="BW245" s="554"/>
      <c r="BX245" s="554"/>
      <c r="BY245" s="580" t="s">
        <v>1024</v>
      </c>
      <c r="BZ245" s="574"/>
      <c r="CA245" s="574"/>
      <c r="CB245" s="45" t="s">
        <v>653</v>
      </c>
      <c r="CC245" s="574"/>
      <c r="CD245" s="574"/>
      <c r="CE245" s="45" t="s">
        <v>653</v>
      </c>
      <c r="CF245" s="45" t="s">
        <v>653</v>
      </c>
      <c r="CG245" s="444" t="s">
        <v>653</v>
      </c>
      <c r="CH245" s="450" t="s">
        <v>653</v>
      </c>
      <c r="CI245" s="444" t="s">
        <v>653</v>
      </c>
      <c r="CJ245" s="444" t="s">
        <v>653</v>
      </c>
      <c r="CK245" s="729"/>
      <c r="CL245" s="444" t="s">
        <v>653</v>
      </c>
      <c r="CM245" s="580" t="s">
        <v>659</v>
      </c>
      <c r="CN245" s="45" t="s">
        <v>653</v>
      </c>
      <c r="CO245" s="444" t="s">
        <v>653</v>
      </c>
      <c r="CP245" s="444" t="s">
        <v>653</v>
      </c>
      <c r="CQ245" s="45" t="s">
        <v>653</v>
      </c>
      <c r="CR245" s="580" t="s">
        <v>659</v>
      </c>
      <c r="CS245" s="580" t="s">
        <v>659</v>
      </c>
      <c r="CT245" s="45" t="s">
        <v>653</v>
      </c>
    </row>
    <row r="246" spans="1:98" x14ac:dyDescent="0.15">
      <c r="A246" s="572">
        <v>42863</v>
      </c>
      <c r="B246" s="45" t="s">
        <v>653</v>
      </c>
      <c r="C246" s="45" t="s">
        <v>653</v>
      </c>
      <c r="D246" s="450" t="s">
        <v>653</v>
      </c>
      <c r="E246" s="45" t="s">
        <v>653</v>
      </c>
      <c r="F246" s="45" t="s">
        <v>653</v>
      </c>
      <c r="G246" s="45" t="s">
        <v>653</v>
      </c>
      <c r="H246" s="45" t="s">
        <v>653</v>
      </c>
      <c r="I246" s="45" t="s">
        <v>653</v>
      </c>
      <c r="J246" s="45" t="s">
        <v>653</v>
      </c>
      <c r="K246" s="45" t="s">
        <v>653</v>
      </c>
      <c r="L246" s="45" t="s">
        <v>653</v>
      </c>
      <c r="M246" s="45" t="s">
        <v>653</v>
      </c>
      <c r="N246" s="45" t="s">
        <v>653</v>
      </c>
      <c r="O246" s="45" t="s">
        <v>653</v>
      </c>
      <c r="P246" s="45" t="s">
        <v>653</v>
      </c>
      <c r="Q246" s="45" t="s">
        <v>653</v>
      </c>
      <c r="R246" s="45" t="s">
        <v>653</v>
      </c>
      <c r="S246" s="45" t="s">
        <v>653</v>
      </c>
      <c r="T246" s="45" t="s">
        <v>653</v>
      </c>
      <c r="U246" s="45" t="s">
        <v>653</v>
      </c>
      <c r="V246" s="729"/>
      <c r="W246" s="444" t="s">
        <v>653</v>
      </c>
      <c r="X246" s="45" t="s">
        <v>653</v>
      </c>
      <c r="Y246" s="45" t="s">
        <v>653</v>
      </c>
      <c r="Z246" s="444" t="s">
        <v>653</v>
      </c>
      <c r="AA246" s="444" t="s">
        <v>653</v>
      </c>
      <c r="AB246" s="450" t="s">
        <v>653</v>
      </c>
      <c r="AC246" s="444" t="s">
        <v>653</v>
      </c>
      <c r="AD246" s="444" t="s">
        <v>653</v>
      </c>
      <c r="AE246" s="45" t="s">
        <v>653</v>
      </c>
      <c r="AF246" s="444" t="s">
        <v>653</v>
      </c>
      <c r="AG246" s="444" t="s">
        <v>653</v>
      </c>
      <c r="AH246" s="450" t="s">
        <v>653</v>
      </c>
      <c r="AI246" s="45" t="s">
        <v>653</v>
      </c>
      <c r="AJ246" s="45" t="s">
        <v>653</v>
      </c>
      <c r="AK246" s="45" t="s">
        <v>653</v>
      </c>
      <c r="AL246" s="554"/>
      <c r="AM246" s="554"/>
      <c r="AN246" s="450" t="s">
        <v>653</v>
      </c>
      <c r="AO246" s="554"/>
      <c r="AP246" s="554"/>
      <c r="AQ246" s="450" t="s">
        <v>653</v>
      </c>
      <c r="AR246" s="444" t="s">
        <v>653</v>
      </c>
      <c r="AS246" s="444" t="s">
        <v>653</v>
      </c>
      <c r="AT246" s="45" t="s">
        <v>653</v>
      </c>
      <c r="AU246" s="554"/>
      <c r="AV246" s="554"/>
      <c r="AW246" s="450" t="s">
        <v>653</v>
      </c>
      <c r="AX246" s="554"/>
      <c r="AY246" s="554"/>
      <c r="AZ246" s="450" t="s">
        <v>653</v>
      </c>
      <c r="BA246" s="554"/>
      <c r="BB246" s="554"/>
      <c r="BC246" s="450"/>
      <c r="BD246" s="572">
        <v>42863</v>
      </c>
      <c r="BE246" s="444" t="s">
        <v>653</v>
      </c>
      <c r="BF246" s="444" t="s">
        <v>653</v>
      </c>
      <c r="BG246" s="45" t="s">
        <v>653</v>
      </c>
      <c r="BH246" s="580" t="s">
        <v>1024</v>
      </c>
      <c r="BI246" s="580" t="s">
        <v>1024</v>
      </c>
      <c r="BJ246" s="45" t="s">
        <v>653</v>
      </c>
      <c r="BK246" s="580" t="s">
        <v>1024</v>
      </c>
      <c r="BL246" s="580" t="s">
        <v>1024</v>
      </c>
      <c r="BM246" s="729"/>
      <c r="BN246" s="45" t="s">
        <v>653</v>
      </c>
      <c r="BO246" s="45" t="s">
        <v>653</v>
      </c>
      <c r="BP246" s="729"/>
      <c r="BQ246" s="728"/>
      <c r="BR246" s="728"/>
      <c r="BS246" s="729"/>
      <c r="BT246" s="45" t="s">
        <v>653</v>
      </c>
      <c r="BU246" s="45" t="s">
        <v>653</v>
      </c>
      <c r="BV246" s="45" t="s">
        <v>653</v>
      </c>
      <c r="BW246" s="554"/>
      <c r="BX246" s="554"/>
      <c r="BY246" s="580" t="s">
        <v>1024</v>
      </c>
      <c r="BZ246" s="574"/>
      <c r="CA246" s="574"/>
      <c r="CB246" s="45" t="s">
        <v>653</v>
      </c>
      <c r="CC246" s="574"/>
      <c r="CD246" s="574"/>
      <c r="CE246" s="45" t="s">
        <v>653</v>
      </c>
      <c r="CF246" s="45" t="s">
        <v>653</v>
      </c>
      <c r="CG246" s="444" t="s">
        <v>653</v>
      </c>
      <c r="CH246" s="450" t="s">
        <v>653</v>
      </c>
      <c r="CI246" s="444" t="s">
        <v>653</v>
      </c>
      <c r="CJ246" s="444" t="s">
        <v>653</v>
      </c>
      <c r="CK246" s="729"/>
      <c r="CL246" s="578" t="s">
        <v>653</v>
      </c>
      <c r="CM246" s="580" t="s">
        <v>659</v>
      </c>
      <c r="CN246" s="45" t="s">
        <v>653</v>
      </c>
      <c r="CO246" s="444" t="s">
        <v>653</v>
      </c>
      <c r="CP246" s="444" t="s">
        <v>653</v>
      </c>
      <c r="CQ246" s="45" t="s">
        <v>653</v>
      </c>
      <c r="CR246" s="444" t="s">
        <v>653</v>
      </c>
      <c r="CS246" s="580" t="s">
        <v>659</v>
      </c>
      <c r="CT246" s="45" t="s">
        <v>653</v>
      </c>
    </row>
    <row r="247" spans="1:98" x14ac:dyDescent="0.15">
      <c r="A247" s="572">
        <v>42864</v>
      </c>
      <c r="B247" s="45" t="s">
        <v>653</v>
      </c>
      <c r="C247" s="45" t="s">
        <v>653</v>
      </c>
      <c r="D247" s="450" t="s">
        <v>653</v>
      </c>
      <c r="E247" s="45" t="s">
        <v>653</v>
      </c>
      <c r="F247" s="45" t="s">
        <v>653</v>
      </c>
      <c r="G247" s="45" t="s">
        <v>653</v>
      </c>
      <c r="H247" s="45" t="s">
        <v>653</v>
      </c>
      <c r="I247" s="45" t="s">
        <v>653</v>
      </c>
      <c r="J247" s="45" t="s">
        <v>653</v>
      </c>
      <c r="K247" s="45" t="s">
        <v>653</v>
      </c>
      <c r="L247" s="45" t="s">
        <v>653</v>
      </c>
      <c r="M247" s="45" t="s">
        <v>653</v>
      </c>
      <c r="N247" s="45" t="s">
        <v>653</v>
      </c>
      <c r="O247" s="45" t="s">
        <v>653</v>
      </c>
      <c r="P247" s="45" t="s">
        <v>653</v>
      </c>
      <c r="Q247" s="45" t="s">
        <v>653</v>
      </c>
      <c r="R247" s="45" t="s">
        <v>653</v>
      </c>
      <c r="S247" s="45" t="s">
        <v>653</v>
      </c>
      <c r="T247" s="45" t="s">
        <v>653</v>
      </c>
      <c r="U247" s="45" t="s">
        <v>653</v>
      </c>
      <c r="V247" s="729"/>
      <c r="W247" s="444" t="s">
        <v>653</v>
      </c>
      <c r="X247" s="45" t="s">
        <v>653</v>
      </c>
      <c r="Y247" s="45" t="s">
        <v>653</v>
      </c>
      <c r="Z247" s="444" t="s">
        <v>653</v>
      </c>
      <c r="AA247" s="444" t="s">
        <v>653</v>
      </c>
      <c r="AB247" s="450" t="s">
        <v>653</v>
      </c>
      <c r="AC247" s="444" t="s">
        <v>653</v>
      </c>
      <c r="AD247" s="444" t="s">
        <v>653</v>
      </c>
      <c r="AE247" s="45" t="s">
        <v>653</v>
      </c>
      <c r="AF247" s="444" t="s">
        <v>653</v>
      </c>
      <c r="AG247" s="444" t="s">
        <v>653</v>
      </c>
      <c r="AH247" s="450" t="s">
        <v>653</v>
      </c>
      <c r="AI247" s="45" t="s">
        <v>653</v>
      </c>
      <c r="AJ247" s="45" t="s">
        <v>653</v>
      </c>
      <c r="AK247" s="45" t="s">
        <v>653</v>
      </c>
      <c r="AL247" s="554"/>
      <c r="AM247" s="554"/>
      <c r="AN247" s="450" t="s">
        <v>653</v>
      </c>
      <c r="AO247" s="554"/>
      <c r="AP247" s="554"/>
      <c r="AQ247" s="450" t="s">
        <v>653</v>
      </c>
      <c r="AR247" s="444" t="s">
        <v>653</v>
      </c>
      <c r="AS247" s="444" t="s">
        <v>653</v>
      </c>
      <c r="AT247" s="45" t="s">
        <v>653</v>
      </c>
      <c r="AU247" s="554"/>
      <c r="AV247" s="554"/>
      <c r="AW247" s="450" t="s">
        <v>653</v>
      </c>
      <c r="AX247" s="554"/>
      <c r="AY247" s="554"/>
      <c r="AZ247" s="450" t="s">
        <v>653</v>
      </c>
      <c r="BA247" s="554"/>
      <c r="BB247" s="554"/>
      <c r="BC247" s="450"/>
      <c r="BD247" s="572">
        <v>42864</v>
      </c>
      <c r="BE247" s="444" t="s">
        <v>653</v>
      </c>
      <c r="BF247" s="444" t="s">
        <v>653</v>
      </c>
      <c r="BG247" s="45" t="s">
        <v>653</v>
      </c>
      <c r="BH247" s="580" t="s">
        <v>1024</v>
      </c>
      <c r="BI247" s="580" t="s">
        <v>1024</v>
      </c>
      <c r="BJ247" s="45" t="s">
        <v>653</v>
      </c>
      <c r="BK247" s="580" t="s">
        <v>1024</v>
      </c>
      <c r="BL247" s="580" t="s">
        <v>1024</v>
      </c>
      <c r="BM247" s="729"/>
      <c r="BN247" s="45" t="s">
        <v>653</v>
      </c>
      <c r="BO247" s="45" t="s">
        <v>653</v>
      </c>
      <c r="BP247" s="729"/>
      <c r="BQ247" s="728"/>
      <c r="BR247" s="728"/>
      <c r="BS247" s="729"/>
      <c r="BT247" s="45" t="s">
        <v>653</v>
      </c>
      <c r="BU247" s="45" t="s">
        <v>653</v>
      </c>
      <c r="BV247" s="45" t="s">
        <v>653</v>
      </c>
      <c r="BW247" s="554"/>
      <c r="BX247" s="554"/>
      <c r="BY247" s="580" t="s">
        <v>1024</v>
      </c>
      <c r="BZ247" s="574"/>
      <c r="CA247" s="574"/>
      <c r="CB247" s="45" t="s">
        <v>653</v>
      </c>
      <c r="CC247" s="574"/>
      <c r="CD247" s="574"/>
      <c r="CE247" s="45" t="s">
        <v>653</v>
      </c>
      <c r="CF247" s="45" t="s">
        <v>653</v>
      </c>
      <c r="CG247" s="444" t="s">
        <v>653</v>
      </c>
      <c r="CH247" s="450" t="s">
        <v>653</v>
      </c>
      <c r="CI247" s="444" t="s">
        <v>653</v>
      </c>
      <c r="CJ247" s="444" t="s">
        <v>653</v>
      </c>
      <c r="CK247" s="729"/>
      <c r="CL247" s="580" t="s">
        <v>659</v>
      </c>
      <c r="CM247" s="578" t="s">
        <v>653</v>
      </c>
      <c r="CN247" s="45" t="s">
        <v>653</v>
      </c>
      <c r="CO247" s="444" t="s">
        <v>653</v>
      </c>
      <c r="CP247" s="444" t="s">
        <v>653</v>
      </c>
      <c r="CQ247" s="45" t="s">
        <v>653</v>
      </c>
      <c r="CR247" s="580" t="s">
        <v>659</v>
      </c>
      <c r="CS247" s="580" t="s">
        <v>659</v>
      </c>
      <c r="CT247" s="45" t="s">
        <v>653</v>
      </c>
    </row>
    <row r="248" spans="1:98" x14ac:dyDescent="0.15">
      <c r="A248" s="572">
        <v>42865</v>
      </c>
      <c r="B248" s="45" t="s">
        <v>653</v>
      </c>
      <c r="C248" s="45" t="s">
        <v>653</v>
      </c>
      <c r="D248" s="450" t="s">
        <v>653</v>
      </c>
      <c r="E248" s="45" t="s">
        <v>653</v>
      </c>
      <c r="F248" s="45" t="s">
        <v>653</v>
      </c>
      <c r="G248" s="45" t="s">
        <v>653</v>
      </c>
      <c r="H248" s="45" t="s">
        <v>653</v>
      </c>
      <c r="I248" s="45" t="s">
        <v>653</v>
      </c>
      <c r="J248" s="45" t="s">
        <v>653</v>
      </c>
      <c r="K248" s="45" t="s">
        <v>653</v>
      </c>
      <c r="L248" s="45" t="s">
        <v>653</v>
      </c>
      <c r="M248" s="45" t="s">
        <v>653</v>
      </c>
      <c r="N248" s="45" t="s">
        <v>653</v>
      </c>
      <c r="O248" s="45" t="s">
        <v>653</v>
      </c>
      <c r="P248" s="45" t="s">
        <v>653</v>
      </c>
      <c r="Q248" s="45" t="s">
        <v>653</v>
      </c>
      <c r="R248" s="45" t="s">
        <v>653</v>
      </c>
      <c r="S248" s="45" t="s">
        <v>653</v>
      </c>
      <c r="T248" s="45" t="s">
        <v>653</v>
      </c>
      <c r="U248" s="45" t="s">
        <v>653</v>
      </c>
      <c r="V248" s="729"/>
      <c r="W248" s="444" t="s">
        <v>653</v>
      </c>
      <c r="X248" s="45" t="s">
        <v>653</v>
      </c>
      <c r="Y248" s="45" t="s">
        <v>653</v>
      </c>
      <c r="Z248" s="444" t="s">
        <v>653</v>
      </c>
      <c r="AA248" s="444" t="s">
        <v>653</v>
      </c>
      <c r="AB248" s="450" t="s">
        <v>653</v>
      </c>
      <c r="AC248" s="444" t="s">
        <v>653</v>
      </c>
      <c r="AD248" s="444" t="s">
        <v>653</v>
      </c>
      <c r="AE248" s="45" t="s">
        <v>653</v>
      </c>
      <c r="AF248" s="444" t="s">
        <v>653</v>
      </c>
      <c r="AG248" s="444" t="s">
        <v>653</v>
      </c>
      <c r="AH248" s="450" t="s">
        <v>653</v>
      </c>
      <c r="AI248" s="45" t="s">
        <v>653</v>
      </c>
      <c r="AJ248" s="45" t="s">
        <v>653</v>
      </c>
      <c r="AK248" s="45" t="s">
        <v>653</v>
      </c>
      <c r="AL248" s="554"/>
      <c r="AM248" s="554"/>
      <c r="AN248" s="450" t="s">
        <v>653</v>
      </c>
      <c r="AO248" s="554"/>
      <c r="AP248" s="554"/>
      <c r="AQ248" s="450" t="s">
        <v>653</v>
      </c>
      <c r="AR248" s="444" t="s">
        <v>653</v>
      </c>
      <c r="AS248" s="444" t="s">
        <v>653</v>
      </c>
      <c r="AT248" s="45" t="s">
        <v>653</v>
      </c>
      <c r="AU248" s="554"/>
      <c r="AV248" s="554"/>
      <c r="AW248" s="450" t="s">
        <v>653</v>
      </c>
      <c r="AX248" s="554"/>
      <c r="AY248" s="554"/>
      <c r="AZ248" s="450" t="s">
        <v>653</v>
      </c>
      <c r="BA248" s="554"/>
      <c r="BB248" s="554"/>
      <c r="BC248" s="573" t="s">
        <v>665</v>
      </c>
      <c r="BD248" s="572">
        <v>42865</v>
      </c>
      <c r="BE248" s="444" t="s">
        <v>653</v>
      </c>
      <c r="BF248" s="444" t="s">
        <v>653</v>
      </c>
      <c r="BG248" s="45" t="s">
        <v>653</v>
      </c>
      <c r="BH248" s="580" t="s">
        <v>1024</v>
      </c>
      <c r="BI248" s="580" t="s">
        <v>1024</v>
      </c>
      <c r="BJ248" s="45" t="s">
        <v>653</v>
      </c>
      <c r="BK248" s="580" t="s">
        <v>1024</v>
      </c>
      <c r="BL248" s="580" t="s">
        <v>1024</v>
      </c>
      <c r="BM248" s="729"/>
      <c r="BN248" s="45" t="s">
        <v>653</v>
      </c>
      <c r="BO248" s="45" t="s">
        <v>653</v>
      </c>
      <c r="BP248" s="729"/>
      <c r="BQ248" s="728"/>
      <c r="BR248" s="728"/>
      <c r="BS248" s="729"/>
      <c r="BT248" s="45" t="s">
        <v>653</v>
      </c>
      <c r="BU248" s="45" t="s">
        <v>653</v>
      </c>
      <c r="BV248" s="45" t="s">
        <v>653</v>
      </c>
      <c r="BW248" s="554"/>
      <c r="BX248" s="554"/>
      <c r="BY248" s="580" t="s">
        <v>1024</v>
      </c>
      <c r="BZ248" s="574"/>
      <c r="CA248" s="574"/>
      <c r="CB248" s="45" t="s">
        <v>653</v>
      </c>
      <c r="CC248" s="574"/>
      <c r="CD248" s="574"/>
      <c r="CE248" s="45" t="s">
        <v>653</v>
      </c>
      <c r="CF248" s="45" t="s">
        <v>653</v>
      </c>
      <c r="CG248" s="444" t="s">
        <v>653</v>
      </c>
      <c r="CH248" s="450" t="s">
        <v>653</v>
      </c>
      <c r="CI248" s="444" t="s">
        <v>653</v>
      </c>
      <c r="CJ248" s="444" t="s">
        <v>653</v>
      </c>
      <c r="CK248" s="729"/>
      <c r="CL248" s="444" t="s">
        <v>653</v>
      </c>
      <c r="CM248" s="580" t="s">
        <v>659</v>
      </c>
      <c r="CN248" s="45" t="s">
        <v>653</v>
      </c>
      <c r="CO248" s="444" t="s">
        <v>653</v>
      </c>
      <c r="CP248" s="444" t="s">
        <v>653</v>
      </c>
      <c r="CQ248" s="45" t="s">
        <v>653</v>
      </c>
      <c r="CR248" s="580" t="s">
        <v>659</v>
      </c>
      <c r="CS248" s="580" t="s">
        <v>659</v>
      </c>
      <c r="CT248" s="45" t="s">
        <v>653</v>
      </c>
    </row>
    <row r="249" spans="1:98" x14ac:dyDescent="0.15">
      <c r="A249" s="572">
        <v>42866</v>
      </c>
      <c r="B249" s="45" t="s">
        <v>653</v>
      </c>
      <c r="C249" s="45" t="s">
        <v>653</v>
      </c>
      <c r="D249" s="450" t="s">
        <v>653</v>
      </c>
      <c r="E249" s="45" t="s">
        <v>653</v>
      </c>
      <c r="F249" s="45" t="s">
        <v>653</v>
      </c>
      <c r="G249" s="45" t="s">
        <v>653</v>
      </c>
      <c r="H249" s="45" t="s">
        <v>653</v>
      </c>
      <c r="I249" s="45" t="s">
        <v>653</v>
      </c>
      <c r="J249" s="45" t="s">
        <v>653</v>
      </c>
      <c r="K249" s="45" t="s">
        <v>653</v>
      </c>
      <c r="L249" s="45" t="s">
        <v>653</v>
      </c>
      <c r="M249" s="45" t="s">
        <v>653</v>
      </c>
      <c r="N249" s="45" t="s">
        <v>653</v>
      </c>
      <c r="O249" s="45" t="s">
        <v>653</v>
      </c>
      <c r="P249" s="45" t="s">
        <v>653</v>
      </c>
      <c r="Q249" s="45" t="s">
        <v>653</v>
      </c>
      <c r="R249" s="45" t="s">
        <v>653</v>
      </c>
      <c r="S249" s="45" t="s">
        <v>653</v>
      </c>
      <c r="T249" s="45" t="s">
        <v>653</v>
      </c>
      <c r="U249" s="45" t="s">
        <v>653</v>
      </c>
      <c r="V249" s="729"/>
      <c r="W249" s="444" t="s">
        <v>653</v>
      </c>
      <c r="X249" s="45" t="s">
        <v>653</v>
      </c>
      <c r="Y249" s="45" t="s">
        <v>653</v>
      </c>
      <c r="Z249" s="444" t="s">
        <v>653</v>
      </c>
      <c r="AA249" s="444" t="s">
        <v>653</v>
      </c>
      <c r="AB249" s="450" t="s">
        <v>653</v>
      </c>
      <c r="AC249" s="444" t="s">
        <v>653</v>
      </c>
      <c r="AD249" s="444" t="s">
        <v>653</v>
      </c>
      <c r="AE249" s="45" t="s">
        <v>653</v>
      </c>
      <c r="AF249" s="444" t="s">
        <v>653</v>
      </c>
      <c r="AG249" s="444" t="s">
        <v>653</v>
      </c>
      <c r="AH249" s="450" t="s">
        <v>653</v>
      </c>
      <c r="AI249" s="45" t="s">
        <v>653</v>
      </c>
      <c r="AJ249" s="45" t="s">
        <v>653</v>
      </c>
      <c r="AK249" s="45" t="s">
        <v>653</v>
      </c>
      <c r="AL249" s="554"/>
      <c r="AM249" s="554"/>
      <c r="AN249" s="450" t="s">
        <v>653</v>
      </c>
      <c r="AO249" s="554"/>
      <c r="AP249" s="554"/>
      <c r="AQ249" s="450" t="s">
        <v>653</v>
      </c>
      <c r="AR249" s="444" t="s">
        <v>653</v>
      </c>
      <c r="AS249" s="444" t="s">
        <v>653</v>
      </c>
      <c r="AT249" s="45" t="s">
        <v>653</v>
      </c>
      <c r="AU249" s="554"/>
      <c r="AV249" s="554"/>
      <c r="AW249" s="450" t="s">
        <v>653</v>
      </c>
      <c r="AX249" s="554"/>
      <c r="AY249" s="554"/>
      <c r="AZ249" s="450" t="s">
        <v>653</v>
      </c>
      <c r="BA249" s="554"/>
      <c r="BB249" s="554"/>
      <c r="BC249" s="450"/>
      <c r="BD249" s="572">
        <v>42866</v>
      </c>
      <c r="BE249" s="444" t="s">
        <v>653</v>
      </c>
      <c r="BF249" s="444" t="s">
        <v>653</v>
      </c>
      <c r="BG249" s="45" t="s">
        <v>653</v>
      </c>
      <c r="BH249" s="580" t="s">
        <v>1024</v>
      </c>
      <c r="BI249" s="580" t="s">
        <v>1024</v>
      </c>
      <c r="BJ249" s="45" t="s">
        <v>653</v>
      </c>
      <c r="BK249" s="580" t="s">
        <v>1024</v>
      </c>
      <c r="BL249" s="580" t="s">
        <v>1024</v>
      </c>
      <c r="BM249" s="729"/>
      <c r="BN249" s="45" t="s">
        <v>653</v>
      </c>
      <c r="BO249" s="45" t="s">
        <v>653</v>
      </c>
      <c r="BP249" s="729"/>
      <c r="BQ249" s="728"/>
      <c r="BR249" s="728"/>
      <c r="BS249" s="729"/>
      <c r="BT249" s="45" t="s">
        <v>653</v>
      </c>
      <c r="BU249" s="45" t="s">
        <v>653</v>
      </c>
      <c r="BV249" s="45" t="s">
        <v>653</v>
      </c>
      <c r="BW249" s="554"/>
      <c r="BX249" s="554"/>
      <c r="BY249" s="580" t="s">
        <v>1024</v>
      </c>
      <c r="BZ249" s="574"/>
      <c r="CA249" s="574"/>
      <c r="CB249" s="45" t="s">
        <v>653</v>
      </c>
      <c r="CC249" s="574"/>
      <c r="CD249" s="574"/>
      <c r="CE249" s="45" t="s">
        <v>653</v>
      </c>
      <c r="CF249" s="45" t="s">
        <v>653</v>
      </c>
      <c r="CG249" s="444" t="s">
        <v>653</v>
      </c>
      <c r="CH249" s="450" t="s">
        <v>653</v>
      </c>
      <c r="CI249" s="444" t="s">
        <v>653</v>
      </c>
      <c r="CJ249" s="444" t="s">
        <v>653</v>
      </c>
      <c r="CK249" s="729"/>
      <c r="CL249" s="580" t="s">
        <v>659</v>
      </c>
      <c r="CM249" s="580" t="s">
        <v>659</v>
      </c>
      <c r="CN249" s="45" t="s">
        <v>653</v>
      </c>
      <c r="CO249" s="444" t="s">
        <v>653</v>
      </c>
      <c r="CP249" s="444" t="s">
        <v>653</v>
      </c>
      <c r="CQ249" s="45" t="s">
        <v>653</v>
      </c>
      <c r="CR249" s="580" t="s">
        <v>659</v>
      </c>
      <c r="CS249" s="580" t="s">
        <v>659</v>
      </c>
      <c r="CT249" s="45" t="s">
        <v>653</v>
      </c>
    </row>
    <row r="250" spans="1:98" x14ac:dyDescent="0.15">
      <c r="A250" s="572">
        <v>42867</v>
      </c>
      <c r="B250" s="45" t="s">
        <v>653</v>
      </c>
      <c r="C250" s="45" t="s">
        <v>653</v>
      </c>
      <c r="D250" s="450" t="s">
        <v>653</v>
      </c>
      <c r="E250" s="45" t="s">
        <v>653</v>
      </c>
      <c r="F250" s="45" t="s">
        <v>653</v>
      </c>
      <c r="G250" s="45" t="s">
        <v>653</v>
      </c>
      <c r="H250" s="45" t="s">
        <v>653</v>
      </c>
      <c r="I250" s="45" t="s">
        <v>653</v>
      </c>
      <c r="J250" s="45" t="s">
        <v>653</v>
      </c>
      <c r="K250" s="45" t="s">
        <v>653</v>
      </c>
      <c r="L250" s="45" t="s">
        <v>653</v>
      </c>
      <c r="M250" s="45" t="s">
        <v>653</v>
      </c>
      <c r="N250" s="45" t="s">
        <v>653</v>
      </c>
      <c r="O250" s="45" t="s">
        <v>653</v>
      </c>
      <c r="P250" s="45" t="s">
        <v>653</v>
      </c>
      <c r="Q250" s="45" t="s">
        <v>653</v>
      </c>
      <c r="R250" s="45" t="s">
        <v>653</v>
      </c>
      <c r="S250" s="45" t="s">
        <v>653</v>
      </c>
      <c r="T250" s="45" t="s">
        <v>653</v>
      </c>
      <c r="U250" s="45" t="s">
        <v>653</v>
      </c>
      <c r="V250" s="729"/>
      <c r="W250" s="444" t="s">
        <v>653</v>
      </c>
      <c r="X250" s="45" t="s">
        <v>653</v>
      </c>
      <c r="Y250" s="45" t="s">
        <v>653</v>
      </c>
      <c r="Z250" s="444" t="s">
        <v>653</v>
      </c>
      <c r="AA250" s="444" t="s">
        <v>653</v>
      </c>
      <c r="AB250" s="450" t="s">
        <v>653</v>
      </c>
      <c r="AC250" s="444" t="s">
        <v>653</v>
      </c>
      <c r="AD250" s="444" t="s">
        <v>653</v>
      </c>
      <c r="AE250" s="45" t="s">
        <v>653</v>
      </c>
      <c r="AF250" s="444" t="s">
        <v>653</v>
      </c>
      <c r="AG250" s="444" t="s">
        <v>653</v>
      </c>
      <c r="AH250" s="450" t="s">
        <v>653</v>
      </c>
      <c r="AI250" s="45" t="s">
        <v>653</v>
      </c>
      <c r="AJ250" s="45" t="s">
        <v>653</v>
      </c>
      <c r="AK250" s="45" t="s">
        <v>653</v>
      </c>
      <c r="AL250" s="554"/>
      <c r="AM250" s="554"/>
      <c r="AN250" s="450" t="s">
        <v>653</v>
      </c>
      <c r="AO250" s="554"/>
      <c r="AP250" s="554"/>
      <c r="AQ250" s="450" t="s">
        <v>653</v>
      </c>
      <c r="AR250" s="444" t="s">
        <v>653</v>
      </c>
      <c r="AS250" s="444" t="s">
        <v>653</v>
      </c>
      <c r="AT250" s="45" t="s">
        <v>653</v>
      </c>
      <c r="AU250" s="554"/>
      <c r="AV250" s="554"/>
      <c r="AW250" s="450" t="s">
        <v>653</v>
      </c>
      <c r="AX250" s="554"/>
      <c r="AY250" s="554"/>
      <c r="AZ250" s="450" t="s">
        <v>653</v>
      </c>
      <c r="BA250" s="554"/>
      <c r="BB250" s="554"/>
      <c r="BC250" s="450"/>
      <c r="BD250" s="572">
        <v>42867</v>
      </c>
      <c r="BE250" s="444" t="s">
        <v>653</v>
      </c>
      <c r="BF250" s="444" t="s">
        <v>653</v>
      </c>
      <c r="BG250" s="45" t="s">
        <v>653</v>
      </c>
      <c r="BH250" s="580" t="s">
        <v>1024</v>
      </c>
      <c r="BI250" s="580" t="s">
        <v>1024</v>
      </c>
      <c r="BJ250" s="45" t="s">
        <v>653</v>
      </c>
      <c r="BK250" s="580" t="s">
        <v>1024</v>
      </c>
      <c r="BL250" s="580" t="s">
        <v>1024</v>
      </c>
      <c r="BM250" s="729"/>
      <c r="BN250" s="45" t="s">
        <v>653</v>
      </c>
      <c r="BO250" s="45" t="s">
        <v>653</v>
      </c>
      <c r="BP250" s="729"/>
      <c r="BQ250" s="728"/>
      <c r="BR250" s="728"/>
      <c r="BS250" s="729"/>
      <c r="BT250" s="45" t="s">
        <v>653</v>
      </c>
      <c r="BU250" s="45" t="s">
        <v>653</v>
      </c>
      <c r="BV250" s="45" t="s">
        <v>653</v>
      </c>
      <c r="BW250" s="554"/>
      <c r="BX250" s="554"/>
      <c r="BY250" s="580" t="s">
        <v>1024</v>
      </c>
      <c r="BZ250" s="574"/>
      <c r="CA250" s="574"/>
      <c r="CB250" s="45" t="s">
        <v>653</v>
      </c>
      <c r="CC250" s="574"/>
      <c r="CD250" s="574"/>
      <c r="CE250" s="45" t="s">
        <v>653</v>
      </c>
      <c r="CF250" s="45" t="s">
        <v>653</v>
      </c>
      <c r="CG250" s="444" t="s">
        <v>653</v>
      </c>
      <c r="CH250" s="450" t="s">
        <v>653</v>
      </c>
      <c r="CI250" s="444" t="s">
        <v>653</v>
      </c>
      <c r="CJ250" s="444" t="s">
        <v>653</v>
      </c>
      <c r="CK250" s="729"/>
      <c r="CL250" s="576" t="s">
        <v>665</v>
      </c>
      <c r="CM250" s="444" t="s">
        <v>653</v>
      </c>
      <c r="CN250" s="45" t="s">
        <v>653</v>
      </c>
      <c r="CO250" s="444" t="s">
        <v>653</v>
      </c>
      <c r="CP250" s="444" t="s">
        <v>653</v>
      </c>
      <c r="CQ250" s="45" t="s">
        <v>653</v>
      </c>
      <c r="CR250" s="580" t="s">
        <v>659</v>
      </c>
      <c r="CS250" s="580" t="s">
        <v>659</v>
      </c>
      <c r="CT250" s="45" t="s">
        <v>653</v>
      </c>
    </row>
    <row r="251" spans="1:98" x14ac:dyDescent="0.15">
      <c r="A251" s="572">
        <v>42868</v>
      </c>
      <c r="B251" s="45" t="s">
        <v>653</v>
      </c>
      <c r="C251" s="45" t="s">
        <v>653</v>
      </c>
      <c r="D251" s="450" t="s">
        <v>653</v>
      </c>
      <c r="E251" s="45" t="s">
        <v>653</v>
      </c>
      <c r="F251" s="45" t="s">
        <v>653</v>
      </c>
      <c r="G251" s="45" t="s">
        <v>653</v>
      </c>
      <c r="H251" s="45" t="s">
        <v>653</v>
      </c>
      <c r="I251" s="45" t="s">
        <v>653</v>
      </c>
      <c r="J251" s="45" t="s">
        <v>653</v>
      </c>
      <c r="K251" s="45" t="s">
        <v>653</v>
      </c>
      <c r="L251" s="45" t="s">
        <v>653</v>
      </c>
      <c r="M251" s="45" t="s">
        <v>653</v>
      </c>
      <c r="N251" s="45" t="s">
        <v>653</v>
      </c>
      <c r="O251" s="45" t="s">
        <v>653</v>
      </c>
      <c r="P251" s="45" t="s">
        <v>653</v>
      </c>
      <c r="Q251" s="45" t="s">
        <v>653</v>
      </c>
      <c r="R251" s="45" t="s">
        <v>653</v>
      </c>
      <c r="S251" s="45" t="s">
        <v>653</v>
      </c>
      <c r="T251" s="45" t="s">
        <v>653</v>
      </c>
      <c r="U251" s="45" t="s">
        <v>653</v>
      </c>
      <c r="V251" s="729"/>
      <c r="W251" s="444" t="s">
        <v>653</v>
      </c>
      <c r="X251" s="45" t="s">
        <v>653</v>
      </c>
      <c r="Y251" s="45" t="s">
        <v>653</v>
      </c>
      <c r="Z251" s="444" t="s">
        <v>653</v>
      </c>
      <c r="AA251" s="444" t="s">
        <v>653</v>
      </c>
      <c r="AB251" s="450" t="s">
        <v>653</v>
      </c>
      <c r="AC251" s="444" t="s">
        <v>653</v>
      </c>
      <c r="AD251" s="444" t="s">
        <v>653</v>
      </c>
      <c r="AE251" s="45" t="s">
        <v>653</v>
      </c>
      <c r="AF251" s="444" t="s">
        <v>653</v>
      </c>
      <c r="AG251" s="444" t="s">
        <v>653</v>
      </c>
      <c r="AH251" s="450" t="s">
        <v>653</v>
      </c>
      <c r="AI251" s="45" t="s">
        <v>653</v>
      </c>
      <c r="AJ251" s="45" t="s">
        <v>653</v>
      </c>
      <c r="AK251" s="45" t="s">
        <v>653</v>
      </c>
      <c r="AL251" s="554"/>
      <c r="AM251" s="554"/>
      <c r="AN251" s="450" t="s">
        <v>653</v>
      </c>
      <c r="AO251" s="554"/>
      <c r="AP251" s="554"/>
      <c r="AQ251" s="450" t="s">
        <v>653</v>
      </c>
      <c r="AR251" s="444" t="s">
        <v>653</v>
      </c>
      <c r="AS251" s="444" t="s">
        <v>653</v>
      </c>
      <c r="AT251" s="45" t="s">
        <v>653</v>
      </c>
      <c r="AU251" s="554"/>
      <c r="AV251" s="554"/>
      <c r="AW251" s="450" t="s">
        <v>653</v>
      </c>
      <c r="AX251" s="554"/>
      <c r="AY251" s="554"/>
      <c r="AZ251" s="450" t="s">
        <v>653</v>
      </c>
      <c r="BA251" s="554"/>
      <c r="BB251" s="554"/>
      <c r="BC251" s="450"/>
      <c r="BD251" s="572">
        <v>42868</v>
      </c>
      <c r="BE251" s="444" t="s">
        <v>653</v>
      </c>
      <c r="BF251" s="444" t="s">
        <v>653</v>
      </c>
      <c r="BG251" s="45" t="s">
        <v>653</v>
      </c>
      <c r="BH251" s="580" t="s">
        <v>1024</v>
      </c>
      <c r="BI251" s="580" t="s">
        <v>1024</v>
      </c>
      <c r="BJ251" s="45" t="s">
        <v>653</v>
      </c>
      <c r="BK251" s="580" t="s">
        <v>1024</v>
      </c>
      <c r="BL251" s="580" t="s">
        <v>1024</v>
      </c>
      <c r="BM251" s="729"/>
      <c r="BN251" s="45" t="s">
        <v>653</v>
      </c>
      <c r="BO251" s="45" t="s">
        <v>653</v>
      </c>
      <c r="BP251" s="729"/>
      <c r="BQ251" s="728"/>
      <c r="BR251" s="728"/>
      <c r="BS251" s="729"/>
      <c r="BT251" s="45" t="s">
        <v>653</v>
      </c>
      <c r="BU251" s="45" t="s">
        <v>653</v>
      </c>
      <c r="BV251" s="45" t="s">
        <v>653</v>
      </c>
      <c r="BW251" s="554"/>
      <c r="BX251" s="554"/>
      <c r="BY251" s="580" t="s">
        <v>1024</v>
      </c>
      <c r="BZ251" s="574"/>
      <c r="CA251" s="574"/>
      <c r="CB251" s="45" t="s">
        <v>653</v>
      </c>
      <c r="CC251" s="574"/>
      <c r="CD251" s="574"/>
      <c r="CE251" s="45" t="s">
        <v>653</v>
      </c>
      <c r="CF251" s="45" t="s">
        <v>653</v>
      </c>
      <c r="CG251" s="444" t="s">
        <v>653</v>
      </c>
      <c r="CH251" s="450" t="s">
        <v>653</v>
      </c>
      <c r="CI251" s="444" t="s">
        <v>653</v>
      </c>
      <c r="CJ251" s="444" t="s">
        <v>653</v>
      </c>
      <c r="CK251" s="729"/>
      <c r="CL251" s="576" t="s">
        <v>665</v>
      </c>
      <c r="CM251" s="580" t="s">
        <v>659</v>
      </c>
      <c r="CN251" s="45" t="s">
        <v>653</v>
      </c>
      <c r="CO251" s="444" t="s">
        <v>653</v>
      </c>
      <c r="CP251" s="444" t="s">
        <v>653</v>
      </c>
      <c r="CQ251" s="45" t="s">
        <v>653</v>
      </c>
      <c r="CR251" s="580" t="s">
        <v>659</v>
      </c>
      <c r="CS251" s="580" t="s">
        <v>659</v>
      </c>
      <c r="CT251" s="45" t="s">
        <v>653</v>
      </c>
    </row>
    <row r="252" spans="1:98" x14ac:dyDescent="0.15">
      <c r="A252" s="572">
        <v>42869</v>
      </c>
      <c r="B252" s="45" t="s">
        <v>653</v>
      </c>
      <c r="C252" s="45" t="s">
        <v>653</v>
      </c>
      <c r="D252" s="450" t="s">
        <v>653</v>
      </c>
      <c r="E252" s="45" t="s">
        <v>653</v>
      </c>
      <c r="F252" s="45" t="s">
        <v>653</v>
      </c>
      <c r="G252" s="45" t="s">
        <v>653</v>
      </c>
      <c r="H252" s="45" t="s">
        <v>653</v>
      </c>
      <c r="I252" s="45" t="s">
        <v>653</v>
      </c>
      <c r="J252" s="45" t="s">
        <v>653</v>
      </c>
      <c r="K252" s="45" t="s">
        <v>653</v>
      </c>
      <c r="L252" s="45" t="s">
        <v>653</v>
      </c>
      <c r="M252" s="45" t="s">
        <v>653</v>
      </c>
      <c r="N252" s="45" t="s">
        <v>653</v>
      </c>
      <c r="O252" s="45" t="s">
        <v>653</v>
      </c>
      <c r="P252" s="45" t="s">
        <v>653</v>
      </c>
      <c r="Q252" s="45" t="s">
        <v>653</v>
      </c>
      <c r="R252" s="45" t="s">
        <v>653</v>
      </c>
      <c r="S252" s="45" t="s">
        <v>653</v>
      </c>
      <c r="T252" s="45" t="s">
        <v>653</v>
      </c>
      <c r="U252" s="45" t="s">
        <v>653</v>
      </c>
      <c r="V252" s="729"/>
      <c r="W252" s="444" t="s">
        <v>653</v>
      </c>
      <c r="X252" s="45" t="s">
        <v>653</v>
      </c>
      <c r="Y252" s="45" t="s">
        <v>653</v>
      </c>
      <c r="Z252" s="444" t="s">
        <v>653</v>
      </c>
      <c r="AA252" s="444" t="s">
        <v>653</v>
      </c>
      <c r="AB252" s="450" t="s">
        <v>653</v>
      </c>
      <c r="AC252" s="444" t="s">
        <v>653</v>
      </c>
      <c r="AD252" s="444" t="s">
        <v>653</v>
      </c>
      <c r="AE252" s="45" t="s">
        <v>653</v>
      </c>
      <c r="AF252" s="444" t="s">
        <v>653</v>
      </c>
      <c r="AG252" s="444" t="s">
        <v>653</v>
      </c>
      <c r="AH252" s="450" t="s">
        <v>653</v>
      </c>
      <c r="AI252" s="45" t="s">
        <v>653</v>
      </c>
      <c r="AJ252" s="45" t="s">
        <v>653</v>
      </c>
      <c r="AK252" s="45" t="s">
        <v>653</v>
      </c>
      <c r="AL252" s="554"/>
      <c r="AM252" s="554"/>
      <c r="AN252" s="450" t="s">
        <v>653</v>
      </c>
      <c r="AO252" s="554"/>
      <c r="AP252" s="554"/>
      <c r="AQ252" s="450" t="s">
        <v>653</v>
      </c>
      <c r="AR252" s="444" t="s">
        <v>653</v>
      </c>
      <c r="AS252" s="444" t="s">
        <v>653</v>
      </c>
      <c r="AT252" s="45" t="s">
        <v>653</v>
      </c>
      <c r="AU252" s="554"/>
      <c r="AV252" s="554"/>
      <c r="AW252" s="450" t="s">
        <v>653</v>
      </c>
      <c r="AX252" s="554"/>
      <c r="AY252" s="554"/>
      <c r="AZ252" s="450" t="s">
        <v>653</v>
      </c>
      <c r="BA252" s="554"/>
      <c r="BB252" s="554"/>
      <c r="BC252" s="450"/>
      <c r="BD252" s="572">
        <v>42869</v>
      </c>
      <c r="BE252" s="444" t="s">
        <v>653</v>
      </c>
      <c r="BF252" s="444" t="s">
        <v>653</v>
      </c>
      <c r="BG252" s="45" t="s">
        <v>653</v>
      </c>
      <c r="BH252" s="580" t="s">
        <v>1024</v>
      </c>
      <c r="BI252" s="580" t="s">
        <v>1024</v>
      </c>
      <c r="BJ252" s="45" t="s">
        <v>653</v>
      </c>
      <c r="BK252" s="580" t="s">
        <v>1024</v>
      </c>
      <c r="BL252" s="580" t="s">
        <v>1024</v>
      </c>
      <c r="BM252" s="729"/>
      <c r="BN252" s="45" t="s">
        <v>653</v>
      </c>
      <c r="BO252" s="45" t="s">
        <v>653</v>
      </c>
      <c r="BP252" s="729"/>
      <c r="BQ252" s="728"/>
      <c r="BR252" s="728"/>
      <c r="BS252" s="729"/>
      <c r="BT252" s="45" t="s">
        <v>653</v>
      </c>
      <c r="BU252" s="45" t="s">
        <v>653</v>
      </c>
      <c r="BV252" s="45" t="s">
        <v>653</v>
      </c>
      <c r="BW252" s="554"/>
      <c r="BX252" s="554"/>
      <c r="BY252" s="580" t="s">
        <v>1024</v>
      </c>
      <c r="BZ252" s="574"/>
      <c r="CA252" s="574"/>
      <c r="CB252" s="45" t="s">
        <v>653</v>
      </c>
      <c r="CC252" s="574"/>
      <c r="CD252" s="574"/>
      <c r="CE252" s="45" t="s">
        <v>653</v>
      </c>
      <c r="CF252" s="45" t="s">
        <v>653</v>
      </c>
      <c r="CG252" s="444" t="s">
        <v>653</v>
      </c>
      <c r="CH252" s="450" t="s">
        <v>653</v>
      </c>
      <c r="CI252" s="444" t="s">
        <v>653</v>
      </c>
      <c r="CJ252" s="444" t="s">
        <v>653</v>
      </c>
      <c r="CK252" s="729"/>
      <c r="CL252" s="578" t="s">
        <v>653</v>
      </c>
      <c r="CM252" s="580" t="s">
        <v>659</v>
      </c>
      <c r="CN252" s="45" t="s">
        <v>653</v>
      </c>
      <c r="CO252" s="444" t="s">
        <v>653</v>
      </c>
      <c r="CP252" s="444" t="s">
        <v>653</v>
      </c>
      <c r="CQ252" s="45" t="s">
        <v>653</v>
      </c>
      <c r="CR252" s="580" t="s">
        <v>659</v>
      </c>
      <c r="CS252" s="580" t="s">
        <v>659</v>
      </c>
      <c r="CT252" s="45" t="s">
        <v>653</v>
      </c>
    </row>
    <row r="253" spans="1:98" x14ac:dyDescent="0.15">
      <c r="A253" s="572">
        <v>42870</v>
      </c>
      <c r="B253" s="45" t="s">
        <v>653</v>
      </c>
      <c r="C253" s="45" t="s">
        <v>653</v>
      </c>
      <c r="D253" s="450" t="s">
        <v>653</v>
      </c>
      <c r="E253" s="45" t="s">
        <v>653</v>
      </c>
      <c r="F253" s="45" t="s">
        <v>653</v>
      </c>
      <c r="G253" s="45" t="s">
        <v>653</v>
      </c>
      <c r="H253" s="45" t="s">
        <v>653</v>
      </c>
      <c r="I253" s="45" t="s">
        <v>653</v>
      </c>
      <c r="J253" s="45" t="s">
        <v>653</v>
      </c>
      <c r="K253" s="45" t="s">
        <v>653</v>
      </c>
      <c r="L253" s="45" t="s">
        <v>653</v>
      </c>
      <c r="M253" s="45" t="s">
        <v>653</v>
      </c>
      <c r="N253" s="45" t="s">
        <v>653</v>
      </c>
      <c r="O253" s="45" t="s">
        <v>653</v>
      </c>
      <c r="P253" s="45" t="s">
        <v>653</v>
      </c>
      <c r="Q253" s="45" t="s">
        <v>653</v>
      </c>
      <c r="R253" s="45" t="s">
        <v>653</v>
      </c>
      <c r="S253" s="45" t="s">
        <v>653</v>
      </c>
      <c r="T253" s="45" t="s">
        <v>653</v>
      </c>
      <c r="U253" s="45" t="s">
        <v>653</v>
      </c>
      <c r="V253" s="729"/>
      <c r="W253" s="444" t="s">
        <v>653</v>
      </c>
      <c r="X253" s="45" t="s">
        <v>653</v>
      </c>
      <c r="Y253" s="45" t="s">
        <v>653</v>
      </c>
      <c r="Z253" s="444" t="s">
        <v>653</v>
      </c>
      <c r="AA253" s="444" t="s">
        <v>653</v>
      </c>
      <c r="AB253" s="450" t="s">
        <v>653</v>
      </c>
      <c r="AC253" s="444" t="s">
        <v>653</v>
      </c>
      <c r="AD253" s="444" t="s">
        <v>653</v>
      </c>
      <c r="AE253" s="45" t="s">
        <v>653</v>
      </c>
      <c r="AF253" s="444" t="s">
        <v>653</v>
      </c>
      <c r="AG253" s="444" t="s">
        <v>653</v>
      </c>
      <c r="AH253" s="450" t="s">
        <v>653</v>
      </c>
      <c r="AI253" s="45" t="s">
        <v>653</v>
      </c>
      <c r="AJ253" s="45" t="s">
        <v>653</v>
      </c>
      <c r="AK253" s="45" t="s">
        <v>653</v>
      </c>
      <c r="AL253" s="554"/>
      <c r="AM253" s="554"/>
      <c r="AN253" s="450" t="s">
        <v>653</v>
      </c>
      <c r="AO253" s="554"/>
      <c r="AP253" s="554"/>
      <c r="AQ253" s="450" t="s">
        <v>653</v>
      </c>
      <c r="AR253" s="444" t="s">
        <v>653</v>
      </c>
      <c r="AS253" s="444" t="s">
        <v>653</v>
      </c>
      <c r="AT253" s="45" t="s">
        <v>653</v>
      </c>
      <c r="AU253" s="554"/>
      <c r="AV253" s="554"/>
      <c r="AW253" s="450" t="s">
        <v>653</v>
      </c>
      <c r="AX253" s="554"/>
      <c r="AY253" s="554"/>
      <c r="AZ253" s="450" t="s">
        <v>653</v>
      </c>
      <c r="BA253" s="554"/>
      <c r="BB253" s="554"/>
      <c r="BC253" s="450"/>
      <c r="BD253" s="572">
        <v>42870</v>
      </c>
      <c r="BE253" s="444" t="s">
        <v>653</v>
      </c>
      <c r="BF253" s="444" t="s">
        <v>653</v>
      </c>
      <c r="BG253" s="45" t="s">
        <v>653</v>
      </c>
      <c r="BH253" s="580" t="s">
        <v>1024</v>
      </c>
      <c r="BI253" s="580" t="s">
        <v>1024</v>
      </c>
      <c r="BJ253" s="45" t="s">
        <v>653</v>
      </c>
      <c r="BK253" s="580" t="s">
        <v>1024</v>
      </c>
      <c r="BL253" s="580" t="s">
        <v>1024</v>
      </c>
      <c r="BM253" s="729"/>
      <c r="BN253" s="45" t="s">
        <v>653</v>
      </c>
      <c r="BO253" s="45" t="s">
        <v>653</v>
      </c>
      <c r="BP253" s="729"/>
      <c r="BQ253" s="728"/>
      <c r="BR253" s="728"/>
      <c r="BS253" s="729"/>
      <c r="BT253" s="45" t="s">
        <v>653</v>
      </c>
      <c r="BU253" s="45" t="s">
        <v>653</v>
      </c>
      <c r="BV253" s="45" t="s">
        <v>653</v>
      </c>
      <c r="BW253" s="554"/>
      <c r="BX253" s="554"/>
      <c r="BY253" s="580" t="s">
        <v>1024</v>
      </c>
      <c r="BZ253" s="574"/>
      <c r="CA253" s="574"/>
      <c r="CB253" s="45" t="s">
        <v>653</v>
      </c>
      <c r="CC253" s="574"/>
      <c r="CD253" s="574"/>
      <c r="CE253" s="45" t="s">
        <v>653</v>
      </c>
      <c r="CF253" s="45" t="s">
        <v>653</v>
      </c>
      <c r="CG253" s="444" t="s">
        <v>653</v>
      </c>
      <c r="CH253" s="450" t="s">
        <v>653</v>
      </c>
      <c r="CI253" s="444" t="s">
        <v>653</v>
      </c>
      <c r="CJ253" s="444" t="s">
        <v>653</v>
      </c>
      <c r="CK253" s="729"/>
      <c r="CL253" s="578" t="s">
        <v>653</v>
      </c>
      <c r="CM253" s="580" t="s">
        <v>659</v>
      </c>
      <c r="CN253" s="45" t="s">
        <v>653</v>
      </c>
      <c r="CO253" s="444" t="s">
        <v>653</v>
      </c>
      <c r="CP253" s="444" t="s">
        <v>653</v>
      </c>
      <c r="CQ253" s="45" t="s">
        <v>653</v>
      </c>
      <c r="CR253" s="580" t="s">
        <v>659</v>
      </c>
      <c r="CS253" s="580" t="s">
        <v>659</v>
      </c>
      <c r="CT253" s="45" t="s">
        <v>653</v>
      </c>
    </row>
    <row r="254" spans="1:98" x14ac:dyDescent="0.15">
      <c r="A254" s="572">
        <v>42871</v>
      </c>
      <c r="B254" s="45" t="s">
        <v>653</v>
      </c>
      <c r="C254" s="45" t="s">
        <v>653</v>
      </c>
      <c r="D254" s="450" t="s">
        <v>653</v>
      </c>
      <c r="E254" s="45" t="s">
        <v>653</v>
      </c>
      <c r="F254" s="45" t="s">
        <v>653</v>
      </c>
      <c r="G254" s="45" t="s">
        <v>653</v>
      </c>
      <c r="H254" s="45" t="s">
        <v>653</v>
      </c>
      <c r="I254" s="45" t="s">
        <v>653</v>
      </c>
      <c r="J254" s="45" t="s">
        <v>653</v>
      </c>
      <c r="K254" s="45" t="s">
        <v>653</v>
      </c>
      <c r="L254" s="45" t="s">
        <v>653</v>
      </c>
      <c r="M254" s="45" t="s">
        <v>653</v>
      </c>
      <c r="N254" s="45" t="s">
        <v>653</v>
      </c>
      <c r="O254" s="45" t="s">
        <v>653</v>
      </c>
      <c r="P254" s="45" t="s">
        <v>653</v>
      </c>
      <c r="Q254" s="45" t="s">
        <v>653</v>
      </c>
      <c r="R254" s="45" t="s">
        <v>653</v>
      </c>
      <c r="S254" s="45" t="s">
        <v>653</v>
      </c>
      <c r="T254" s="45" t="s">
        <v>653</v>
      </c>
      <c r="U254" s="45" t="s">
        <v>653</v>
      </c>
      <c r="V254" s="729"/>
      <c r="W254" s="444" t="s">
        <v>653</v>
      </c>
      <c r="X254" s="45" t="s">
        <v>653</v>
      </c>
      <c r="Y254" s="45" t="s">
        <v>653</v>
      </c>
      <c r="Z254" s="444" t="s">
        <v>653</v>
      </c>
      <c r="AA254" s="444" t="s">
        <v>653</v>
      </c>
      <c r="AB254" s="450" t="s">
        <v>653</v>
      </c>
      <c r="AC254" s="444" t="s">
        <v>653</v>
      </c>
      <c r="AD254" s="444" t="s">
        <v>653</v>
      </c>
      <c r="AE254" s="45" t="s">
        <v>653</v>
      </c>
      <c r="AF254" s="444" t="s">
        <v>653</v>
      </c>
      <c r="AG254" s="444" t="s">
        <v>653</v>
      </c>
      <c r="AH254" s="450" t="s">
        <v>653</v>
      </c>
      <c r="AI254" s="45" t="s">
        <v>653</v>
      </c>
      <c r="AJ254" s="45" t="s">
        <v>653</v>
      </c>
      <c r="AK254" s="45" t="s">
        <v>653</v>
      </c>
      <c r="AL254" s="554"/>
      <c r="AM254" s="554"/>
      <c r="AN254" s="450" t="s">
        <v>653</v>
      </c>
      <c r="AO254" s="554"/>
      <c r="AP254" s="554"/>
      <c r="AQ254" s="450" t="s">
        <v>653</v>
      </c>
      <c r="AR254" s="444" t="s">
        <v>653</v>
      </c>
      <c r="AS254" s="444" t="s">
        <v>653</v>
      </c>
      <c r="AT254" s="45" t="s">
        <v>653</v>
      </c>
      <c r="AU254" s="554"/>
      <c r="AV254" s="554"/>
      <c r="AW254" s="450" t="s">
        <v>653</v>
      </c>
      <c r="AX254" s="554"/>
      <c r="AY254" s="554"/>
      <c r="AZ254" s="450" t="s">
        <v>653</v>
      </c>
      <c r="BA254" s="554"/>
      <c r="BB254" s="554"/>
      <c r="BC254" s="450"/>
      <c r="BD254" s="572">
        <v>42871</v>
      </c>
      <c r="BE254" s="444" t="s">
        <v>653</v>
      </c>
      <c r="BF254" s="444" t="s">
        <v>653</v>
      </c>
      <c r="BG254" s="45" t="s">
        <v>653</v>
      </c>
      <c r="BH254" s="580" t="s">
        <v>1024</v>
      </c>
      <c r="BI254" s="580" t="s">
        <v>1024</v>
      </c>
      <c r="BJ254" s="45" t="s">
        <v>653</v>
      </c>
      <c r="BK254" s="580" t="s">
        <v>1024</v>
      </c>
      <c r="BL254" s="580" t="s">
        <v>1024</v>
      </c>
      <c r="BM254" s="729"/>
      <c r="BN254" s="45" t="s">
        <v>653</v>
      </c>
      <c r="BO254" s="45" t="s">
        <v>653</v>
      </c>
      <c r="BP254" s="729"/>
      <c r="BQ254" s="728"/>
      <c r="BR254" s="728"/>
      <c r="BS254" s="729"/>
      <c r="BT254" s="45" t="s">
        <v>653</v>
      </c>
      <c r="BU254" s="45" t="s">
        <v>653</v>
      </c>
      <c r="BV254" s="45" t="s">
        <v>653</v>
      </c>
      <c r="BW254" s="554"/>
      <c r="BX254" s="554"/>
      <c r="BY254" s="580" t="s">
        <v>1024</v>
      </c>
      <c r="BZ254" s="574"/>
      <c r="CA254" s="574"/>
      <c r="CB254" s="45" t="s">
        <v>653</v>
      </c>
      <c r="CC254" s="574"/>
      <c r="CD254" s="574"/>
      <c r="CE254" s="45" t="s">
        <v>653</v>
      </c>
      <c r="CF254" s="45" t="s">
        <v>653</v>
      </c>
      <c r="CG254" s="444" t="s">
        <v>653</v>
      </c>
      <c r="CH254" s="450" t="s">
        <v>653</v>
      </c>
      <c r="CI254" s="444" t="s">
        <v>653</v>
      </c>
      <c r="CJ254" s="444" t="s">
        <v>653</v>
      </c>
      <c r="CK254" s="729"/>
      <c r="CL254" s="444" t="s">
        <v>653</v>
      </c>
      <c r="CM254" s="580" t="s">
        <v>659</v>
      </c>
      <c r="CN254" s="45" t="s">
        <v>653</v>
      </c>
      <c r="CO254" s="444" t="s">
        <v>653</v>
      </c>
      <c r="CP254" s="444" t="s">
        <v>653</v>
      </c>
      <c r="CQ254" s="45" t="s">
        <v>653</v>
      </c>
      <c r="CR254" s="580" t="s">
        <v>659</v>
      </c>
      <c r="CS254" s="580" t="s">
        <v>659</v>
      </c>
      <c r="CT254" s="45" t="s">
        <v>653</v>
      </c>
    </row>
    <row r="255" spans="1:98" ht="15" x14ac:dyDescent="0.2">
      <c r="A255" s="572">
        <v>42872</v>
      </c>
      <c r="B255" s="45" t="s">
        <v>653</v>
      </c>
      <c r="C255" s="45" t="s">
        <v>653</v>
      </c>
      <c r="D255" s="450" t="s">
        <v>653</v>
      </c>
      <c r="E255" s="45" t="s">
        <v>653</v>
      </c>
      <c r="F255" s="45" t="s">
        <v>653</v>
      </c>
      <c r="G255" s="45" t="s">
        <v>653</v>
      </c>
      <c r="H255" s="45" t="s">
        <v>653</v>
      </c>
      <c r="I255" s="45" t="s">
        <v>653</v>
      </c>
      <c r="J255" s="45" t="s">
        <v>653</v>
      </c>
      <c r="K255" s="45" t="s">
        <v>653</v>
      </c>
      <c r="L255" s="45" t="s">
        <v>653</v>
      </c>
      <c r="M255" s="45" t="s">
        <v>653</v>
      </c>
      <c r="N255" s="45" t="s">
        <v>653</v>
      </c>
      <c r="O255" s="45" t="s">
        <v>653</v>
      </c>
      <c r="P255" s="45" t="s">
        <v>653</v>
      </c>
      <c r="Q255" s="45" t="s">
        <v>653</v>
      </c>
      <c r="R255" s="45" t="s">
        <v>653</v>
      </c>
      <c r="S255" s="45" t="s">
        <v>653</v>
      </c>
      <c r="T255" s="45" t="s">
        <v>653</v>
      </c>
      <c r="U255" s="45" t="s">
        <v>653</v>
      </c>
      <c r="V255" s="729"/>
      <c r="W255" s="444" t="s">
        <v>653</v>
      </c>
      <c r="X255" s="45" t="s">
        <v>653</v>
      </c>
      <c r="Y255" s="45" t="s">
        <v>653</v>
      </c>
      <c r="Z255" s="444" t="s">
        <v>653</v>
      </c>
      <c r="AA255" s="444" t="s">
        <v>653</v>
      </c>
      <c r="AB255" s="450" t="s">
        <v>653</v>
      </c>
      <c r="AC255" s="444" t="s">
        <v>653</v>
      </c>
      <c r="AD255" s="444" t="s">
        <v>653</v>
      </c>
      <c r="AE255" s="45" t="s">
        <v>653</v>
      </c>
      <c r="AF255" s="444" t="s">
        <v>653</v>
      </c>
      <c r="AG255" s="444" t="s">
        <v>653</v>
      </c>
      <c r="AH255" s="450" t="s">
        <v>653</v>
      </c>
      <c r="AI255" s="45" t="s">
        <v>653</v>
      </c>
      <c r="AJ255" s="45" t="s">
        <v>653</v>
      </c>
      <c r="AK255" s="45" t="s">
        <v>653</v>
      </c>
      <c r="AL255" s="554"/>
      <c r="AM255" s="554"/>
      <c r="AN255" s="450" t="s">
        <v>653</v>
      </c>
      <c r="AO255" s="554"/>
      <c r="AP255" s="554"/>
      <c r="AQ255" s="450" t="s">
        <v>653</v>
      </c>
      <c r="AR255" s="444" t="s">
        <v>653</v>
      </c>
      <c r="AS255" s="444" t="s">
        <v>653</v>
      </c>
      <c r="AT255" s="45" t="s">
        <v>653</v>
      </c>
      <c r="AU255" s="554"/>
      <c r="AV255" s="554"/>
      <c r="AW255" s="575" t="s">
        <v>659</v>
      </c>
      <c r="AX255" s="554"/>
      <c r="AY255" s="554"/>
      <c r="AZ255" s="450" t="s">
        <v>653</v>
      </c>
      <c r="BA255" s="554"/>
      <c r="BB255" s="554"/>
      <c r="BC255" s="733" t="s">
        <v>665</v>
      </c>
      <c r="BD255" s="572">
        <v>42872</v>
      </c>
      <c r="BE255" s="444" t="s">
        <v>653</v>
      </c>
      <c r="BF255" s="444" t="s">
        <v>653</v>
      </c>
      <c r="BG255" s="45" t="s">
        <v>653</v>
      </c>
      <c r="BH255" s="580" t="s">
        <v>1024</v>
      </c>
      <c r="BI255" s="580" t="s">
        <v>1024</v>
      </c>
      <c r="BJ255" s="45" t="s">
        <v>653</v>
      </c>
      <c r="BK255" s="580" t="s">
        <v>1024</v>
      </c>
      <c r="BL255" s="580" t="s">
        <v>1024</v>
      </c>
      <c r="BM255" s="729"/>
      <c r="BN255" s="45" t="s">
        <v>653</v>
      </c>
      <c r="BO255" s="45" t="s">
        <v>653</v>
      </c>
      <c r="BP255" s="729"/>
      <c r="BQ255" s="728"/>
      <c r="BR255" s="728"/>
      <c r="BS255" s="729"/>
      <c r="BT255" s="45" t="s">
        <v>653</v>
      </c>
      <c r="BU255" s="45" t="s">
        <v>653</v>
      </c>
      <c r="BV255" s="45" t="s">
        <v>653</v>
      </c>
      <c r="BW255" s="554"/>
      <c r="BX255" s="554"/>
      <c r="BY255" s="580" t="s">
        <v>1024</v>
      </c>
      <c r="BZ255" s="574"/>
      <c r="CA255" s="574"/>
      <c r="CB255" s="45" t="s">
        <v>653</v>
      </c>
      <c r="CC255" s="574"/>
      <c r="CD255" s="574"/>
      <c r="CE255" s="45" t="s">
        <v>653</v>
      </c>
      <c r="CF255" s="45" t="s">
        <v>653</v>
      </c>
      <c r="CG255" s="444" t="s">
        <v>653</v>
      </c>
      <c r="CH255" s="450" t="s">
        <v>653</v>
      </c>
      <c r="CI255" s="444" t="s">
        <v>653</v>
      </c>
      <c r="CJ255" s="444" t="s">
        <v>653</v>
      </c>
      <c r="CK255" s="729"/>
      <c r="CL255" s="580" t="s">
        <v>659</v>
      </c>
      <c r="CM255" s="580" t="s">
        <v>659</v>
      </c>
      <c r="CN255" s="45" t="s">
        <v>653</v>
      </c>
      <c r="CO255" s="444" t="s">
        <v>653</v>
      </c>
      <c r="CP255" s="444" t="s">
        <v>653</v>
      </c>
      <c r="CQ255" s="45" t="s">
        <v>653</v>
      </c>
      <c r="CR255" s="580" t="s">
        <v>659</v>
      </c>
      <c r="CS255" s="580" t="s">
        <v>659</v>
      </c>
      <c r="CT255" s="45" t="s">
        <v>653</v>
      </c>
    </row>
    <row r="256" spans="1:98" x14ac:dyDescent="0.15">
      <c r="A256" s="572">
        <v>42873</v>
      </c>
      <c r="B256" s="45" t="s">
        <v>653</v>
      </c>
      <c r="C256" s="45" t="s">
        <v>653</v>
      </c>
      <c r="D256" s="450" t="s">
        <v>653</v>
      </c>
      <c r="E256" s="45" t="s">
        <v>653</v>
      </c>
      <c r="F256" s="45" t="s">
        <v>653</v>
      </c>
      <c r="G256" s="45" t="s">
        <v>653</v>
      </c>
      <c r="H256" s="45" t="s">
        <v>653</v>
      </c>
      <c r="I256" s="45" t="s">
        <v>653</v>
      </c>
      <c r="J256" s="45" t="s">
        <v>653</v>
      </c>
      <c r="K256" s="45" t="s">
        <v>653</v>
      </c>
      <c r="L256" s="45" t="s">
        <v>653</v>
      </c>
      <c r="M256" s="45" t="s">
        <v>653</v>
      </c>
      <c r="N256" s="45" t="s">
        <v>653</v>
      </c>
      <c r="O256" s="45" t="s">
        <v>653</v>
      </c>
      <c r="P256" s="45" t="s">
        <v>653</v>
      </c>
      <c r="Q256" s="45" t="s">
        <v>653</v>
      </c>
      <c r="R256" s="45" t="s">
        <v>653</v>
      </c>
      <c r="S256" s="45" t="s">
        <v>653</v>
      </c>
      <c r="T256" s="45" t="s">
        <v>653</v>
      </c>
      <c r="U256" s="45" t="s">
        <v>653</v>
      </c>
      <c r="V256" s="729"/>
      <c r="W256" s="444" t="s">
        <v>653</v>
      </c>
      <c r="X256" s="45" t="s">
        <v>653</v>
      </c>
      <c r="Y256" s="45" t="s">
        <v>653</v>
      </c>
      <c r="Z256" s="444" t="s">
        <v>653</v>
      </c>
      <c r="AA256" s="444" t="s">
        <v>653</v>
      </c>
      <c r="AB256" s="450" t="s">
        <v>653</v>
      </c>
      <c r="AC256" s="444" t="s">
        <v>653</v>
      </c>
      <c r="AD256" s="444" t="s">
        <v>653</v>
      </c>
      <c r="AE256" s="45" t="s">
        <v>653</v>
      </c>
      <c r="AF256" s="444" t="s">
        <v>653</v>
      </c>
      <c r="AG256" s="444" t="s">
        <v>653</v>
      </c>
      <c r="AH256" s="450" t="s">
        <v>653</v>
      </c>
      <c r="AI256" s="45" t="s">
        <v>653</v>
      </c>
      <c r="AJ256" s="45" t="s">
        <v>653</v>
      </c>
      <c r="AK256" s="45" t="s">
        <v>653</v>
      </c>
      <c r="AL256" s="554"/>
      <c r="AM256" s="554"/>
      <c r="AN256" s="450" t="s">
        <v>653</v>
      </c>
      <c r="AO256" s="554"/>
      <c r="AP256" s="554"/>
      <c r="AQ256" s="450" t="s">
        <v>653</v>
      </c>
      <c r="AR256" s="444" t="s">
        <v>653</v>
      </c>
      <c r="AS256" s="444" t="s">
        <v>653</v>
      </c>
      <c r="AT256" s="45" t="s">
        <v>653</v>
      </c>
      <c r="AU256" s="554"/>
      <c r="AV256" s="554"/>
      <c r="AW256" s="450" t="s">
        <v>653</v>
      </c>
      <c r="AX256" s="554"/>
      <c r="AY256" s="554"/>
      <c r="AZ256" s="450" t="s">
        <v>653</v>
      </c>
      <c r="BA256" s="554"/>
      <c r="BB256" s="554"/>
      <c r="BC256" s="450"/>
      <c r="BD256" s="572">
        <v>42873</v>
      </c>
      <c r="BE256" s="444" t="s">
        <v>653</v>
      </c>
      <c r="BF256" s="444" t="s">
        <v>653</v>
      </c>
      <c r="BG256" s="45" t="s">
        <v>653</v>
      </c>
      <c r="BH256" s="580" t="s">
        <v>1024</v>
      </c>
      <c r="BI256" s="580" t="s">
        <v>1024</v>
      </c>
      <c r="BJ256" s="45" t="s">
        <v>653</v>
      </c>
      <c r="BK256" s="580" t="s">
        <v>1024</v>
      </c>
      <c r="BL256" s="580" t="s">
        <v>1024</v>
      </c>
      <c r="BM256" s="729"/>
      <c r="BN256" s="45" t="s">
        <v>653</v>
      </c>
      <c r="BO256" s="45" t="s">
        <v>653</v>
      </c>
      <c r="BP256" s="729"/>
      <c r="BQ256" s="728"/>
      <c r="BR256" s="728"/>
      <c r="BS256" s="729"/>
      <c r="BT256" s="45" t="s">
        <v>653</v>
      </c>
      <c r="BU256" s="45" t="s">
        <v>653</v>
      </c>
      <c r="BV256" s="45" t="s">
        <v>653</v>
      </c>
      <c r="BW256" s="554"/>
      <c r="BX256" s="554"/>
      <c r="BY256" s="580" t="s">
        <v>1024</v>
      </c>
      <c r="BZ256" s="574"/>
      <c r="CA256" s="574"/>
      <c r="CB256" s="45" t="s">
        <v>653</v>
      </c>
      <c r="CC256" s="574"/>
      <c r="CD256" s="574"/>
      <c r="CE256" s="45" t="s">
        <v>653</v>
      </c>
      <c r="CF256" s="45" t="s">
        <v>653</v>
      </c>
      <c r="CG256" s="444" t="s">
        <v>653</v>
      </c>
      <c r="CH256" s="450" t="s">
        <v>653</v>
      </c>
      <c r="CI256" s="444" t="s">
        <v>653</v>
      </c>
      <c r="CJ256" s="444" t="s">
        <v>653</v>
      </c>
      <c r="CK256" s="729"/>
      <c r="CL256" s="580" t="s">
        <v>659</v>
      </c>
      <c r="CM256" s="578" t="s">
        <v>653</v>
      </c>
      <c r="CN256" s="45" t="s">
        <v>653</v>
      </c>
      <c r="CO256" s="444" t="s">
        <v>653</v>
      </c>
      <c r="CP256" s="444" t="s">
        <v>653</v>
      </c>
      <c r="CQ256" s="45" t="s">
        <v>653</v>
      </c>
      <c r="CR256" s="580" t="s">
        <v>659</v>
      </c>
      <c r="CS256" s="580" t="s">
        <v>659</v>
      </c>
      <c r="CT256" s="45" t="s">
        <v>653</v>
      </c>
    </row>
    <row r="257" spans="1:98" x14ac:dyDescent="0.15">
      <c r="A257" s="572">
        <v>42874</v>
      </c>
      <c r="B257" s="45" t="s">
        <v>653</v>
      </c>
      <c r="C257" s="45" t="s">
        <v>653</v>
      </c>
      <c r="D257" s="450" t="s">
        <v>653</v>
      </c>
      <c r="E257" s="45" t="s">
        <v>653</v>
      </c>
      <c r="F257" s="45" t="s">
        <v>653</v>
      </c>
      <c r="G257" s="45" t="s">
        <v>653</v>
      </c>
      <c r="H257" s="45" t="s">
        <v>653</v>
      </c>
      <c r="I257" s="45" t="s">
        <v>653</v>
      </c>
      <c r="J257" s="45" t="s">
        <v>653</v>
      </c>
      <c r="K257" s="45" t="s">
        <v>653</v>
      </c>
      <c r="L257" s="45" t="s">
        <v>653</v>
      </c>
      <c r="M257" s="45" t="s">
        <v>653</v>
      </c>
      <c r="N257" s="45" t="s">
        <v>653</v>
      </c>
      <c r="O257" s="45" t="s">
        <v>653</v>
      </c>
      <c r="P257" s="45" t="s">
        <v>653</v>
      </c>
      <c r="Q257" s="45" t="s">
        <v>653</v>
      </c>
      <c r="R257" s="45" t="s">
        <v>653</v>
      </c>
      <c r="S257" s="45" t="s">
        <v>653</v>
      </c>
      <c r="T257" s="45" t="s">
        <v>653</v>
      </c>
      <c r="U257" s="45" t="s">
        <v>653</v>
      </c>
      <c r="V257" s="729"/>
      <c r="W257" s="444" t="s">
        <v>653</v>
      </c>
      <c r="X257" s="45" t="s">
        <v>653</v>
      </c>
      <c r="Y257" s="45" t="s">
        <v>653</v>
      </c>
      <c r="Z257" s="444" t="s">
        <v>653</v>
      </c>
      <c r="AA257" s="444" t="s">
        <v>653</v>
      </c>
      <c r="AB257" s="450" t="s">
        <v>653</v>
      </c>
      <c r="AC257" s="444" t="s">
        <v>653</v>
      </c>
      <c r="AD257" s="444" t="s">
        <v>653</v>
      </c>
      <c r="AE257" s="45" t="s">
        <v>653</v>
      </c>
      <c r="AF257" s="444" t="s">
        <v>653</v>
      </c>
      <c r="AG257" s="444" t="s">
        <v>653</v>
      </c>
      <c r="AH257" s="450" t="s">
        <v>653</v>
      </c>
      <c r="AI257" s="45" t="s">
        <v>653</v>
      </c>
      <c r="AJ257" s="45" t="s">
        <v>653</v>
      </c>
      <c r="AK257" s="45" t="s">
        <v>653</v>
      </c>
      <c r="AL257" s="554"/>
      <c r="AM257" s="554"/>
      <c r="AN257" s="450" t="s">
        <v>653</v>
      </c>
      <c r="AO257" s="554"/>
      <c r="AP257" s="554"/>
      <c r="AQ257" s="450" t="s">
        <v>653</v>
      </c>
      <c r="AR257" s="444" t="s">
        <v>653</v>
      </c>
      <c r="AS257" s="444" t="s">
        <v>653</v>
      </c>
      <c r="AT257" s="45" t="s">
        <v>653</v>
      </c>
      <c r="AU257" s="554"/>
      <c r="AV257" s="554"/>
      <c r="AW257" s="450" t="s">
        <v>653</v>
      </c>
      <c r="AX257" s="554"/>
      <c r="AY257" s="554"/>
      <c r="AZ257" s="450" t="s">
        <v>653</v>
      </c>
      <c r="BA257" s="554"/>
      <c r="BB257" s="554"/>
      <c r="BC257" s="450"/>
      <c r="BD257" s="572">
        <v>42874</v>
      </c>
      <c r="BE257" s="444" t="s">
        <v>653</v>
      </c>
      <c r="BF257" s="444" t="s">
        <v>653</v>
      </c>
      <c r="BG257" s="45" t="s">
        <v>653</v>
      </c>
      <c r="BH257" s="580" t="s">
        <v>1024</v>
      </c>
      <c r="BI257" s="580" t="s">
        <v>1024</v>
      </c>
      <c r="BJ257" s="45" t="s">
        <v>653</v>
      </c>
      <c r="BK257" s="580" t="s">
        <v>1024</v>
      </c>
      <c r="BL257" s="580" t="s">
        <v>1024</v>
      </c>
      <c r="BM257" s="729"/>
      <c r="BN257" s="45" t="s">
        <v>653</v>
      </c>
      <c r="BO257" s="45" t="s">
        <v>653</v>
      </c>
      <c r="BP257" s="729"/>
      <c r="BQ257" s="728"/>
      <c r="BR257" s="728"/>
      <c r="BS257" s="729"/>
      <c r="BT257" s="45" t="s">
        <v>653</v>
      </c>
      <c r="BU257" s="45" t="s">
        <v>653</v>
      </c>
      <c r="BV257" s="45" t="s">
        <v>653</v>
      </c>
      <c r="BW257" s="554"/>
      <c r="BX257" s="554"/>
      <c r="BY257" s="580" t="s">
        <v>1024</v>
      </c>
      <c r="BZ257" s="574"/>
      <c r="CA257" s="574"/>
      <c r="CB257" s="45" t="s">
        <v>653</v>
      </c>
      <c r="CC257" s="574"/>
      <c r="CD257" s="574"/>
      <c r="CE257" s="45" t="s">
        <v>653</v>
      </c>
      <c r="CF257" s="45" t="s">
        <v>653</v>
      </c>
      <c r="CG257" s="444" t="s">
        <v>653</v>
      </c>
      <c r="CH257" s="450" t="s">
        <v>653</v>
      </c>
      <c r="CI257" s="444" t="s">
        <v>653</v>
      </c>
      <c r="CJ257" s="444" t="s">
        <v>653</v>
      </c>
      <c r="CK257" s="729"/>
      <c r="CL257" s="576" t="s">
        <v>665</v>
      </c>
      <c r="CM257" s="444" t="s">
        <v>653</v>
      </c>
      <c r="CN257" s="45" t="s">
        <v>653</v>
      </c>
      <c r="CO257" s="444" t="s">
        <v>653</v>
      </c>
      <c r="CP257" s="444" t="s">
        <v>653</v>
      </c>
      <c r="CQ257" s="45" t="s">
        <v>653</v>
      </c>
      <c r="CR257" s="580" t="s">
        <v>659</v>
      </c>
      <c r="CS257" s="580" t="s">
        <v>659</v>
      </c>
      <c r="CT257" s="45" t="s">
        <v>653</v>
      </c>
    </row>
    <row r="258" spans="1:98" x14ac:dyDescent="0.15">
      <c r="A258" s="572">
        <v>42875</v>
      </c>
      <c r="B258" s="45" t="s">
        <v>653</v>
      </c>
      <c r="C258" s="45" t="s">
        <v>653</v>
      </c>
      <c r="D258" s="450" t="s">
        <v>653</v>
      </c>
      <c r="E258" s="45" t="s">
        <v>653</v>
      </c>
      <c r="F258" s="45" t="s">
        <v>653</v>
      </c>
      <c r="G258" s="45" t="s">
        <v>653</v>
      </c>
      <c r="H258" s="728" t="s">
        <v>665</v>
      </c>
      <c r="I258" s="728" t="s">
        <v>665</v>
      </c>
      <c r="J258" s="45" t="s">
        <v>653</v>
      </c>
      <c r="K258" s="45" t="s">
        <v>653</v>
      </c>
      <c r="L258" s="45" t="s">
        <v>653</v>
      </c>
      <c r="M258" s="45" t="s">
        <v>653</v>
      </c>
      <c r="N258" s="45" t="s">
        <v>653</v>
      </c>
      <c r="O258" s="45" t="s">
        <v>653</v>
      </c>
      <c r="P258" s="45" t="s">
        <v>653</v>
      </c>
      <c r="Q258" s="45" t="s">
        <v>653</v>
      </c>
      <c r="R258" s="45" t="s">
        <v>653</v>
      </c>
      <c r="S258" s="45" t="s">
        <v>653</v>
      </c>
      <c r="T258" s="45" t="s">
        <v>653</v>
      </c>
      <c r="U258" s="45" t="s">
        <v>653</v>
      </c>
      <c r="V258" s="729"/>
      <c r="W258" s="444" t="s">
        <v>653</v>
      </c>
      <c r="X258" s="45" t="s">
        <v>653</v>
      </c>
      <c r="Y258" s="45" t="s">
        <v>653</v>
      </c>
      <c r="Z258" s="444" t="s">
        <v>653</v>
      </c>
      <c r="AA258" s="444" t="s">
        <v>653</v>
      </c>
      <c r="AB258" s="450" t="s">
        <v>653</v>
      </c>
      <c r="AC258" s="444" t="s">
        <v>653</v>
      </c>
      <c r="AD258" s="444" t="s">
        <v>653</v>
      </c>
      <c r="AE258" s="45" t="s">
        <v>653</v>
      </c>
      <c r="AF258" s="444" t="s">
        <v>653</v>
      </c>
      <c r="AG258" s="444" t="s">
        <v>653</v>
      </c>
      <c r="AH258" s="450" t="s">
        <v>653</v>
      </c>
      <c r="AI258" s="45" t="s">
        <v>653</v>
      </c>
      <c r="AJ258" s="45" t="s">
        <v>653</v>
      </c>
      <c r="AK258" s="45" t="s">
        <v>653</v>
      </c>
      <c r="AL258" s="554"/>
      <c r="AM258" s="554"/>
      <c r="AN258" s="450" t="s">
        <v>653</v>
      </c>
      <c r="AO258" s="554"/>
      <c r="AP258" s="554"/>
      <c r="AQ258" s="450" t="s">
        <v>653</v>
      </c>
      <c r="AR258" s="444" t="s">
        <v>653</v>
      </c>
      <c r="AS258" s="444" t="s">
        <v>653</v>
      </c>
      <c r="AT258" s="45" t="s">
        <v>653</v>
      </c>
      <c r="AU258" s="554"/>
      <c r="AV258" s="554"/>
      <c r="AW258" s="450" t="s">
        <v>653</v>
      </c>
      <c r="AX258" s="554"/>
      <c r="AY258" s="554"/>
      <c r="AZ258" s="450" t="s">
        <v>653</v>
      </c>
      <c r="BA258" s="554"/>
      <c r="BB258" s="554"/>
      <c r="BC258" s="450"/>
      <c r="BD258" s="572">
        <v>42875</v>
      </c>
      <c r="BE258" s="444" t="s">
        <v>653</v>
      </c>
      <c r="BF258" s="444" t="s">
        <v>653</v>
      </c>
      <c r="BG258" s="45" t="s">
        <v>653</v>
      </c>
      <c r="BH258" s="580" t="s">
        <v>1024</v>
      </c>
      <c r="BI258" s="580" t="s">
        <v>1024</v>
      </c>
      <c r="BJ258" s="45" t="s">
        <v>653</v>
      </c>
      <c r="BK258" s="580" t="s">
        <v>1024</v>
      </c>
      <c r="BL258" s="580" t="s">
        <v>1024</v>
      </c>
      <c r="BM258" s="729"/>
      <c r="BN258" s="45" t="s">
        <v>653</v>
      </c>
      <c r="BO258" s="45" t="s">
        <v>653</v>
      </c>
      <c r="BP258" s="729"/>
      <c r="BQ258" s="728"/>
      <c r="BR258" s="728"/>
      <c r="BS258" s="729"/>
      <c r="BT258" s="45" t="s">
        <v>653</v>
      </c>
      <c r="BU258" s="45" t="s">
        <v>653</v>
      </c>
      <c r="BV258" s="45" t="s">
        <v>653</v>
      </c>
      <c r="BW258" s="554"/>
      <c r="BX258" s="554"/>
      <c r="BY258" s="580" t="s">
        <v>1024</v>
      </c>
      <c r="BZ258" s="574"/>
      <c r="CA258" s="574"/>
      <c r="CB258" s="45" t="s">
        <v>653</v>
      </c>
      <c r="CC258" s="574"/>
      <c r="CD258" s="574"/>
      <c r="CE258" s="45" t="s">
        <v>653</v>
      </c>
      <c r="CF258" s="45" t="s">
        <v>653</v>
      </c>
      <c r="CG258" s="444" t="s">
        <v>653</v>
      </c>
      <c r="CH258" s="450" t="s">
        <v>653</v>
      </c>
      <c r="CI258" s="444" t="s">
        <v>653</v>
      </c>
      <c r="CJ258" s="444" t="s">
        <v>653</v>
      </c>
      <c r="CK258" s="729"/>
      <c r="CL258" s="576" t="s">
        <v>665</v>
      </c>
      <c r="CM258" s="580" t="s">
        <v>659</v>
      </c>
      <c r="CN258" s="45" t="s">
        <v>653</v>
      </c>
      <c r="CO258" s="444" t="s">
        <v>653</v>
      </c>
      <c r="CP258" s="444" t="s">
        <v>653</v>
      </c>
      <c r="CQ258" s="45" t="s">
        <v>653</v>
      </c>
      <c r="CR258" s="580" t="s">
        <v>659</v>
      </c>
      <c r="CS258" s="580" t="s">
        <v>659</v>
      </c>
      <c r="CT258" s="45" t="s">
        <v>653</v>
      </c>
    </row>
    <row r="259" spans="1:98" x14ac:dyDescent="0.15">
      <c r="A259" s="572">
        <v>42876</v>
      </c>
      <c r="B259" s="45" t="s">
        <v>653</v>
      </c>
      <c r="C259" s="45" t="s">
        <v>653</v>
      </c>
      <c r="D259" s="450" t="s">
        <v>653</v>
      </c>
      <c r="E259" s="45" t="s">
        <v>653</v>
      </c>
      <c r="F259" s="45" t="s">
        <v>653</v>
      </c>
      <c r="G259" s="45" t="s">
        <v>653</v>
      </c>
      <c r="H259" s="45" t="s">
        <v>653</v>
      </c>
      <c r="I259" s="45" t="s">
        <v>653</v>
      </c>
      <c r="J259" s="45" t="s">
        <v>653</v>
      </c>
      <c r="K259" s="45" t="s">
        <v>653</v>
      </c>
      <c r="L259" s="45" t="s">
        <v>653</v>
      </c>
      <c r="M259" s="45" t="s">
        <v>653</v>
      </c>
      <c r="N259" s="45" t="s">
        <v>653</v>
      </c>
      <c r="O259" s="45" t="s">
        <v>653</v>
      </c>
      <c r="P259" s="45" t="s">
        <v>653</v>
      </c>
      <c r="Q259" s="45" t="s">
        <v>653</v>
      </c>
      <c r="R259" s="45" t="s">
        <v>653</v>
      </c>
      <c r="S259" s="45" t="s">
        <v>653</v>
      </c>
      <c r="T259" s="45" t="s">
        <v>653</v>
      </c>
      <c r="U259" s="45" t="s">
        <v>653</v>
      </c>
      <c r="V259" s="729"/>
      <c r="W259" s="444" t="s">
        <v>653</v>
      </c>
      <c r="X259" s="45" t="s">
        <v>653</v>
      </c>
      <c r="Y259" s="45" t="s">
        <v>653</v>
      </c>
      <c r="Z259" s="444" t="s">
        <v>653</v>
      </c>
      <c r="AA259" s="444" t="s">
        <v>653</v>
      </c>
      <c r="AB259" s="450" t="s">
        <v>653</v>
      </c>
      <c r="AC259" s="444" t="s">
        <v>653</v>
      </c>
      <c r="AD259" s="444" t="s">
        <v>653</v>
      </c>
      <c r="AE259" s="45" t="s">
        <v>653</v>
      </c>
      <c r="AF259" s="444" t="s">
        <v>653</v>
      </c>
      <c r="AG259" s="444" t="s">
        <v>653</v>
      </c>
      <c r="AH259" s="450" t="s">
        <v>653</v>
      </c>
      <c r="AI259" s="45" t="s">
        <v>653</v>
      </c>
      <c r="AJ259" s="45" t="s">
        <v>653</v>
      </c>
      <c r="AK259" s="45" t="s">
        <v>653</v>
      </c>
      <c r="AL259" s="554"/>
      <c r="AM259" s="554"/>
      <c r="AN259" s="450" t="s">
        <v>653</v>
      </c>
      <c r="AO259" s="554"/>
      <c r="AP259" s="554"/>
      <c r="AQ259" s="450" t="s">
        <v>653</v>
      </c>
      <c r="AR259" s="444" t="s">
        <v>653</v>
      </c>
      <c r="AS259" s="444" t="s">
        <v>653</v>
      </c>
      <c r="AT259" s="45" t="s">
        <v>653</v>
      </c>
      <c r="AU259" s="554"/>
      <c r="AV259" s="554"/>
      <c r="AW259" s="450" t="s">
        <v>653</v>
      </c>
      <c r="AX259" s="554"/>
      <c r="AY259" s="554"/>
      <c r="AZ259" s="450" t="s">
        <v>653</v>
      </c>
      <c r="BA259" s="554"/>
      <c r="BB259" s="554"/>
      <c r="BC259" s="450"/>
      <c r="BD259" s="572">
        <v>42876</v>
      </c>
      <c r="BE259" s="444" t="s">
        <v>653</v>
      </c>
      <c r="BF259" s="444" t="s">
        <v>653</v>
      </c>
      <c r="BG259" s="45" t="s">
        <v>653</v>
      </c>
      <c r="BH259" s="580" t="s">
        <v>1024</v>
      </c>
      <c r="BI259" s="580" t="s">
        <v>1024</v>
      </c>
      <c r="BJ259" s="45" t="s">
        <v>653</v>
      </c>
      <c r="BK259" s="580" t="s">
        <v>1024</v>
      </c>
      <c r="BL259" s="580" t="s">
        <v>1024</v>
      </c>
      <c r="BM259" s="729"/>
      <c r="BN259" s="45" t="s">
        <v>653</v>
      </c>
      <c r="BO259" s="45" t="s">
        <v>653</v>
      </c>
      <c r="BP259" s="729"/>
      <c r="BQ259" s="728"/>
      <c r="BR259" s="728"/>
      <c r="BS259" s="729"/>
      <c r="BT259" s="45" t="s">
        <v>653</v>
      </c>
      <c r="BU259" s="45" t="s">
        <v>653</v>
      </c>
      <c r="BV259" s="45" t="s">
        <v>653</v>
      </c>
      <c r="BW259" s="554"/>
      <c r="BX259" s="554"/>
      <c r="BY259" s="580" t="s">
        <v>1024</v>
      </c>
      <c r="BZ259" s="574"/>
      <c r="CA259" s="574"/>
      <c r="CB259" s="45" t="s">
        <v>653</v>
      </c>
      <c r="CC259" s="574"/>
      <c r="CD259" s="574"/>
      <c r="CE259" s="45" t="s">
        <v>653</v>
      </c>
      <c r="CF259" s="45" t="s">
        <v>653</v>
      </c>
      <c r="CG259" s="444" t="s">
        <v>653</v>
      </c>
      <c r="CH259" s="450" t="s">
        <v>653</v>
      </c>
      <c r="CI259" s="444" t="s">
        <v>653</v>
      </c>
      <c r="CJ259" s="444" t="s">
        <v>653</v>
      </c>
      <c r="CK259" s="729"/>
      <c r="CL259" s="578" t="s">
        <v>653</v>
      </c>
      <c r="CM259" s="580" t="s">
        <v>659</v>
      </c>
      <c r="CN259" s="45" t="s">
        <v>653</v>
      </c>
      <c r="CO259" s="444" t="s">
        <v>653</v>
      </c>
      <c r="CP259" s="444" t="s">
        <v>653</v>
      </c>
      <c r="CQ259" s="45" t="s">
        <v>653</v>
      </c>
      <c r="CR259" s="580" t="s">
        <v>659</v>
      </c>
      <c r="CS259" s="580" t="s">
        <v>659</v>
      </c>
      <c r="CT259" s="45" t="s">
        <v>653</v>
      </c>
    </row>
    <row r="260" spans="1:98" x14ac:dyDescent="0.15">
      <c r="A260" s="572">
        <v>42877</v>
      </c>
      <c r="B260" s="45" t="s">
        <v>653</v>
      </c>
      <c r="C260" s="45" t="s">
        <v>653</v>
      </c>
      <c r="D260" s="450" t="s">
        <v>653</v>
      </c>
      <c r="E260" s="45" t="s">
        <v>653</v>
      </c>
      <c r="F260" s="45" t="s">
        <v>653</v>
      </c>
      <c r="G260" s="45" t="s">
        <v>653</v>
      </c>
      <c r="H260" s="45" t="s">
        <v>653</v>
      </c>
      <c r="I260" s="45" t="s">
        <v>653</v>
      </c>
      <c r="J260" s="45" t="s">
        <v>653</v>
      </c>
      <c r="K260" s="45" t="s">
        <v>653</v>
      </c>
      <c r="L260" s="45" t="s">
        <v>653</v>
      </c>
      <c r="M260" s="45" t="s">
        <v>653</v>
      </c>
      <c r="N260" s="45" t="s">
        <v>653</v>
      </c>
      <c r="O260" s="45" t="s">
        <v>653</v>
      </c>
      <c r="P260" s="45" t="s">
        <v>653</v>
      </c>
      <c r="Q260" s="45" t="s">
        <v>653</v>
      </c>
      <c r="R260" s="45" t="s">
        <v>653</v>
      </c>
      <c r="S260" s="45" t="s">
        <v>653</v>
      </c>
      <c r="T260" s="45" t="s">
        <v>653</v>
      </c>
      <c r="U260" s="45" t="s">
        <v>653</v>
      </c>
      <c r="V260" s="729"/>
      <c r="W260" s="444" t="s">
        <v>653</v>
      </c>
      <c r="X260" s="45" t="s">
        <v>653</v>
      </c>
      <c r="Y260" s="45" t="s">
        <v>653</v>
      </c>
      <c r="Z260" s="444" t="s">
        <v>653</v>
      </c>
      <c r="AA260" s="444" t="s">
        <v>653</v>
      </c>
      <c r="AB260" s="450" t="s">
        <v>653</v>
      </c>
      <c r="AC260" s="444" t="s">
        <v>653</v>
      </c>
      <c r="AD260" s="444" t="s">
        <v>653</v>
      </c>
      <c r="AE260" s="45" t="s">
        <v>653</v>
      </c>
      <c r="AF260" s="444" t="s">
        <v>653</v>
      </c>
      <c r="AG260" s="444" t="s">
        <v>653</v>
      </c>
      <c r="AH260" s="450" t="s">
        <v>653</v>
      </c>
      <c r="AI260" s="45" t="s">
        <v>653</v>
      </c>
      <c r="AJ260" s="45" t="s">
        <v>653</v>
      </c>
      <c r="AK260" s="45" t="s">
        <v>653</v>
      </c>
      <c r="AL260" s="554"/>
      <c r="AM260" s="554"/>
      <c r="AN260" s="450" t="s">
        <v>653</v>
      </c>
      <c r="AO260" s="554"/>
      <c r="AP260" s="554"/>
      <c r="AQ260" s="450" t="s">
        <v>653</v>
      </c>
      <c r="AR260" s="444" t="s">
        <v>653</v>
      </c>
      <c r="AS260" s="444" t="s">
        <v>653</v>
      </c>
      <c r="AT260" s="45" t="s">
        <v>653</v>
      </c>
      <c r="AU260" s="554"/>
      <c r="AV260" s="554"/>
      <c r="AW260" s="450" t="s">
        <v>653</v>
      </c>
      <c r="AX260" s="554"/>
      <c r="AY260" s="554"/>
      <c r="AZ260" s="450" t="s">
        <v>653</v>
      </c>
      <c r="BA260" s="554"/>
      <c r="BB260" s="554"/>
      <c r="BC260" s="450"/>
      <c r="BD260" s="572">
        <v>42877</v>
      </c>
      <c r="BE260" s="444" t="s">
        <v>653</v>
      </c>
      <c r="BF260" s="444" t="s">
        <v>653</v>
      </c>
      <c r="BG260" s="45" t="s">
        <v>653</v>
      </c>
      <c r="BH260" s="580" t="s">
        <v>1024</v>
      </c>
      <c r="BI260" s="580" t="s">
        <v>1024</v>
      </c>
      <c r="BJ260" s="45" t="s">
        <v>653</v>
      </c>
      <c r="BK260" s="580" t="s">
        <v>1024</v>
      </c>
      <c r="BL260" s="580" t="s">
        <v>1024</v>
      </c>
      <c r="BM260" s="729"/>
      <c r="BN260" s="45" t="s">
        <v>653</v>
      </c>
      <c r="BO260" s="45" t="s">
        <v>653</v>
      </c>
      <c r="BP260" s="729"/>
      <c r="BQ260" s="728"/>
      <c r="BR260" s="728"/>
      <c r="BS260" s="729"/>
      <c r="BT260" s="45" t="s">
        <v>653</v>
      </c>
      <c r="BU260" s="45" t="s">
        <v>653</v>
      </c>
      <c r="BV260" s="45" t="s">
        <v>653</v>
      </c>
      <c r="BW260" s="554"/>
      <c r="BX260" s="554"/>
      <c r="BY260" s="580" t="s">
        <v>1024</v>
      </c>
      <c r="BZ260" s="574"/>
      <c r="CA260" s="574"/>
      <c r="CB260" s="45" t="s">
        <v>653</v>
      </c>
      <c r="CC260" s="574"/>
      <c r="CD260" s="574"/>
      <c r="CE260" s="45" t="s">
        <v>653</v>
      </c>
      <c r="CF260" s="45" t="s">
        <v>653</v>
      </c>
      <c r="CG260" s="444" t="s">
        <v>653</v>
      </c>
      <c r="CH260" s="450" t="s">
        <v>653</v>
      </c>
      <c r="CI260" s="444" t="s">
        <v>653</v>
      </c>
      <c r="CJ260" s="444" t="s">
        <v>653</v>
      </c>
      <c r="CK260" s="729"/>
      <c r="CL260" s="580" t="s">
        <v>659</v>
      </c>
      <c r="CM260" s="580" t="s">
        <v>659</v>
      </c>
      <c r="CN260" s="45" t="s">
        <v>653</v>
      </c>
      <c r="CO260" s="444" t="s">
        <v>653</v>
      </c>
      <c r="CP260" s="444" t="s">
        <v>653</v>
      </c>
      <c r="CQ260" s="45" t="s">
        <v>653</v>
      </c>
      <c r="CR260" s="580" t="s">
        <v>659</v>
      </c>
      <c r="CS260" s="580" t="s">
        <v>659</v>
      </c>
      <c r="CT260" s="45" t="s">
        <v>653</v>
      </c>
    </row>
    <row r="261" spans="1:98" x14ac:dyDescent="0.15">
      <c r="A261" s="572">
        <v>42878</v>
      </c>
      <c r="B261" s="45" t="s">
        <v>653</v>
      </c>
      <c r="C261" s="45" t="s">
        <v>653</v>
      </c>
      <c r="D261" s="450" t="s">
        <v>653</v>
      </c>
      <c r="E261" s="45" t="s">
        <v>653</v>
      </c>
      <c r="F261" s="45" t="s">
        <v>653</v>
      </c>
      <c r="G261" s="45" t="s">
        <v>653</v>
      </c>
      <c r="H261" s="45" t="s">
        <v>653</v>
      </c>
      <c r="I261" s="45" t="s">
        <v>653</v>
      </c>
      <c r="J261" s="45" t="s">
        <v>653</v>
      </c>
      <c r="K261" s="45" t="s">
        <v>653</v>
      </c>
      <c r="L261" s="45" t="s">
        <v>653</v>
      </c>
      <c r="M261" s="45" t="s">
        <v>653</v>
      </c>
      <c r="N261" s="45" t="s">
        <v>653</v>
      </c>
      <c r="O261" s="45" t="s">
        <v>653</v>
      </c>
      <c r="P261" s="45" t="s">
        <v>653</v>
      </c>
      <c r="Q261" s="45" t="s">
        <v>653</v>
      </c>
      <c r="R261" s="45" t="s">
        <v>653</v>
      </c>
      <c r="S261" s="45" t="s">
        <v>653</v>
      </c>
      <c r="T261" s="45" t="s">
        <v>653</v>
      </c>
      <c r="U261" s="45" t="s">
        <v>653</v>
      </c>
      <c r="V261" s="729"/>
      <c r="W261" s="444" t="s">
        <v>653</v>
      </c>
      <c r="X261" s="45" t="s">
        <v>653</v>
      </c>
      <c r="Y261" s="45" t="s">
        <v>653</v>
      </c>
      <c r="Z261" s="444" t="s">
        <v>653</v>
      </c>
      <c r="AA261" s="444" t="s">
        <v>653</v>
      </c>
      <c r="AB261" s="450" t="s">
        <v>653</v>
      </c>
      <c r="AC261" s="444" t="s">
        <v>653</v>
      </c>
      <c r="AD261" s="444" t="s">
        <v>653</v>
      </c>
      <c r="AE261" s="45" t="s">
        <v>653</v>
      </c>
      <c r="AF261" s="444" t="s">
        <v>653</v>
      </c>
      <c r="AG261" s="444" t="s">
        <v>653</v>
      </c>
      <c r="AH261" s="450" t="s">
        <v>653</v>
      </c>
      <c r="AI261" s="45" t="s">
        <v>653</v>
      </c>
      <c r="AJ261" s="45" t="s">
        <v>653</v>
      </c>
      <c r="AK261" s="45" t="s">
        <v>653</v>
      </c>
      <c r="AL261" s="554"/>
      <c r="AM261" s="554"/>
      <c r="AN261" s="450" t="s">
        <v>653</v>
      </c>
      <c r="AO261" s="554"/>
      <c r="AP261" s="554"/>
      <c r="AQ261" s="450" t="s">
        <v>653</v>
      </c>
      <c r="AR261" s="444" t="s">
        <v>653</v>
      </c>
      <c r="AS261" s="444" t="s">
        <v>653</v>
      </c>
      <c r="AT261" s="45" t="s">
        <v>653</v>
      </c>
      <c r="AU261" s="554"/>
      <c r="AV261" s="554"/>
      <c r="AW261" s="450" t="s">
        <v>653</v>
      </c>
      <c r="AX261" s="554"/>
      <c r="AY261" s="554"/>
      <c r="AZ261" s="450" t="s">
        <v>653</v>
      </c>
      <c r="BA261" s="554"/>
      <c r="BB261" s="554"/>
      <c r="BC261" s="450"/>
      <c r="BD261" s="572">
        <v>42878</v>
      </c>
      <c r="BE261" s="444" t="s">
        <v>653</v>
      </c>
      <c r="BF261" s="444" t="s">
        <v>653</v>
      </c>
      <c r="BG261" s="45" t="s">
        <v>653</v>
      </c>
      <c r="BH261" s="580" t="s">
        <v>1024</v>
      </c>
      <c r="BI261" s="580" t="s">
        <v>1024</v>
      </c>
      <c r="BJ261" s="45" t="s">
        <v>653</v>
      </c>
      <c r="BK261" s="580" t="s">
        <v>1024</v>
      </c>
      <c r="BL261" s="580" t="s">
        <v>1024</v>
      </c>
      <c r="BM261" s="729"/>
      <c r="BN261" s="45" t="s">
        <v>653</v>
      </c>
      <c r="BO261" s="45" t="s">
        <v>653</v>
      </c>
      <c r="BP261" s="729"/>
      <c r="BQ261" s="734" t="s">
        <v>653</v>
      </c>
      <c r="BR261" s="734" t="s">
        <v>653</v>
      </c>
      <c r="BS261" s="729"/>
      <c r="BT261" s="45" t="s">
        <v>653</v>
      </c>
      <c r="BU261" s="45" t="s">
        <v>653</v>
      </c>
      <c r="BV261" s="45" t="s">
        <v>653</v>
      </c>
      <c r="BW261" s="554"/>
      <c r="BX261" s="554"/>
      <c r="BY261" s="580" t="s">
        <v>1024</v>
      </c>
      <c r="BZ261" s="574"/>
      <c r="CA261" s="574"/>
      <c r="CB261" s="45" t="s">
        <v>653</v>
      </c>
      <c r="CC261" s="574"/>
      <c r="CD261" s="574"/>
      <c r="CE261" s="45" t="s">
        <v>653</v>
      </c>
      <c r="CF261" s="45" t="s">
        <v>653</v>
      </c>
      <c r="CG261" s="444" t="s">
        <v>653</v>
      </c>
      <c r="CH261" s="450" t="s">
        <v>653</v>
      </c>
      <c r="CI261" s="444" t="s">
        <v>653</v>
      </c>
      <c r="CJ261" s="444" t="s">
        <v>653</v>
      </c>
      <c r="CK261" s="729"/>
      <c r="CL261" s="580" t="s">
        <v>659</v>
      </c>
      <c r="CM261" s="580" t="s">
        <v>659</v>
      </c>
      <c r="CN261" s="45" t="s">
        <v>653</v>
      </c>
      <c r="CO261" s="444" t="s">
        <v>653</v>
      </c>
      <c r="CP261" s="444" t="s">
        <v>653</v>
      </c>
      <c r="CQ261" s="45" t="s">
        <v>653</v>
      </c>
      <c r="CR261" s="580" t="s">
        <v>659</v>
      </c>
      <c r="CS261" s="580" t="s">
        <v>659</v>
      </c>
      <c r="CT261" s="45" t="s">
        <v>653</v>
      </c>
    </row>
    <row r="262" spans="1:98" x14ac:dyDescent="0.15">
      <c r="A262" s="572">
        <v>42879</v>
      </c>
      <c r="B262" s="45" t="s">
        <v>653</v>
      </c>
      <c r="C262" s="45" t="s">
        <v>653</v>
      </c>
      <c r="D262" s="450" t="s">
        <v>653</v>
      </c>
      <c r="E262" s="45" t="s">
        <v>653</v>
      </c>
      <c r="F262" s="45" t="s">
        <v>653</v>
      </c>
      <c r="G262" s="45" t="s">
        <v>653</v>
      </c>
      <c r="H262" s="45" t="s">
        <v>653</v>
      </c>
      <c r="I262" s="45" t="s">
        <v>653</v>
      </c>
      <c r="J262" s="45" t="s">
        <v>653</v>
      </c>
      <c r="K262" s="45" t="s">
        <v>653</v>
      </c>
      <c r="L262" s="45" t="s">
        <v>653</v>
      </c>
      <c r="M262" s="45" t="s">
        <v>653</v>
      </c>
      <c r="N262" s="45" t="s">
        <v>653</v>
      </c>
      <c r="O262" s="45" t="s">
        <v>653</v>
      </c>
      <c r="P262" s="45" t="s">
        <v>653</v>
      </c>
      <c r="Q262" s="45" t="s">
        <v>653</v>
      </c>
      <c r="R262" s="45" t="s">
        <v>653</v>
      </c>
      <c r="S262" s="45" t="s">
        <v>653</v>
      </c>
      <c r="T262" s="45" t="s">
        <v>653</v>
      </c>
      <c r="U262" s="45" t="s">
        <v>653</v>
      </c>
      <c r="V262" s="729"/>
      <c r="W262" s="444" t="s">
        <v>653</v>
      </c>
      <c r="X262" s="45" t="s">
        <v>653</v>
      </c>
      <c r="Y262" s="45" t="s">
        <v>653</v>
      </c>
      <c r="Z262" s="444" t="s">
        <v>653</v>
      </c>
      <c r="AA262" s="444" t="s">
        <v>653</v>
      </c>
      <c r="AB262" s="450" t="s">
        <v>653</v>
      </c>
      <c r="AC262" s="444" t="s">
        <v>653</v>
      </c>
      <c r="AD262" s="444" t="s">
        <v>653</v>
      </c>
      <c r="AE262" s="45" t="s">
        <v>653</v>
      </c>
      <c r="AF262" s="444" t="s">
        <v>653</v>
      </c>
      <c r="AG262" s="444" t="s">
        <v>653</v>
      </c>
      <c r="AH262" s="450" t="s">
        <v>653</v>
      </c>
      <c r="AI262" s="45" t="s">
        <v>653</v>
      </c>
      <c r="AJ262" s="45" t="s">
        <v>653</v>
      </c>
      <c r="AK262" s="45" t="s">
        <v>653</v>
      </c>
      <c r="AL262" s="554"/>
      <c r="AM262" s="554"/>
      <c r="AN262" s="450" t="s">
        <v>653</v>
      </c>
      <c r="AO262" s="554"/>
      <c r="AP262" s="554"/>
      <c r="AQ262" s="450" t="s">
        <v>653</v>
      </c>
      <c r="AR262" s="444" t="s">
        <v>653</v>
      </c>
      <c r="AS262" s="444" t="s">
        <v>653</v>
      </c>
      <c r="AT262" s="45" t="s">
        <v>653</v>
      </c>
      <c r="AU262" s="554"/>
      <c r="AV262" s="554"/>
      <c r="AW262" s="450" t="s">
        <v>653</v>
      </c>
      <c r="AX262" s="554"/>
      <c r="AY262" s="554"/>
      <c r="AZ262" s="450" t="s">
        <v>653</v>
      </c>
      <c r="BA262" s="554"/>
      <c r="BB262" s="554"/>
      <c r="BC262" s="450"/>
      <c r="BD262" s="572">
        <v>42879</v>
      </c>
      <c r="BE262" s="444" t="s">
        <v>653</v>
      </c>
      <c r="BF262" s="444" t="s">
        <v>653</v>
      </c>
      <c r="BG262" s="45" t="s">
        <v>653</v>
      </c>
      <c r="BH262" s="580" t="s">
        <v>1024</v>
      </c>
      <c r="BI262" s="580" t="s">
        <v>1024</v>
      </c>
      <c r="BJ262" s="45" t="s">
        <v>653</v>
      </c>
      <c r="BK262" s="580" t="s">
        <v>1024</v>
      </c>
      <c r="BL262" s="580" t="s">
        <v>1024</v>
      </c>
      <c r="BM262" s="729"/>
      <c r="BN262" s="45" t="s">
        <v>653</v>
      </c>
      <c r="BO262" s="45" t="s">
        <v>653</v>
      </c>
      <c r="BP262" s="729"/>
      <c r="BQ262" s="45" t="s">
        <v>653</v>
      </c>
      <c r="BR262" s="45" t="s">
        <v>653</v>
      </c>
      <c r="BS262" s="729"/>
      <c r="BT262" s="45" t="s">
        <v>653</v>
      </c>
      <c r="BU262" s="45" t="s">
        <v>653</v>
      </c>
      <c r="BV262" s="45" t="s">
        <v>653</v>
      </c>
      <c r="BW262" s="554"/>
      <c r="BX262" s="554"/>
      <c r="BY262" s="580" t="s">
        <v>1024</v>
      </c>
      <c r="BZ262" s="574"/>
      <c r="CA262" s="574"/>
      <c r="CB262" s="45" t="s">
        <v>653</v>
      </c>
      <c r="CC262" s="574"/>
      <c r="CD262" s="574"/>
      <c r="CE262" s="45" t="s">
        <v>653</v>
      </c>
      <c r="CF262" s="45" t="s">
        <v>653</v>
      </c>
      <c r="CG262" s="444" t="s">
        <v>653</v>
      </c>
      <c r="CH262" s="450" t="s">
        <v>653</v>
      </c>
      <c r="CI262" s="444" t="s">
        <v>653</v>
      </c>
      <c r="CJ262" s="444" t="s">
        <v>653</v>
      </c>
      <c r="CK262" s="729"/>
      <c r="CL262" s="580" t="s">
        <v>659</v>
      </c>
      <c r="CM262" s="444" t="s">
        <v>653</v>
      </c>
      <c r="CN262" s="45" t="s">
        <v>653</v>
      </c>
      <c r="CO262" s="444" t="s">
        <v>653</v>
      </c>
      <c r="CP262" s="444" t="s">
        <v>653</v>
      </c>
      <c r="CQ262" s="45" t="s">
        <v>653</v>
      </c>
      <c r="CR262" s="580" t="s">
        <v>659</v>
      </c>
      <c r="CS262" s="580" t="s">
        <v>659</v>
      </c>
      <c r="CT262" s="45" t="s">
        <v>653</v>
      </c>
    </row>
    <row r="263" spans="1:98" x14ac:dyDescent="0.15">
      <c r="A263" s="572">
        <v>42880</v>
      </c>
      <c r="B263" s="45" t="s">
        <v>653</v>
      </c>
      <c r="C263" s="45" t="s">
        <v>653</v>
      </c>
      <c r="D263" s="450" t="s">
        <v>653</v>
      </c>
      <c r="E263" s="45" t="s">
        <v>653</v>
      </c>
      <c r="F263" s="45" t="s">
        <v>653</v>
      </c>
      <c r="G263" s="45" t="s">
        <v>653</v>
      </c>
      <c r="H263" s="45" t="s">
        <v>653</v>
      </c>
      <c r="I263" s="45" t="s">
        <v>653</v>
      </c>
      <c r="J263" s="45" t="s">
        <v>653</v>
      </c>
      <c r="K263" s="45" t="s">
        <v>653</v>
      </c>
      <c r="L263" s="45" t="s">
        <v>653</v>
      </c>
      <c r="M263" s="45" t="s">
        <v>653</v>
      </c>
      <c r="N263" s="45" t="s">
        <v>653</v>
      </c>
      <c r="O263" s="45" t="s">
        <v>653</v>
      </c>
      <c r="P263" s="45" t="s">
        <v>653</v>
      </c>
      <c r="Q263" s="45" t="s">
        <v>653</v>
      </c>
      <c r="R263" s="45" t="s">
        <v>653</v>
      </c>
      <c r="S263" s="45" t="s">
        <v>653</v>
      </c>
      <c r="T263" s="45" t="s">
        <v>653</v>
      </c>
      <c r="U263" s="45" t="s">
        <v>653</v>
      </c>
      <c r="V263" s="729"/>
      <c r="W263" s="444" t="s">
        <v>653</v>
      </c>
      <c r="X263" s="45" t="s">
        <v>653</v>
      </c>
      <c r="Y263" s="45" t="s">
        <v>653</v>
      </c>
      <c r="Z263" s="444" t="s">
        <v>653</v>
      </c>
      <c r="AA263" s="444" t="s">
        <v>653</v>
      </c>
      <c r="AB263" s="450" t="s">
        <v>653</v>
      </c>
      <c r="AC263" s="444" t="s">
        <v>653</v>
      </c>
      <c r="AD263" s="444" t="s">
        <v>653</v>
      </c>
      <c r="AE263" s="45" t="s">
        <v>653</v>
      </c>
      <c r="AF263" s="444" t="s">
        <v>653</v>
      </c>
      <c r="AG263" s="444" t="s">
        <v>653</v>
      </c>
      <c r="AH263" s="450" t="s">
        <v>653</v>
      </c>
      <c r="AI263" s="45" t="s">
        <v>653</v>
      </c>
      <c r="AJ263" s="45" t="s">
        <v>653</v>
      </c>
      <c r="AK263" s="45" t="s">
        <v>653</v>
      </c>
      <c r="AL263" s="554"/>
      <c r="AM263" s="554"/>
      <c r="AN263" s="450" t="s">
        <v>653</v>
      </c>
      <c r="AO263" s="554"/>
      <c r="AP263" s="554"/>
      <c r="AQ263" s="450" t="s">
        <v>653</v>
      </c>
      <c r="AR263" s="444" t="s">
        <v>653</v>
      </c>
      <c r="AS263" s="444" t="s">
        <v>653</v>
      </c>
      <c r="AT263" s="45" t="s">
        <v>653</v>
      </c>
      <c r="AU263" s="554"/>
      <c r="AV263" s="554"/>
      <c r="AW263" s="450" t="s">
        <v>653</v>
      </c>
      <c r="AX263" s="554"/>
      <c r="AY263" s="554"/>
      <c r="AZ263" s="450" t="s">
        <v>653</v>
      </c>
      <c r="BA263" s="554"/>
      <c r="BB263" s="554"/>
      <c r="BC263" s="450"/>
      <c r="BD263" s="572">
        <v>42880</v>
      </c>
      <c r="BE263" s="444" t="s">
        <v>653</v>
      </c>
      <c r="BF263" s="444" t="s">
        <v>653</v>
      </c>
      <c r="BG263" s="45" t="s">
        <v>653</v>
      </c>
      <c r="BH263" s="580" t="s">
        <v>1024</v>
      </c>
      <c r="BI263" s="580" t="s">
        <v>1024</v>
      </c>
      <c r="BJ263" s="45" t="s">
        <v>653</v>
      </c>
      <c r="BK263" s="580" t="s">
        <v>1024</v>
      </c>
      <c r="BL263" s="580" t="s">
        <v>1024</v>
      </c>
      <c r="BM263" s="729"/>
      <c r="BN263" s="45" t="s">
        <v>653</v>
      </c>
      <c r="BO263" s="45" t="s">
        <v>653</v>
      </c>
      <c r="BP263" s="729"/>
      <c r="BQ263" s="45" t="s">
        <v>653</v>
      </c>
      <c r="BR263" s="45" t="s">
        <v>653</v>
      </c>
      <c r="BS263" s="729"/>
      <c r="BT263" s="45" t="s">
        <v>653</v>
      </c>
      <c r="BU263" s="45" t="s">
        <v>653</v>
      </c>
      <c r="BV263" s="45" t="s">
        <v>653</v>
      </c>
      <c r="BW263" s="554"/>
      <c r="BX263" s="554"/>
      <c r="BY263" s="580" t="s">
        <v>1024</v>
      </c>
      <c r="BZ263" s="574"/>
      <c r="CA263" s="574"/>
      <c r="CB263" s="45" t="s">
        <v>653</v>
      </c>
      <c r="CC263" s="574"/>
      <c r="CD263" s="574"/>
      <c r="CE263" s="45" t="s">
        <v>653</v>
      </c>
      <c r="CF263" s="45" t="s">
        <v>653</v>
      </c>
      <c r="CG263" s="444" t="s">
        <v>653</v>
      </c>
      <c r="CH263" s="450" t="s">
        <v>653</v>
      </c>
      <c r="CI263" s="444" t="s">
        <v>653</v>
      </c>
      <c r="CJ263" s="444" t="s">
        <v>653</v>
      </c>
      <c r="CK263" s="729"/>
      <c r="CL263" s="444" t="s">
        <v>653</v>
      </c>
      <c r="CM263" s="444" t="s">
        <v>653</v>
      </c>
      <c r="CN263" s="45" t="s">
        <v>653</v>
      </c>
      <c r="CO263" s="444" t="s">
        <v>653</v>
      </c>
      <c r="CP263" s="444" t="s">
        <v>653</v>
      </c>
      <c r="CQ263" s="45" t="s">
        <v>653</v>
      </c>
      <c r="CR263" s="580" t="s">
        <v>659</v>
      </c>
      <c r="CS263" s="580" t="s">
        <v>659</v>
      </c>
      <c r="CT263" s="45" t="s">
        <v>653</v>
      </c>
    </row>
    <row r="264" spans="1:98" x14ac:dyDescent="0.15">
      <c r="A264" s="572">
        <v>42881</v>
      </c>
      <c r="B264" s="45" t="s">
        <v>653</v>
      </c>
      <c r="C264" s="45" t="s">
        <v>653</v>
      </c>
      <c r="D264" s="450" t="s">
        <v>653</v>
      </c>
      <c r="E264" s="45" t="s">
        <v>653</v>
      </c>
      <c r="F264" s="45" t="s">
        <v>653</v>
      </c>
      <c r="G264" s="45" t="s">
        <v>653</v>
      </c>
      <c r="H264" s="45" t="s">
        <v>653</v>
      </c>
      <c r="I264" s="45" t="s">
        <v>653</v>
      </c>
      <c r="J264" s="45" t="s">
        <v>653</v>
      </c>
      <c r="K264" s="45" t="s">
        <v>653</v>
      </c>
      <c r="L264" s="45" t="s">
        <v>653</v>
      </c>
      <c r="M264" s="45" t="s">
        <v>653</v>
      </c>
      <c r="N264" s="45" t="s">
        <v>653</v>
      </c>
      <c r="O264" s="45" t="s">
        <v>653</v>
      </c>
      <c r="P264" s="45" t="s">
        <v>653</v>
      </c>
      <c r="Q264" s="45" t="s">
        <v>653</v>
      </c>
      <c r="R264" s="45" t="s">
        <v>653</v>
      </c>
      <c r="S264" s="45" t="s">
        <v>653</v>
      </c>
      <c r="T264" s="45" t="s">
        <v>653</v>
      </c>
      <c r="U264" s="45" t="s">
        <v>653</v>
      </c>
      <c r="V264" s="729"/>
      <c r="W264" s="444" t="s">
        <v>653</v>
      </c>
      <c r="X264" s="45" t="s">
        <v>653</v>
      </c>
      <c r="Y264" s="45" t="s">
        <v>653</v>
      </c>
      <c r="Z264" s="444" t="s">
        <v>653</v>
      </c>
      <c r="AA264" s="444" t="s">
        <v>653</v>
      </c>
      <c r="AB264" s="450" t="s">
        <v>653</v>
      </c>
      <c r="AC264" s="444" t="s">
        <v>653</v>
      </c>
      <c r="AD264" s="444" t="s">
        <v>653</v>
      </c>
      <c r="AE264" s="45" t="s">
        <v>653</v>
      </c>
      <c r="AF264" s="444" t="s">
        <v>653</v>
      </c>
      <c r="AG264" s="444" t="s">
        <v>653</v>
      </c>
      <c r="AH264" s="450" t="s">
        <v>653</v>
      </c>
      <c r="AI264" s="45" t="s">
        <v>653</v>
      </c>
      <c r="AJ264" s="45" t="s">
        <v>653</v>
      </c>
      <c r="AK264" s="45" t="s">
        <v>653</v>
      </c>
      <c r="AL264" s="554"/>
      <c r="AM264" s="554"/>
      <c r="AN264" s="450" t="s">
        <v>653</v>
      </c>
      <c r="AO264" s="554"/>
      <c r="AP264" s="554"/>
      <c r="AQ264" s="450" t="s">
        <v>653</v>
      </c>
      <c r="AR264" s="444" t="s">
        <v>653</v>
      </c>
      <c r="AS264" s="444" t="s">
        <v>653</v>
      </c>
      <c r="AT264" s="45" t="s">
        <v>653</v>
      </c>
      <c r="AU264" s="554"/>
      <c r="AV264" s="554"/>
      <c r="AW264" s="450" t="s">
        <v>653</v>
      </c>
      <c r="AX264" s="554"/>
      <c r="AY264" s="554"/>
      <c r="AZ264" s="450" t="s">
        <v>653</v>
      </c>
      <c r="BA264" s="554"/>
      <c r="BB264" s="554"/>
      <c r="BC264" s="450"/>
      <c r="BD264" s="572">
        <v>42881</v>
      </c>
      <c r="BE264" s="444" t="s">
        <v>653</v>
      </c>
      <c r="BF264" s="444" t="s">
        <v>653</v>
      </c>
      <c r="BG264" s="45" t="s">
        <v>653</v>
      </c>
      <c r="BH264" s="580" t="s">
        <v>1024</v>
      </c>
      <c r="BI264" s="580" t="s">
        <v>1024</v>
      </c>
      <c r="BJ264" s="45" t="s">
        <v>653</v>
      </c>
      <c r="BK264" s="580" t="s">
        <v>1024</v>
      </c>
      <c r="BL264" s="580" t="s">
        <v>1024</v>
      </c>
      <c r="BM264" s="729"/>
      <c r="BN264" s="45" t="s">
        <v>653</v>
      </c>
      <c r="BO264" s="45" t="s">
        <v>653</v>
      </c>
      <c r="BP264" s="729"/>
      <c r="BQ264" s="45" t="s">
        <v>653</v>
      </c>
      <c r="BR264" s="45" t="s">
        <v>653</v>
      </c>
      <c r="BS264" s="729"/>
      <c r="BT264" s="45" t="s">
        <v>653</v>
      </c>
      <c r="BU264" s="45" t="s">
        <v>653</v>
      </c>
      <c r="BV264" s="45" t="s">
        <v>653</v>
      </c>
      <c r="BW264" s="554"/>
      <c r="BX264" s="554"/>
      <c r="BY264" s="580" t="s">
        <v>1024</v>
      </c>
      <c r="BZ264" s="574"/>
      <c r="CA264" s="574"/>
      <c r="CB264" s="45" t="s">
        <v>653</v>
      </c>
      <c r="CC264" s="574"/>
      <c r="CD264" s="574"/>
      <c r="CE264" s="45" t="s">
        <v>653</v>
      </c>
      <c r="CF264" s="45" t="s">
        <v>653</v>
      </c>
      <c r="CG264" s="444" t="s">
        <v>653</v>
      </c>
      <c r="CH264" s="450" t="s">
        <v>653</v>
      </c>
      <c r="CI264" s="444" t="s">
        <v>653</v>
      </c>
      <c r="CJ264" s="444" t="s">
        <v>653</v>
      </c>
      <c r="CK264" s="729"/>
      <c r="CL264" s="576" t="s">
        <v>665</v>
      </c>
      <c r="CM264" s="576" t="s">
        <v>665</v>
      </c>
      <c r="CN264" s="45" t="s">
        <v>653</v>
      </c>
      <c r="CO264" s="444" t="s">
        <v>653</v>
      </c>
      <c r="CP264" s="444" t="s">
        <v>653</v>
      </c>
      <c r="CQ264" s="45" t="s">
        <v>653</v>
      </c>
      <c r="CR264" s="580" t="s">
        <v>659</v>
      </c>
      <c r="CS264" s="580" t="s">
        <v>659</v>
      </c>
      <c r="CT264" s="45" t="s">
        <v>653</v>
      </c>
    </row>
    <row r="265" spans="1:98" x14ac:dyDescent="0.15">
      <c r="A265" s="572">
        <v>42882</v>
      </c>
      <c r="B265" s="45" t="s">
        <v>653</v>
      </c>
      <c r="C265" s="45" t="s">
        <v>653</v>
      </c>
      <c r="D265" s="450" t="s">
        <v>653</v>
      </c>
      <c r="E265" s="45" t="s">
        <v>653</v>
      </c>
      <c r="F265" s="45" t="s">
        <v>653</v>
      </c>
      <c r="G265" s="45" t="s">
        <v>653</v>
      </c>
      <c r="H265" s="45" t="s">
        <v>653</v>
      </c>
      <c r="I265" s="45" t="s">
        <v>653</v>
      </c>
      <c r="J265" s="45" t="s">
        <v>653</v>
      </c>
      <c r="K265" s="45" t="s">
        <v>653</v>
      </c>
      <c r="L265" s="45" t="s">
        <v>653</v>
      </c>
      <c r="M265" s="45" t="s">
        <v>653</v>
      </c>
      <c r="N265" s="45" t="s">
        <v>653</v>
      </c>
      <c r="O265" s="45" t="s">
        <v>653</v>
      </c>
      <c r="P265" s="45" t="s">
        <v>653</v>
      </c>
      <c r="Q265" s="45" t="s">
        <v>653</v>
      </c>
      <c r="R265" s="45" t="s">
        <v>653</v>
      </c>
      <c r="S265" s="45" t="s">
        <v>653</v>
      </c>
      <c r="T265" s="45" t="s">
        <v>653</v>
      </c>
      <c r="U265" s="45" t="s">
        <v>653</v>
      </c>
      <c r="V265" s="729"/>
      <c r="W265" s="444" t="s">
        <v>653</v>
      </c>
      <c r="X265" s="45" t="s">
        <v>653</v>
      </c>
      <c r="Y265" s="45" t="s">
        <v>653</v>
      </c>
      <c r="Z265" s="444" t="s">
        <v>653</v>
      </c>
      <c r="AA265" s="444" t="s">
        <v>653</v>
      </c>
      <c r="AB265" s="450" t="s">
        <v>653</v>
      </c>
      <c r="AC265" s="444" t="s">
        <v>653</v>
      </c>
      <c r="AD265" s="444" t="s">
        <v>653</v>
      </c>
      <c r="AE265" s="45" t="s">
        <v>653</v>
      </c>
      <c r="AF265" s="444" t="s">
        <v>653</v>
      </c>
      <c r="AG265" s="444" t="s">
        <v>653</v>
      </c>
      <c r="AH265" s="450" t="s">
        <v>653</v>
      </c>
      <c r="AI265" s="45" t="s">
        <v>653</v>
      </c>
      <c r="AJ265" s="45" t="s">
        <v>653</v>
      </c>
      <c r="AK265" s="45" t="s">
        <v>653</v>
      </c>
      <c r="AL265" s="554"/>
      <c r="AM265" s="554"/>
      <c r="AN265" s="450" t="s">
        <v>653</v>
      </c>
      <c r="AO265" s="554"/>
      <c r="AP265" s="554"/>
      <c r="AQ265" s="450" t="s">
        <v>653</v>
      </c>
      <c r="AR265" s="444" t="s">
        <v>653</v>
      </c>
      <c r="AS265" s="444" t="s">
        <v>653</v>
      </c>
      <c r="AT265" s="45" t="s">
        <v>653</v>
      </c>
      <c r="AU265" s="554"/>
      <c r="AV265" s="554"/>
      <c r="AW265" s="450" t="s">
        <v>653</v>
      </c>
      <c r="AX265" s="554"/>
      <c r="AY265" s="554"/>
      <c r="AZ265" s="450" t="s">
        <v>653</v>
      </c>
      <c r="BA265" s="554"/>
      <c r="BB265" s="554"/>
      <c r="BC265" s="450"/>
      <c r="BD265" s="572">
        <v>42882</v>
      </c>
      <c r="BE265" s="444" t="s">
        <v>653</v>
      </c>
      <c r="BF265" s="444" t="s">
        <v>653</v>
      </c>
      <c r="BG265" s="45" t="s">
        <v>653</v>
      </c>
      <c r="BH265" s="580" t="s">
        <v>1024</v>
      </c>
      <c r="BI265" s="580" t="s">
        <v>1024</v>
      </c>
      <c r="BJ265" s="45" t="s">
        <v>653</v>
      </c>
      <c r="BK265" s="580" t="s">
        <v>1024</v>
      </c>
      <c r="BL265" s="580" t="s">
        <v>1024</v>
      </c>
      <c r="BM265" s="729"/>
      <c r="BN265" s="45" t="s">
        <v>653</v>
      </c>
      <c r="BO265" s="45" t="s">
        <v>653</v>
      </c>
      <c r="BP265" s="729"/>
      <c r="BQ265" s="45" t="s">
        <v>653</v>
      </c>
      <c r="BR265" s="45" t="s">
        <v>653</v>
      </c>
      <c r="BS265" s="729"/>
      <c r="BT265" s="45" t="s">
        <v>653</v>
      </c>
      <c r="BU265" s="45" t="s">
        <v>653</v>
      </c>
      <c r="BV265" s="45" t="s">
        <v>653</v>
      </c>
      <c r="BW265" s="554"/>
      <c r="BX265" s="554"/>
      <c r="BY265" s="580" t="s">
        <v>1024</v>
      </c>
      <c r="BZ265" s="574"/>
      <c r="CA265" s="574"/>
      <c r="CB265" s="45" t="s">
        <v>653</v>
      </c>
      <c r="CC265" s="574"/>
      <c r="CD265" s="574"/>
      <c r="CE265" s="45" t="s">
        <v>653</v>
      </c>
      <c r="CF265" s="45" t="s">
        <v>653</v>
      </c>
      <c r="CG265" s="444" t="s">
        <v>653</v>
      </c>
      <c r="CH265" s="450" t="s">
        <v>653</v>
      </c>
      <c r="CI265" s="444" t="s">
        <v>653</v>
      </c>
      <c r="CJ265" s="444" t="s">
        <v>653</v>
      </c>
      <c r="CK265" s="729"/>
      <c r="CL265" s="576" t="s">
        <v>665</v>
      </c>
      <c r="CM265" s="580" t="s">
        <v>659</v>
      </c>
      <c r="CN265" s="45" t="s">
        <v>653</v>
      </c>
      <c r="CO265" s="444" t="s">
        <v>653</v>
      </c>
      <c r="CP265" s="444" t="s">
        <v>653</v>
      </c>
      <c r="CQ265" s="45" t="s">
        <v>653</v>
      </c>
      <c r="CR265" s="580" t="s">
        <v>659</v>
      </c>
      <c r="CS265" s="580" t="s">
        <v>659</v>
      </c>
      <c r="CT265" s="45" t="s">
        <v>653</v>
      </c>
    </row>
    <row r="266" spans="1:98" x14ac:dyDescent="0.15">
      <c r="A266" s="572">
        <v>42883</v>
      </c>
      <c r="B266" s="45" t="s">
        <v>653</v>
      </c>
      <c r="C266" s="45" t="s">
        <v>653</v>
      </c>
      <c r="D266" s="450" t="s">
        <v>653</v>
      </c>
      <c r="E266" s="45" t="s">
        <v>653</v>
      </c>
      <c r="F266" s="45" t="s">
        <v>653</v>
      </c>
      <c r="G266" s="45" t="s">
        <v>653</v>
      </c>
      <c r="H266" s="45" t="s">
        <v>653</v>
      </c>
      <c r="I266" s="45" t="s">
        <v>653</v>
      </c>
      <c r="J266" s="45" t="s">
        <v>653</v>
      </c>
      <c r="K266" s="45" t="s">
        <v>653</v>
      </c>
      <c r="L266" s="45" t="s">
        <v>653</v>
      </c>
      <c r="M266" s="45" t="s">
        <v>653</v>
      </c>
      <c r="N266" s="45" t="s">
        <v>653</v>
      </c>
      <c r="O266" s="45" t="s">
        <v>653</v>
      </c>
      <c r="P266" s="45" t="s">
        <v>653</v>
      </c>
      <c r="Q266" s="45" t="s">
        <v>653</v>
      </c>
      <c r="R266" s="45" t="s">
        <v>653</v>
      </c>
      <c r="S266" s="45" t="s">
        <v>653</v>
      </c>
      <c r="T266" s="45" t="s">
        <v>653</v>
      </c>
      <c r="U266" s="45" t="s">
        <v>653</v>
      </c>
      <c r="V266" s="729"/>
      <c r="W266" s="444" t="s">
        <v>653</v>
      </c>
      <c r="X266" s="45" t="s">
        <v>653</v>
      </c>
      <c r="Y266" s="45" t="s">
        <v>653</v>
      </c>
      <c r="Z266" s="444" t="s">
        <v>653</v>
      </c>
      <c r="AA266" s="444" t="s">
        <v>653</v>
      </c>
      <c r="AB266" s="575" t="s">
        <v>659</v>
      </c>
      <c r="AC266" s="444" t="s">
        <v>653</v>
      </c>
      <c r="AD266" s="444" t="s">
        <v>653</v>
      </c>
      <c r="AE266" s="45" t="s">
        <v>653</v>
      </c>
      <c r="AF266" s="444" t="s">
        <v>653</v>
      </c>
      <c r="AG266" s="444" t="s">
        <v>653</v>
      </c>
      <c r="AH266" s="450" t="s">
        <v>653</v>
      </c>
      <c r="AI266" s="45" t="s">
        <v>653</v>
      </c>
      <c r="AJ266" s="45" t="s">
        <v>653</v>
      </c>
      <c r="AK266" s="45" t="s">
        <v>653</v>
      </c>
      <c r="AL266" s="554"/>
      <c r="AM266" s="554"/>
      <c r="AN266" s="450" t="s">
        <v>653</v>
      </c>
      <c r="AO266" s="554"/>
      <c r="AP266" s="554"/>
      <c r="AQ266" s="450" t="s">
        <v>653</v>
      </c>
      <c r="AR266" s="444" t="s">
        <v>653</v>
      </c>
      <c r="AS266" s="444" t="s">
        <v>653</v>
      </c>
      <c r="AT266" s="45" t="s">
        <v>653</v>
      </c>
      <c r="AU266" s="554"/>
      <c r="AV266" s="554"/>
      <c r="AW266" s="450" t="s">
        <v>653</v>
      </c>
      <c r="AX266" s="554"/>
      <c r="AY266" s="554"/>
      <c r="AZ266" s="450" t="s">
        <v>653</v>
      </c>
      <c r="BA266" s="554"/>
      <c r="BB266" s="554"/>
      <c r="BC266" s="450"/>
      <c r="BD266" s="572">
        <v>42883</v>
      </c>
      <c r="BE266" s="444" t="s">
        <v>653</v>
      </c>
      <c r="BF266" s="444" t="s">
        <v>653</v>
      </c>
      <c r="BG266" s="45" t="s">
        <v>653</v>
      </c>
      <c r="BH266" s="580" t="s">
        <v>1024</v>
      </c>
      <c r="BI266" s="580" t="s">
        <v>1024</v>
      </c>
      <c r="BJ266" s="45" t="s">
        <v>653</v>
      </c>
      <c r="BK266" s="580" t="s">
        <v>1024</v>
      </c>
      <c r="BL266" s="580" t="s">
        <v>1024</v>
      </c>
      <c r="BM266" s="729"/>
      <c r="BN266" s="45" t="s">
        <v>653</v>
      </c>
      <c r="BO266" s="45" t="s">
        <v>653</v>
      </c>
      <c r="BP266" s="729"/>
      <c r="BQ266" s="45" t="s">
        <v>653</v>
      </c>
      <c r="BR266" s="45" t="s">
        <v>653</v>
      </c>
      <c r="BS266" s="729"/>
      <c r="BT266" s="45" t="s">
        <v>653</v>
      </c>
      <c r="BU266" s="45" t="s">
        <v>653</v>
      </c>
      <c r="BV266" s="45" t="s">
        <v>653</v>
      </c>
      <c r="BW266" s="554"/>
      <c r="BX266" s="554"/>
      <c r="BY266" s="580" t="s">
        <v>1024</v>
      </c>
      <c r="BZ266" s="574"/>
      <c r="CA266" s="574"/>
      <c r="CB266" s="45" t="s">
        <v>653</v>
      </c>
      <c r="CC266" s="574"/>
      <c r="CD266" s="574"/>
      <c r="CE266" s="45" t="s">
        <v>653</v>
      </c>
      <c r="CF266" s="45" t="s">
        <v>653</v>
      </c>
      <c r="CG266" s="444" t="s">
        <v>653</v>
      </c>
      <c r="CH266" s="450" t="s">
        <v>653</v>
      </c>
      <c r="CI266" s="444" t="s">
        <v>653</v>
      </c>
      <c r="CJ266" s="444" t="s">
        <v>653</v>
      </c>
      <c r="CK266" s="729"/>
      <c r="CL266" s="444" t="s">
        <v>653</v>
      </c>
      <c r="CM266" s="580" t="s">
        <v>659</v>
      </c>
      <c r="CN266" s="45" t="s">
        <v>653</v>
      </c>
      <c r="CO266" s="444" t="s">
        <v>653</v>
      </c>
      <c r="CP266" s="444" t="s">
        <v>653</v>
      </c>
      <c r="CQ266" s="45" t="s">
        <v>653</v>
      </c>
      <c r="CR266" s="580" t="s">
        <v>659</v>
      </c>
      <c r="CS266" s="580" t="s">
        <v>659</v>
      </c>
      <c r="CT266" s="45" t="s">
        <v>653</v>
      </c>
    </row>
    <row r="267" spans="1:98" x14ac:dyDescent="0.15">
      <c r="A267" s="572">
        <v>42884</v>
      </c>
      <c r="B267" s="45" t="s">
        <v>653</v>
      </c>
      <c r="C267" s="45" t="s">
        <v>653</v>
      </c>
      <c r="D267" s="450" t="s">
        <v>653</v>
      </c>
      <c r="E267" s="45" t="s">
        <v>653</v>
      </c>
      <c r="F267" s="45" t="s">
        <v>653</v>
      </c>
      <c r="G267" s="45" t="s">
        <v>653</v>
      </c>
      <c r="H267" s="45" t="s">
        <v>653</v>
      </c>
      <c r="I267" s="45" t="s">
        <v>653</v>
      </c>
      <c r="J267" s="45" t="s">
        <v>653</v>
      </c>
      <c r="K267" s="45" t="s">
        <v>653</v>
      </c>
      <c r="L267" s="45" t="s">
        <v>653</v>
      </c>
      <c r="M267" s="45" t="s">
        <v>653</v>
      </c>
      <c r="N267" s="45" t="s">
        <v>653</v>
      </c>
      <c r="O267" s="45" t="s">
        <v>653</v>
      </c>
      <c r="P267" s="45" t="s">
        <v>653</v>
      </c>
      <c r="Q267" s="45" t="s">
        <v>653</v>
      </c>
      <c r="R267" s="45" t="s">
        <v>653</v>
      </c>
      <c r="S267" s="45" t="s">
        <v>653</v>
      </c>
      <c r="T267" s="45" t="s">
        <v>653</v>
      </c>
      <c r="U267" s="45" t="s">
        <v>653</v>
      </c>
      <c r="V267" s="729"/>
      <c r="W267" s="444" t="s">
        <v>653</v>
      </c>
      <c r="X267" s="45" t="s">
        <v>653</v>
      </c>
      <c r="Y267" s="45" t="s">
        <v>653</v>
      </c>
      <c r="Z267" s="444" t="s">
        <v>653</v>
      </c>
      <c r="AA267" s="444" t="s">
        <v>653</v>
      </c>
      <c r="AB267" s="450" t="s">
        <v>653</v>
      </c>
      <c r="AC267" s="444" t="s">
        <v>653</v>
      </c>
      <c r="AD267" s="444" t="s">
        <v>653</v>
      </c>
      <c r="AE267" s="45" t="s">
        <v>653</v>
      </c>
      <c r="AF267" s="444" t="s">
        <v>653</v>
      </c>
      <c r="AG267" s="444" t="s">
        <v>653</v>
      </c>
      <c r="AH267" s="450" t="s">
        <v>653</v>
      </c>
      <c r="AI267" s="45" t="s">
        <v>653</v>
      </c>
      <c r="AJ267" s="45" t="s">
        <v>653</v>
      </c>
      <c r="AK267" s="45" t="s">
        <v>653</v>
      </c>
      <c r="AL267" s="554"/>
      <c r="AM267" s="554"/>
      <c r="AN267" s="450" t="s">
        <v>653</v>
      </c>
      <c r="AO267" s="554"/>
      <c r="AP267" s="554"/>
      <c r="AQ267" s="450" t="s">
        <v>653</v>
      </c>
      <c r="AR267" s="444" t="s">
        <v>653</v>
      </c>
      <c r="AS267" s="444" t="s">
        <v>653</v>
      </c>
      <c r="AT267" s="45" t="s">
        <v>653</v>
      </c>
      <c r="AU267" s="554"/>
      <c r="AV267" s="554"/>
      <c r="AW267" s="450" t="s">
        <v>653</v>
      </c>
      <c r="AX267" s="554"/>
      <c r="AY267" s="554"/>
      <c r="AZ267" s="450" t="s">
        <v>653</v>
      </c>
      <c r="BA267" s="554"/>
      <c r="BB267" s="554"/>
      <c r="BC267" s="450"/>
      <c r="BD267" s="572">
        <v>42884</v>
      </c>
      <c r="BE267" s="444" t="s">
        <v>653</v>
      </c>
      <c r="BF267" s="444" t="s">
        <v>653</v>
      </c>
      <c r="BG267" s="45" t="s">
        <v>653</v>
      </c>
      <c r="BH267" s="580" t="s">
        <v>1024</v>
      </c>
      <c r="BI267" s="580" t="s">
        <v>1024</v>
      </c>
      <c r="BJ267" s="45" t="s">
        <v>653</v>
      </c>
      <c r="BK267" s="580" t="s">
        <v>1024</v>
      </c>
      <c r="BL267" s="580" t="s">
        <v>1024</v>
      </c>
      <c r="BM267" s="729"/>
      <c r="BN267" s="45" t="s">
        <v>653</v>
      </c>
      <c r="BO267" s="45" t="s">
        <v>653</v>
      </c>
      <c r="BP267" s="729"/>
      <c r="BQ267" s="45" t="s">
        <v>653</v>
      </c>
      <c r="BR267" s="45" t="s">
        <v>653</v>
      </c>
      <c r="BS267" s="729"/>
      <c r="BT267" s="45" t="s">
        <v>653</v>
      </c>
      <c r="BU267" s="45" t="s">
        <v>653</v>
      </c>
      <c r="BV267" s="45" t="s">
        <v>653</v>
      </c>
      <c r="BW267" s="554"/>
      <c r="BX267" s="554"/>
      <c r="BY267" s="580" t="s">
        <v>1024</v>
      </c>
      <c r="BZ267" s="574"/>
      <c r="CA267" s="574"/>
      <c r="CB267" s="45" t="s">
        <v>653</v>
      </c>
      <c r="CC267" s="574"/>
      <c r="CD267" s="574"/>
      <c r="CE267" s="45" t="s">
        <v>653</v>
      </c>
      <c r="CF267" s="45" t="s">
        <v>653</v>
      </c>
      <c r="CG267" s="444" t="s">
        <v>653</v>
      </c>
      <c r="CH267" s="450" t="s">
        <v>653</v>
      </c>
      <c r="CI267" s="444" t="s">
        <v>653</v>
      </c>
      <c r="CJ267" s="444" t="s">
        <v>653</v>
      </c>
      <c r="CK267" s="729"/>
      <c r="CL267" s="580" t="s">
        <v>659</v>
      </c>
      <c r="CM267" s="580" t="s">
        <v>659</v>
      </c>
      <c r="CN267" s="45" t="s">
        <v>653</v>
      </c>
      <c r="CO267" s="444" t="s">
        <v>653</v>
      </c>
      <c r="CP267" s="444" t="s">
        <v>653</v>
      </c>
      <c r="CQ267" s="45" t="s">
        <v>653</v>
      </c>
      <c r="CR267" s="580" t="s">
        <v>659</v>
      </c>
      <c r="CS267" s="580" t="s">
        <v>659</v>
      </c>
      <c r="CT267" s="45" t="s">
        <v>653</v>
      </c>
    </row>
    <row r="268" spans="1:98" x14ac:dyDescent="0.15">
      <c r="A268" s="572">
        <v>42885</v>
      </c>
      <c r="B268" s="45" t="s">
        <v>653</v>
      </c>
      <c r="C268" s="45" t="s">
        <v>653</v>
      </c>
      <c r="D268" s="450" t="s">
        <v>653</v>
      </c>
      <c r="E268" s="45" t="s">
        <v>653</v>
      </c>
      <c r="F268" s="45" t="s">
        <v>653</v>
      </c>
      <c r="G268" s="45" t="s">
        <v>653</v>
      </c>
      <c r="H268" s="45" t="s">
        <v>653</v>
      </c>
      <c r="I268" s="45" t="s">
        <v>653</v>
      </c>
      <c r="J268" s="45" t="s">
        <v>653</v>
      </c>
      <c r="K268" s="45" t="s">
        <v>653</v>
      </c>
      <c r="L268" s="45" t="s">
        <v>653</v>
      </c>
      <c r="M268" s="45" t="s">
        <v>653</v>
      </c>
      <c r="N268" s="45" t="s">
        <v>653</v>
      </c>
      <c r="O268" s="45" t="s">
        <v>653</v>
      </c>
      <c r="P268" s="45" t="s">
        <v>653</v>
      </c>
      <c r="Q268" s="45" t="s">
        <v>653</v>
      </c>
      <c r="R268" s="45" t="s">
        <v>653</v>
      </c>
      <c r="S268" s="45" t="s">
        <v>653</v>
      </c>
      <c r="T268" s="45" t="s">
        <v>653</v>
      </c>
      <c r="U268" s="45" t="s">
        <v>653</v>
      </c>
      <c r="V268" s="729"/>
      <c r="W268" s="444" t="s">
        <v>653</v>
      </c>
      <c r="X268" s="45" t="s">
        <v>653</v>
      </c>
      <c r="Y268" s="45" t="s">
        <v>653</v>
      </c>
      <c r="Z268" s="444" t="s">
        <v>653</v>
      </c>
      <c r="AA268" s="444" t="s">
        <v>653</v>
      </c>
      <c r="AB268" s="450" t="s">
        <v>653</v>
      </c>
      <c r="AC268" s="444" t="s">
        <v>653</v>
      </c>
      <c r="AD268" s="444" t="s">
        <v>653</v>
      </c>
      <c r="AE268" s="45" t="s">
        <v>653</v>
      </c>
      <c r="AF268" s="444" t="s">
        <v>653</v>
      </c>
      <c r="AG268" s="444" t="s">
        <v>653</v>
      </c>
      <c r="AH268" s="450" t="s">
        <v>653</v>
      </c>
      <c r="AI268" s="45" t="s">
        <v>653</v>
      </c>
      <c r="AJ268" s="45" t="s">
        <v>653</v>
      </c>
      <c r="AK268" s="45" t="s">
        <v>653</v>
      </c>
      <c r="AL268" s="554"/>
      <c r="AM268" s="554"/>
      <c r="AN268" s="450" t="s">
        <v>653</v>
      </c>
      <c r="AO268" s="554"/>
      <c r="AP268" s="554"/>
      <c r="AQ268" s="450" t="s">
        <v>653</v>
      </c>
      <c r="AR268" s="444" t="s">
        <v>653</v>
      </c>
      <c r="AS268" s="444" t="s">
        <v>653</v>
      </c>
      <c r="AT268" s="45" t="s">
        <v>653</v>
      </c>
      <c r="AU268" s="554"/>
      <c r="AV268" s="554"/>
      <c r="AW268" s="450" t="s">
        <v>653</v>
      </c>
      <c r="AX268" s="554"/>
      <c r="AY268" s="554"/>
      <c r="AZ268" s="450" t="s">
        <v>653</v>
      </c>
      <c r="BA268" s="554"/>
      <c r="BB268" s="554"/>
      <c r="BC268" s="450"/>
      <c r="BD268" s="572">
        <v>42885</v>
      </c>
      <c r="BE268" s="444" t="s">
        <v>653</v>
      </c>
      <c r="BF268" s="444" t="s">
        <v>653</v>
      </c>
      <c r="BG268" s="45" t="s">
        <v>653</v>
      </c>
      <c r="BH268" s="580" t="s">
        <v>1024</v>
      </c>
      <c r="BI268" s="580" t="s">
        <v>1024</v>
      </c>
      <c r="BJ268" s="45" t="s">
        <v>653</v>
      </c>
      <c r="BK268" s="580" t="s">
        <v>1024</v>
      </c>
      <c r="BL268" s="580" t="s">
        <v>1024</v>
      </c>
      <c r="BM268" s="729"/>
      <c r="BN268" s="45" t="s">
        <v>653</v>
      </c>
      <c r="BO268" s="45" t="s">
        <v>653</v>
      </c>
      <c r="BP268" s="729"/>
      <c r="BQ268" s="45" t="s">
        <v>653</v>
      </c>
      <c r="BR268" s="45" t="s">
        <v>653</v>
      </c>
      <c r="BS268" s="729"/>
      <c r="BT268" s="45" t="s">
        <v>653</v>
      </c>
      <c r="BU268" s="45" t="s">
        <v>653</v>
      </c>
      <c r="BV268" s="45" t="s">
        <v>653</v>
      </c>
      <c r="BW268" s="554"/>
      <c r="BX268" s="554"/>
      <c r="BY268" s="580" t="s">
        <v>1024</v>
      </c>
      <c r="BZ268" s="574"/>
      <c r="CA268" s="574"/>
      <c r="CB268" s="45" t="s">
        <v>653</v>
      </c>
      <c r="CC268" s="574"/>
      <c r="CD268" s="574"/>
      <c r="CE268" s="45" t="s">
        <v>653</v>
      </c>
      <c r="CF268" s="45" t="s">
        <v>653</v>
      </c>
      <c r="CG268" s="444" t="s">
        <v>653</v>
      </c>
      <c r="CH268" s="450" t="s">
        <v>653</v>
      </c>
      <c r="CI268" s="444" t="s">
        <v>653</v>
      </c>
      <c r="CJ268" s="444" t="s">
        <v>653</v>
      </c>
      <c r="CK268" s="729"/>
      <c r="CL268" s="580" t="s">
        <v>659</v>
      </c>
      <c r="CM268" s="580" t="s">
        <v>659</v>
      </c>
      <c r="CN268" s="45" t="s">
        <v>653</v>
      </c>
      <c r="CO268" s="444" t="s">
        <v>653</v>
      </c>
      <c r="CP268" s="444" t="s">
        <v>653</v>
      </c>
      <c r="CQ268" s="45" t="s">
        <v>653</v>
      </c>
      <c r="CR268" s="580" t="s">
        <v>659</v>
      </c>
      <c r="CS268" s="580" t="s">
        <v>659</v>
      </c>
      <c r="CT268" s="45" t="s">
        <v>653</v>
      </c>
    </row>
    <row r="269" spans="1:98" x14ac:dyDescent="0.15">
      <c r="A269" s="572">
        <v>42886</v>
      </c>
      <c r="B269" s="45" t="s">
        <v>653</v>
      </c>
      <c r="C269" s="45" t="s">
        <v>653</v>
      </c>
      <c r="D269" s="450" t="s">
        <v>653</v>
      </c>
      <c r="E269" s="45" t="s">
        <v>653</v>
      </c>
      <c r="F269" s="45" t="s">
        <v>653</v>
      </c>
      <c r="G269" s="45" t="s">
        <v>653</v>
      </c>
      <c r="H269" s="45" t="s">
        <v>653</v>
      </c>
      <c r="I269" s="45" t="s">
        <v>653</v>
      </c>
      <c r="J269" s="45" t="s">
        <v>653</v>
      </c>
      <c r="K269" s="45" t="s">
        <v>653</v>
      </c>
      <c r="L269" s="45" t="s">
        <v>653</v>
      </c>
      <c r="M269" s="45" t="s">
        <v>653</v>
      </c>
      <c r="N269" s="45" t="s">
        <v>653</v>
      </c>
      <c r="O269" s="45" t="s">
        <v>653</v>
      </c>
      <c r="P269" s="45" t="s">
        <v>653</v>
      </c>
      <c r="Q269" s="45" t="s">
        <v>653</v>
      </c>
      <c r="R269" s="45" t="s">
        <v>653</v>
      </c>
      <c r="S269" s="45" t="s">
        <v>653</v>
      </c>
      <c r="T269" s="45" t="s">
        <v>653</v>
      </c>
      <c r="U269" s="45" t="s">
        <v>653</v>
      </c>
      <c r="V269" s="729"/>
      <c r="W269" s="444" t="s">
        <v>653</v>
      </c>
      <c r="X269" s="45" t="s">
        <v>653</v>
      </c>
      <c r="Y269" s="45" t="s">
        <v>653</v>
      </c>
      <c r="Z269" s="444" t="s">
        <v>653</v>
      </c>
      <c r="AA269" s="444" t="s">
        <v>653</v>
      </c>
      <c r="AB269" s="450" t="s">
        <v>653</v>
      </c>
      <c r="AC269" s="444" t="s">
        <v>653</v>
      </c>
      <c r="AD269" s="444" t="s">
        <v>653</v>
      </c>
      <c r="AE269" s="45" t="s">
        <v>653</v>
      </c>
      <c r="AF269" s="444" t="s">
        <v>653</v>
      </c>
      <c r="AG269" s="444" t="s">
        <v>653</v>
      </c>
      <c r="AH269" s="450" t="s">
        <v>653</v>
      </c>
      <c r="AI269" s="45" t="s">
        <v>653</v>
      </c>
      <c r="AJ269" s="45" t="s">
        <v>653</v>
      </c>
      <c r="AK269" s="45" t="s">
        <v>653</v>
      </c>
      <c r="AL269" s="554"/>
      <c r="AM269" s="554"/>
      <c r="AN269" s="450" t="s">
        <v>653</v>
      </c>
      <c r="AO269" s="554"/>
      <c r="AP269" s="554"/>
      <c r="AQ269" s="450" t="s">
        <v>653</v>
      </c>
      <c r="AR269" s="444" t="s">
        <v>653</v>
      </c>
      <c r="AS269" s="444" t="s">
        <v>653</v>
      </c>
      <c r="AT269" s="45" t="s">
        <v>653</v>
      </c>
      <c r="AU269" s="554"/>
      <c r="AV269" s="554"/>
      <c r="AW269" s="450" t="s">
        <v>653</v>
      </c>
      <c r="AX269" s="554"/>
      <c r="AY269" s="554"/>
      <c r="AZ269" s="450" t="s">
        <v>653</v>
      </c>
      <c r="BA269" s="554"/>
      <c r="BB269" s="554"/>
      <c r="BC269" s="450"/>
      <c r="BD269" s="572">
        <v>42886</v>
      </c>
      <c r="BE269" s="444" t="s">
        <v>653</v>
      </c>
      <c r="BF269" s="444" t="s">
        <v>653</v>
      </c>
      <c r="BG269" s="45" t="s">
        <v>653</v>
      </c>
      <c r="BH269" s="580" t="s">
        <v>1024</v>
      </c>
      <c r="BI269" s="580" t="s">
        <v>1024</v>
      </c>
      <c r="BJ269" s="45" t="s">
        <v>653</v>
      </c>
      <c r="BK269" s="580" t="s">
        <v>1024</v>
      </c>
      <c r="BL269" s="580" t="s">
        <v>1024</v>
      </c>
      <c r="BM269" s="729"/>
      <c r="BN269" s="45" t="s">
        <v>653</v>
      </c>
      <c r="BO269" s="45" t="s">
        <v>653</v>
      </c>
      <c r="BP269" s="729"/>
      <c r="BQ269" s="45" t="s">
        <v>653</v>
      </c>
      <c r="BR269" s="45" t="s">
        <v>653</v>
      </c>
      <c r="BS269" s="729"/>
      <c r="BT269" s="45" t="s">
        <v>653</v>
      </c>
      <c r="BU269" s="45" t="s">
        <v>653</v>
      </c>
      <c r="BV269" s="45" t="s">
        <v>653</v>
      </c>
      <c r="BW269" s="554"/>
      <c r="BX269" s="554"/>
      <c r="BY269" s="580" t="s">
        <v>1024</v>
      </c>
      <c r="BZ269" s="574"/>
      <c r="CA269" s="574"/>
      <c r="CB269" s="45" t="s">
        <v>653</v>
      </c>
      <c r="CC269" s="574"/>
      <c r="CD269" s="574"/>
      <c r="CE269" s="45" t="s">
        <v>653</v>
      </c>
      <c r="CF269" s="45" t="s">
        <v>653</v>
      </c>
      <c r="CG269" s="444" t="s">
        <v>653</v>
      </c>
      <c r="CH269" s="450" t="s">
        <v>653</v>
      </c>
      <c r="CI269" s="444" t="s">
        <v>653</v>
      </c>
      <c r="CJ269" s="444" t="s">
        <v>653</v>
      </c>
      <c r="CK269" s="729"/>
      <c r="CL269" s="580" t="s">
        <v>659</v>
      </c>
      <c r="CM269" s="580" t="s">
        <v>659</v>
      </c>
      <c r="CN269" s="45" t="s">
        <v>653</v>
      </c>
      <c r="CO269" s="444" t="s">
        <v>653</v>
      </c>
      <c r="CP269" s="444" t="s">
        <v>653</v>
      </c>
      <c r="CQ269" s="45" t="s">
        <v>653</v>
      </c>
      <c r="CR269" s="580" t="s">
        <v>659</v>
      </c>
      <c r="CS269" s="580" t="s">
        <v>659</v>
      </c>
      <c r="CT269" s="45" t="s">
        <v>653</v>
      </c>
    </row>
    <row r="270" spans="1:98" x14ac:dyDescent="0.15">
      <c r="A270" s="572">
        <v>42887</v>
      </c>
      <c r="B270" s="45" t="s">
        <v>653</v>
      </c>
      <c r="C270" s="45" t="s">
        <v>653</v>
      </c>
      <c r="D270" s="450" t="s">
        <v>653</v>
      </c>
      <c r="E270" s="45" t="s">
        <v>653</v>
      </c>
      <c r="F270" s="45" t="s">
        <v>653</v>
      </c>
      <c r="G270" s="45" t="s">
        <v>653</v>
      </c>
      <c r="H270" s="45" t="s">
        <v>653</v>
      </c>
      <c r="I270" s="45" t="s">
        <v>653</v>
      </c>
      <c r="J270" s="45" t="s">
        <v>653</v>
      </c>
      <c r="K270" s="45" t="s">
        <v>653</v>
      </c>
      <c r="L270" s="45" t="s">
        <v>653</v>
      </c>
      <c r="M270" s="45" t="s">
        <v>653</v>
      </c>
      <c r="N270" s="45" t="s">
        <v>653</v>
      </c>
      <c r="O270" s="45" t="s">
        <v>653</v>
      </c>
      <c r="P270" s="45" t="s">
        <v>653</v>
      </c>
      <c r="Q270" s="45" t="s">
        <v>653</v>
      </c>
      <c r="R270" s="45" t="s">
        <v>653</v>
      </c>
      <c r="S270" s="45" t="s">
        <v>653</v>
      </c>
      <c r="T270" s="45" t="s">
        <v>653</v>
      </c>
      <c r="U270" s="45" t="s">
        <v>653</v>
      </c>
      <c r="V270" s="729"/>
      <c r="W270" s="444" t="s">
        <v>653</v>
      </c>
      <c r="X270" s="45" t="s">
        <v>653</v>
      </c>
      <c r="Y270" s="45" t="s">
        <v>653</v>
      </c>
      <c r="Z270" s="444" t="s">
        <v>653</v>
      </c>
      <c r="AA270" s="444" t="s">
        <v>653</v>
      </c>
      <c r="AB270" s="450" t="s">
        <v>653</v>
      </c>
      <c r="AC270" s="444" t="s">
        <v>653</v>
      </c>
      <c r="AD270" s="444" t="s">
        <v>653</v>
      </c>
      <c r="AE270" s="45" t="s">
        <v>653</v>
      </c>
      <c r="AF270" s="444" t="s">
        <v>653</v>
      </c>
      <c r="AG270" s="444" t="s">
        <v>653</v>
      </c>
      <c r="AH270" s="450" t="s">
        <v>653</v>
      </c>
      <c r="AI270" s="45" t="s">
        <v>653</v>
      </c>
      <c r="AJ270" s="45" t="s">
        <v>653</v>
      </c>
      <c r="AK270" s="45" t="s">
        <v>653</v>
      </c>
      <c r="AL270" s="554"/>
      <c r="AM270" s="554"/>
      <c r="AN270" s="450" t="s">
        <v>653</v>
      </c>
      <c r="AO270" s="554"/>
      <c r="AP270" s="554"/>
      <c r="AQ270" s="450" t="s">
        <v>653</v>
      </c>
      <c r="AR270" s="444" t="s">
        <v>653</v>
      </c>
      <c r="AS270" s="444" t="s">
        <v>653</v>
      </c>
      <c r="AT270" s="45" t="s">
        <v>653</v>
      </c>
      <c r="AU270" s="554"/>
      <c r="AV270" s="554"/>
      <c r="AW270" s="450" t="s">
        <v>653</v>
      </c>
      <c r="AX270" s="554"/>
      <c r="AY270" s="554"/>
      <c r="AZ270" s="450" t="s">
        <v>653</v>
      </c>
      <c r="BA270" s="554"/>
      <c r="BB270" s="554"/>
      <c r="BC270" s="450"/>
      <c r="BD270" s="572">
        <v>42887</v>
      </c>
      <c r="BE270" s="444" t="s">
        <v>653</v>
      </c>
      <c r="BF270" s="444" t="s">
        <v>653</v>
      </c>
      <c r="BG270" s="45" t="s">
        <v>653</v>
      </c>
      <c r="BH270" s="580" t="s">
        <v>1024</v>
      </c>
      <c r="BI270" s="580" t="s">
        <v>1024</v>
      </c>
      <c r="BJ270" s="45" t="s">
        <v>653</v>
      </c>
      <c r="BK270" s="580" t="s">
        <v>1024</v>
      </c>
      <c r="BL270" s="580" t="s">
        <v>1024</v>
      </c>
      <c r="BM270" s="729"/>
      <c r="BN270" s="45" t="s">
        <v>653</v>
      </c>
      <c r="BO270" s="45" t="s">
        <v>653</v>
      </c>
      <c r="BP270" s="729"/>
      <c r="BQ270" s="45" t="s">
        <v>653</v>
      </c>
      <c r="BR270" s="45" t="s">
        <v>653</v>
      </c>
      <c r="BS270" s="729"/>
      <c r="BT270" s="45" t="s">
        <v>653</v>
      </c>
      <c r="BU270" s="45" t="s">
        <v>653</v>
      </c>
      <c r="BV270" s="45" t="s">
        <v>653</v>
      </c>
      <c r="BW270" s="554"/>
      <c r="BX270" s="554"/>
      <c r="BY270" s="580" t="s">
        <v>1024</v>
      </c>
      <c r="BZ270" s="574"/>
      <c r="CA270" s="574"/>
      <c r="CB270" s="45" t="s">
        <v>653</v>
      </c>
      <c r="CC270" s="574"/>
      <c r="CD270" s="574"/>
      <c r="CE270" s="45" t="s">
        <v>653</v>
      </c>
      <c r="CF270" s="45" t="s">
        <v>653</v>
      </c>
      <c r="CG270" s="444" t="s">
        <v>653</v>
      </c>
      <c r="CH270" s="450" t="s">
        <v>653</v>
      </c>
      <c r="CI270" s="444" t="s">
        <v>653</v>
      </c>
      <c r="CJ270" s="444" t="s">
        <v>653</v>
      </c>
      <c r="CK270" s="729"/>
      <c r="CL270" s="580" t="s">
        <v>659</v>
      </c>
      <c r="CM270" s="580" t="s">
        <v>659</v>
      </c>
      <c r="CN270" s="45" t="s">
        <v>653</v>
      </c>
      <c r="CO270" s="444" t="s">
        <v>653</v>
      </c>
      <c r="CP270" s="444" t="s">
        <v>653</v>
      </c>
      <c r="CQ270" s="45" t="s">
        <v>653</v>
      </c>
      <c r="CR270" s="580" t="s">
        <v>659</v>
      </c>
      <c r="CS270" s="580" t="s">
        <v>659</v>
      </c>
      <c r="CT270" s="45" t="s">
        <v>653</v>
      </c>
    </row>
    <row r="271" spans="1:98" x14ac:dyDescent="0.15">
      <c r="A271" s="572">
        <v>42888</v>
      </c>
      <c r="B271" s="45" t="s">
        <v>653</v>
      </c>
      <c r="C271" s="45" t="s">
        <v>653</v>
      </c>
      <c r="D271" s="450" t="s">
        <v>653</v>
      </c>
      <c r="E271" s="45" t="s">
        <v>653</v>
      </c>
      <c r="F271" s="45" t="s">
        <v>653</v>
      </c>
      <c r="G271" s="45" t="s">
        <v>653</v>
      </c>
      <c r="H271" s="45" t="s">
        <v>653</v>
      </c>
      <c r="I271" s="45" t="s">
        <v>653</v>
      </c>
      <c r="J271" s="45" t="s">
        <v>653</v>
      </c>
      <c r="K271" s="45" t="s">
        <v>653</v>
      </c>
      <c r="L271" s="45" t="s">
        <v>653</v>
      </c>
      <c r="M271" s="45" t="s">
        <v>653</v>
      </c>
      <c r="N271" s="45" t="s">
        <v>653</v>
      </c>
      <c r="O271" s="45" t="s">
        <v>653</v>
      </c>
      <c r="P271" s="45" t="s">
        <v>653</v>
      </c>
      <c r="Q271" s="45" t="s">
        <v>653</v>
      </c>
      <c r="R271" s="45" t="s">
        <v>653</v>
      </c>
      <c r="S271" s="45" t="s">
        <v>653</v>
      </c>
      <c r="T271" s="45" t="s">
        <v>653</v>
      </c>
      <c r="U271" s="45" t="s">
        <v>653</v>
      </c>
      <c r="V271" s="729"/>
      <c r="W271" s="444" t="s">
        <v>653</v>
      </c>
      <c r="X271" s="45" t="s">
        <v>653</v>
      </c>
      <c r="Y271" s="45" t="s">
        <v>653</v>
      </c>
      <c r="Z271" s="444" t="s">
        <v>653</v>
      </c>
      <c r="AA271" s="444" t="s">
        <v>653</v>
      </c>
      <c r="AB271" s="450" t="s">
        <v>653</v>
      </c>
      <c r="AC271" s="444" t="s">
        <v>653</v>
      </c>
      <c r="AD271" s="444" t="s">
        <v>653</v>
      </c>
      <c r="AE271" s="45" t="s">
        <v>653</v>
      </c>
      <c r="AF271" s="444" t="s">
        <v>653</v>
      </c>
      <c r="AG271" s="444" t="s">
        <v>653</v>
      </c>
      <c r="AH271" s="450" t="s">
        <v>653</v>
      </c>
      <c r="AI271" s="45" t="s">
        <v>653</v>
      </c>
      <c r="AJ271" s="45" t="s">
        <v>653</v>
      </c>
      <c r="AK271" s="45" t="s">
        <v>653</v>
      </c>
      <c r="AL271" s="554"/>
      <c r="AM271" s="554"/>
      <c r="AN271" s="450" t="s">
        <v>653</v>
      </c>
      <c r="AO271" s="554"/>
      <c r="AP271" s="554"/>
      <c r="AQ271" s="450" t="s">
        <v>653</v>
      </c>
      <c r="AR271" s="444" t="s">
        <v>653</v>
      </c>
      <c r="AS271" s="444" t="s">
        <v>653</v>
      </c>
      <c r="AT271" s="45" t="s">
        <v>653</v>
      </c>
      <c r="AU271" s="554"/>
      <c r="AV271" s="554"/>
      <c r="AW271" s="450" t="s">
        <v>653</v>
      </c>
      <c r="AX271" s="554"/>
      <c r="AY271" s="554"/>
      <c r="AZ271" s="450" t="s">
        <v>653</v>
      </c>
      <c r="BA271" s="554"/>
      <c r="BB271" s="554"/>
      <c r="BC271" s="450"/>
      <c r="BD271" s="572">
        <v>42888</v>
      </c>
      <c r="BE271" s="444" t="s">
        <v>653</v>
      </c>
      <c r="BF271" s="444" t="s">
        <v>653</v>
      </c>
      <c r="BG271" s="45" t="s">
        <v>653</v>
      </c>
      <c r="BH271" s="580" t="s">
        <v>1024</v>
      </c>
      <c r="BI271" s="580" t="s">
        <v>1024</v>
      </c>
      <c r="BJ271" s="45" t="s">
        <v>653</v>
      </c>
      <c r="BK271" s="580" t="s">
        <v>1024</v>
      </c>
      <c r="BL271" s="580" t="s">
        <v>1024</v>
      </c>
      <c r="BM271" s="729"/>
      <c r="BN271" s="45" t="s">
        <v>653</v>
      </c>
      <c r="BO271" s="45" t="s">
        <v>653</v>
      </c>
      <c r="BP271" s="729"/>
      <c r="BQ271" s="45" t="s">
        <v>653</v>
      </c>
      <c r="BR271" s="45" t="s">
        <v>653</v>
      </c>
      <c r="BS271" s="729"/>
      <c r="BT271" s="45" t="s">
        <v>653</v>
      </c>
      <c r="BU271" s="45" t="s">
        <v>653</v>
      </c>
      <c r="BV271" s="45" t="s">
        <v>653</v>
      </c>
      <c r="BW271" s="554"/>
      <c r="BX271" s="554"/>
      <c r="BY271" s="580" t="s">
        <v>1024</v>
      </c>
      <c r="BZ271" s="574"/>
      <c r="CA271" s="574"/>
      <c r="CB271" s="45" t="s">
        <v>653</v>
      </c>
      <c r="CC271" s="574"/>
      <c r="CD271" s="574"/>
      <c r="CE271" s="45" t="s">
        <v>653</v>
      </c>
      <c r="CF271" s="45" t="s">
        <v>653</v>
      </c>
      <c r="CG271" s="444" t="s">
        <v>653</v>
      </c>
      <c r="CH271" s="450" t="s">
        <v>653</v>
      </c>
      <c r="CI271" s="444" t="s">
        <v>653</v>
      </c>
      <c r="CJ271" s="444" t="s">
        <v>653</v>
      </c>
      <c r="CK271" s="729"/>
      <c r="CL271" s="576" t="s">
        <v>665</v>
      </c>
      <c r="CM271" s="580" t="s">
        <v>659</v>
      </c>
      <c r="CN271" s="45" t="s">
        <v>653</v>
      </c>
      <c r="CO271" s="444" t="s">
        <v>653</v>
      </c>
      <c r="CP271" s="444" t="s">
        <v>653</v>
      </c>
      <c r="CQ271" s="45" t="s">
        <v>653</v>
      </c>
      <c r="CR271" s="580" t="s">
        <v>659</v>
      </c>
      <c r="CS271" s="580" t="s">
        <v>659</v>
      </c>
      <c r="CT271" s="45" t="s">
        <v>653</v>
      </c>
    </row>
    <row r="272" spans="1:98" x14ac:dyDescent="0.15">
      <c r="A272" s="572">
        <v>42889</v>
      </c>
      <c r="B272" s="45" t="s">
        <v>653</v>
      </c>
      <c r="C272" s="45" t="s">
        <v>653</v>
      </c>
      <c r="D272" s="450" t="s">
        <v>653</v>
      </c>
      <c r="E272" s="45" t="s">
        <v>653</v>
      </c>
      <c r="F272" s="45" t="s">
        <v>653</v>
      </c>
      <c r="G272" s="45" t="s">
        <v>653</v>
      </c>
      <c r="H272" s="45" t="s">
        <v>653</v>
      </c>
      <c r="I272" s="45" t="s">
        <v>653</v>
      </c>
      <c r="J272" s="45" t="s">
        <v>653</v>
      </c>
      <c r="K272" s="45" t="s">
        <v>653</v>
      </c>
      <c r="L272" s="45" t="s">
        <v>653</v>
      </c>
      <c r="M272" s="45" t="s">
        <v>653</v>
      </c>
      <c r="N272" s="45" t="s">
        <v>653</v>
      </c>
      <c r="O272" s="45" t="s">
        <v>653</v>
      </c>
      <c r="P272" s="45" t="s">
        <v>653</v>
      </c>
      <c r="Q272" s="45" t="s">
        <v>653</v>
      </c>
      <c r="R272" s="45" t="s">
        <v>653</v>
      </c>
      <c r="S272" s="45" t="s">
        <v>653</v>
      </c>
      <c r="T272" s="45" t="s">
        <v>653</v>
      </c>
      <c r="U272" s="45" t="s">
        <v>653</v>
      </c>
      <c r="V272" s="729"/>
      <c r="W272" s="444" t="s">
        <v>653</v>
      </c>
      <c r="X272" s="45" t="s">
        <v>653</v>
      </c>
      <c r="Y272" s="45" t="s">
        <v>653</v>
      </c>
      <c r="Z272" s="444" t="s">
        <v>653</v>
      </c>
      <c r="AA272" s="444" t="s">
        <v>653</v>
      </c>
      <c r="AB272" s="450" t="s">
        <v>653</v>
      </c>
      <c r="AC272" s="444" t="s">
        <v>653</v>
      </c>
      <c r="AD272" s="444" t="s">
        <v>653</v>
      </c>
      <c r="AE272" s="45" t="s">
        <v>653</v>
      </c>
      <c r="AF272" s="444" t="s">
        <v>653</v>
      </c>
      <c r="AG272" s="444" t="s">
        <v>653</v>
      </c>
      <c r="AH272" s="450" t="s">
        <v>653</v>
      </c>
      <c r="AI272" s="45" t="s">
        <v>653</v>
      </c>
      <c r="AJ272" s="45" t="s">
        <v>653</v>
      </c>
      <c r="AK272" s="45" t="s">
        <v>653</v>
      </c>
      <c r="AL272" s="554"/>
      <c r="AM272" s="554"/>
      <c r="AN272" s="450" t="s">
        <v>653</v>
      </c>
      <c r="AO272" s="554"/>
      <c r="AP272" s="554"/>
      <c r="AQ272" s="450" t="s">
        <v>653</v>
      </c>
      <c r="AR272" s="444" t="s">
        <v>653</v>
      </c>
      <c r="AS272" s="444" t="s">
        <v>653</v>
      </c>
      <c r="AT272" s="45" t="s">
        <v>653</v>
      </c>
      <c r="AU272" s="554"/>
      <c r="AV272" s="554"/>
      <c r="AW272" s="450" t="s">
        <v>653</v>
      </c>
      <c r="AX272" s="554"/>
      <c r="AY272" s="554"/>
      <c r="AZ272" s="450" t="s">
        <v>653</v>
      </c>
      <c r="BA272" s="554"/>
      <c r="BB272" s="554"/>
      <c r="BC272" s="450"/>
      <c r="BD272" s="572">
        <v>42889</v>
      </c>
      <c r="BE272" s="444" t="s">
        <v>653</v>
      </c>
      <c r="BF272" s="444" t="s">
        <v>653</v>
      </c>
      <c r="BG272" s="45" t="s">
        <v>653</v>
      </c>
      <c r="BH272" s="580" t="s">
        <v>1024</v>
      </c>
      <c r="BI272" s="580" t="s">
        <v>1024</v>
      </c>
      <c r="BJ272" s="45" t="s">
        <v>653</v>
      </c>
      <c r="BK272" s="580" t="s">
        <v>1024</v>
      </c>
      <c r="BL272" s="580" t="s">
        <v>1024</v>
      </c>
      <c r="BM272" s="729"/>
      <c r="BN272" s="45" t="s">
        <v>653</v>
      </c>
      <c r="BO272" s="45" t="s">
        <v>653</v>
      </c>
      <c r="BP272" s="729"/>
      <c r="BQ272" s="45" t="s">
        <v>653</v>
      </c>
      <c r="BR272" s="45" t="s">
        <v>653</v>
      </c>
      <c r="BS272" s="729"/>
      <c r="BT272" s="45" t="s">
        <v>653</v>
      </c>
      <c r="BU272" s="45" t="s">
        <v>653</v>
      </c>
      <c r="BV272" s="45" t="s">
        <v>653</v>
      </c>
      <c r="BW272" s="554"/>
      <c r="BX272" s="554"/>
      <c r="BY272" s="580" t="s">
        <v>1024</v>
      </c>
      <c r="BZ272" s="574"/>
      <c r="CA272" s="574"/>
      <c r="CB272" s="45" t="s">
        <v>653</v>
      </c>
      <c r="CC272" s="574"/>
      <c r="CD272" s="574"/>
      <c r="CE272" s="45" t="s">
        <v>653</v>
      </c>
      <c r="CF272" s="45" t="s">
        <v>653</v>
      </c>
      <c r="CG272" s="444" t="s">
        <v>653</v>
      </c>
      <c r="CH272" s="450" t="s">
        <v>653</v>
      </c>
      <c r="CI272" s="444" t="s">
        <v>653</v>
      </c>
      <c r="CJ272" s="444" t="s">
        <v>653</v>
      </c>
      <c r="CK272" s="729"/>
      <c r="CL272" s="576" t="s">
        <v>665</v>
      </c>
      <c r="CM272" s="580" t="s">
        <v>659</v>
      </c>
      <c r="CN272" s="45" t="s">
        <v>653</v>
      </c>
      <c r="CO272" s="444" t="s">
        <v>653</v>
      </c>
      <c r="CP272" s="444" t="s">
        <v>653</v>
      </c>
      <c r="CQ272" s="45" t="s">
        <v>653</v>
      </c>
      <c r="CR272" s="580" t="s">
        <v>659</v>
      </c>
      <c r="CS272" s="580" t="s">
        <v>659</v>
      </c>
      <c r="CT272" s="45" t="s">
        <v>653</v>
      </c>
    </row>
    <row r="273" spans="1:98" x14ac:dyDescent="0.15">
      <c r="A273" s="572">
        <v>42890</v>
      </c>
      <c r="B273" s="45" t="s">
        <v>653</v>
      </c>
      <c r="C273" s="45" t="s">
        <v>653</v>
      </c>
      <c r="D273" s="450" t="s">
        <v>653</v>
      </c>
      <c r="E273" s="45" t="s">
        <v>653</v>
      </c>
      <c r="F273" s="45" t="s">
        <v>653</v>
      </c>
      <c r="G273" s="45" t="s">
        <v>653</v>
      </c>
      <c r="H273" s="45" t="s">
        <v>653</v>
      </c>
      <c r="I273" s="45" t="s">
        <v>653</v>
      </c>
      <c r="J273" s="45" t="s">
        <v>653</v>
      </c>
      <c r="K273" s="45" t="s">
        <v>653</v>
      </c>
      <c r="L273" s="45" t="s">
        <v>653</v>
      </c>
      <c r="M273" s="45" t="s">
        <v>653</v>
      </c>
      <c r="N273" s="45" t="s">
        <v>653</v>
      </c>
      <c r="O273" s="45" t="s">
        <v>653</v>
      </c>
      <c r="P273" s="45" t="s">
        <v>653</v>
      </c>
      <c r="Q273" s="45" t="s">
        <v>653</v>
      </c>
      <c r="R273" s="45" t="s">
        <v>653</v>
      </c>
      <c r="S273" s="45" t="s">
        <v>653</v>
      </c>
      <c r="T273" s="45" t="s">
        <v>653</v>
      </c>
      <c r="U273" s="45" t="s">
        <v>653</v>
      </c>
      <c r="V273" s="729"/>
      <c r="W273" s="444" t="s">
        <v>653</v>
      </c>
      <c r="X273" s="45" t="s">
        <v>653</v>
      </c>
      <c r="Y273" s="45" t="s">
        <v>653</v>
      </c>
      <c r="Z273" s="444" t="s">
        <v>653</v>
      </c>
      <c r="AA273" s="444" t="s">
        <v>653</v>
      </c>
      <c r="AB273" s="450" t="s">
        <v>653</v>
      </c>
      <c r="AC273" s="444" t="s">
        <v>653</v>
      </c>
      <c r="AD273" s="444" t="s">
        <v>653</v>
      </c>
      <c r="AE273" s="45" t="s">
        <v>653</v>
      </c>
      <c r="AF273" s="444" t="s">
        <v>653</v>
      </c>
      <c r="AG273" s="444" t="s">
        <v>653</v>
      </c>
      <c r="AH273" s="450" t="s">
        <v>653</v>
      </c>
      <c r="AI273" s="45" t="s">
        <v>653</v>
      </c>
      <c r="AJ273" s="45" t="s">
        <v>653</v>
      </c>
      <c r="AK273" s="45" t="s">
        <v>653</v>
      </c>
      <c r="AL273" s="554"/>
      <c r="AM273" s="554"/>
      <c r="AN273" s="450" t="s">
        <v>653</v>
      </c>
      <c r="AO273" s="554"/>
      <c r="AP273" s="554"/>
      <c r="AQ273" s="450" t="s">
        <v>653</v>
      </c>
      <c r="AR273" s="444" t="s">
        <v>653</v>
      </c>
      <c r="AS273" s="444" t="s">
        <v>653</v>
      </c>
      <c r="AT273" s="45" t="s">
        <v>653</v>
      </c>
      <c r="AU273" s="554"/>
      <c r="AV273" s="554"/>
      <c r="AW273" s="450" t="s">
        <v>653</v>
      </c>
      <c r="AX273" s="554"/>
      <c r="AY273" s="554"/>
      <c r="AZ273" s="450" t="s">
        <v>653</v>
      </c>
      <c r="BA273" s="554"/>
      <c r="BB273" s="554"/>
      <c r="BC273" s="450"/>
      <c r="BD273" s="572">
        <v>42890</v>
      </c>
      <c r="BE273" s="444" t="s">
        <v>653</v>
      </c>
      <c r="BF273" s="444" t="s">
        <v>653</v>
      </c>
      <c r="BG273" s="45" t="s">
        <v>653</v>
      </c>
      <c r="BH273" s="580" t="s">
        <v>1024</v>
      </c>
      <c r="BI273" s="580" t="s">
        <v>1024</v>
      </c>
      <c r="BJ273" s="45" t="s">
        <v>653</v>
      </c>
      <c r="BK273" s="580" t="s">
        <v>1024</v>
      </c>
      <c r="BL273" s="580" t="s">
        <v>1024</v>
      </c>
      <c r="BM273" s="729"/>
      <c r="BN273" s="45" t="s">
        <v>653</v>
      </c>
      <c r="BO273" s="45" t="s">
        <v>653</v>
      </c>
      <c r="BP273" s="729"/>
      <c r="BQ273" s="45" t="s">
        <v>653</v>
      </c>
      <c r="BR273" s="45" t="s">
        <v>653</v>
      </c>
      <c r="BS273" s="729"/>
      <c r="BT273" s="45" t="s">
        <v>653</v>
      </c>
      <c r="BU273" s="45" t="s">
        <v>653</v>
      </c>
      <c r="BV273" s="45" t="s">
        <v>653</v>
      </c>
      <c r="BW273" s="554"/>
      <c r="BX273" s="554"/>
      <c r="BY273" s="580" t="s">
        <v>1024</v>
      </c>
      <c r="BZ273" s="574"/>
      <c r="CA273" s="574"/>
      <c r="CB273" s="45" t="s">
        <v>653</v>
      </c>
      <c r="CC273" s="574"/>
      <c r="CD273" s="574"/>
      <c r="CE273" s="45" t="s">
        <v>653</v>
      </c>
      <c r="CF273" s="45" t="s">
        <v>653</v>
      </c>
      <c r="CG273" s="444" t="s">
        <v>653</v>
      </c>
      <c r="CH273" s="450" t="s">
        <v>653</v>
      </c>
      <c r="CI273" s="444" t="s">
        <v>653</v>
      </c>
      <c r="CJ273" s="444" t="s">
        <v>653</v>
      </c>
      <c r="CK273" s="729"/>
      <c r="CL273" s="444" t="s">
        <v>653</v>
      </c>
      <c r="CM273" s="580" t="s">
        <v>659</v>
      </c>
      <c r="CN273" s="45" t="s">
        <v>653</v>
      </c>
      <c r="CO273" s="444" t="s">
        <v>653</v>
      </c>
      <c r="CP273" s="444" t="s">
        <v>653</v>
      </c>
      <c r="CQ273" s="45" t="s">
        <v>653</v>
      </c>
      <c r="CR273" s="580" t="s">
        <v>659</v>
      </c>
      <c r="CS273" s="580" t="s">
        <v>659</v>
      </c>
      <c r="CT273" s="45" t="s">
        <v>653</v>
      </c>
    </row>
    <row r="274" spans="1:98" x14ac:dyDescent="0.15">
      <c r="A274" s="572">
        <v>42891</v>
      </c>
      <c r="B274" s="45" t="s">
        <v>653</v>
      </c>
      <c r="C274" s="45" t="s">
        <v>653</v>
      </c>
      <c r="D274" s="450" t="s">
        <v>653</v>
      </c>
      <c r="E274" s="45" t="s">
        <v>653</v>
      </c>
      <c r="F274" s="45" t="s">
        <v>653</v>
      </c>
      <c r="G274" s="45" t="s">
        <v>653</v>
      </c>
      <c r="H274" s="45" t="s">
        <v>653</v>
      </c>
      <c r="I274" s="45" t="s">
        <v>653</v>
      </c>
      <c r="J274" s="45" t="s">
        <v>653</v>
      </c>
      <c r="K274" s="45" t="s">
        <v>653</v>
      </c>
      <c r="L274" s="45" t="s">
        <v>653</v>
      </c>
      <c r="M274" s="45" t="s">
        <v>653</v>
      </c>
      <c r="N274" s="45" t="s">
        <v>653</v>
      </c>
      <c r="O274" s="45" t="s">
        <v>653</v>
      </c>
      <c r="P274" s="45" t="s">
        <v>653</v>
      </c>
      <c r="Q274" s="45" t="s">
        <v>653</v>
      </c>
      <c r="R274" s="45" t="s">
        <v>653</v>
      </c>
      <c r="S274" s="45" t="s">
        <v>653</v>
      </c>
      <c r="T274" s="45" t="s">
        <v>653</v>
      </c>
      <c r="U274" s="45" t="s">
        <v>653</v>
      </c>
      <c r="V274" s="729"/>
      <c r="W274" s="444" t="s">
        <v>653</v>
      </c>
      <c r="X274" s="45" t="s">
        <v>653</v>
      </c>
      <c r="Y274" s="45" t="s">
        <v>653</v>
      </c>
      <c r="Z274" s="444" t="s">
        <v>653</v>
      </c>
      <c r="AA274" s="444" t="s">
        <v>653</v>
      </c>
      <c r="AB274" s="450" t="s">
        <v>653</v>
      </c>
      <c r="AC274" s="444" t="s">
        <v>653</v>
      </c>
      <c r="AD274" s="444" t="s">
        <v>653</v>
      </c>
      <c r="AE274" s="45" t="s">
        <v>653</v>
      </c>
      <c r="AF274" s="444" t="s">
        <v>653</v>
      </c>
      <c r="AG274" s="444" t="s">
        <v>653</v>
      </c>
      <c r="AH274" s="450" t="s">
        <v>653</v>
      </c>
      <c r="AI274" s="45" t="s">
        <v>653</v>
      </c>
      <c r="AJ274" s="45" t="s">
        <v>653</v>
      </c>
      <c r="AK274" s="45" t="s">
        <v>653</v>
      </c>
      <c r="AL274" s="554"/>
      <c r="AM274" s="554"/>
      <c r="AN274" s="450" t="s">
        <v>653</v>
      </c>
      <c r="AO274" s="554"/>
      <c r="AP274" s="554"/>
      <c r="AQ274" s="450" t="s">
        <v>653</v>
      </c>
      <c r="AR274" s="444" t="s">
        <v>653</v>
      </c>
      <c r="AS274" s="444" t="s">
        <v>653</v>
      </c>
      <c r="AT274" s="45" t="s">
        <v>653</v>
      </c>
      <c r="AU274" s="554"/>
      <c r="AV274" s="554"/>
      <c r="AW274" s="450" t="s">
        <v>653</v>
      </c>
      <c r="AX274" s="554"/>
      <c r="AY274" s="554"/>
      <c r="AZ274" s="450" t="s">
        <v>653</v>
      </c>
      <c r="BA274" s="554"/>
      <c r="BB274" s="554"/>
      <c r="BC274" s="450"/>
      <c r="BD274" s="572">
        <v>42891</v>
      </c>
      <c r="BE274" s="444" t="s">
        <v>653</v>
      </c>
      <c r="BF274" s="444" t="s">
        <v>653</v>
      </c>
      <c r="BG274" s="45" t="s">
        <v>653</v>
      </c>
      <c r="BH274" s="580" t="s">
        <v>1024</v>
      </c>
      <c r="BI274" s="580" t="s">
        <v>1024</v>
      </c>
      <c r="BJ274" s="45" t="s">
        <v>653</v>
      </c>
      <c r="BK274" s="580" t="s">
        <v>1024</v>
      </c>
      <c r="BL274" s="580" t="s">
        <v>1024</v>
      </c>
      <c r="BM274" s="729"/>
      <c r="BN274" s="45" t="s">
        <v>653</v>
      </c>
      <c r="BO274" s="45" t="s">
        <v>653</v>
      </c>
      <c r="BP274" s="729"/>
      <c r="BQ274" s="45" t="s">
        <v>653</v>
      </c>
      <c r="BR274" s="45" t="s">
        <v>653</v>
      </c>
      <c r="BS274" s="729"/>
      <c r="BT274" s="45" t="s">
        <v>653</v>
      </c>
      <c r="BU274" s="45" t="s">
        <v>653</v>
      </c>
      <c r="BV274" s="45" t="s">
        <v>653</v>
      </c>
      <c r="BW274" s="554"/>
      <c r="BX274" s="554"/>
      <c r="BY274" s="580" t="s">
        <v>1024</v>
      </c>
      <c r="BZ274" s="574"/>
      <c r="CA274" s="574"/>
      <c r="CB274" s="45" t="s">
        <v>653</v>
      </c>
      <c r="CC274" s="574"/>
      <c r="CD274" s="574"/>
      <c r="CE274" s="45" t="s">
        <v>653</v>
      </c>
      <c r="CF274" s="45" t="s">
        <v>653</v>
      </c>
      <c r="CG274" s="444" t="s">
        <v>653</v>
      </c>
      <c r="CH274" s="450" t="s">
        <v>653</v>
      </c>
      <c r="CI274" s="444" t="s">
        <v>653</v>
      </c>
      <c r="CJ274" s="444" t="s">
        <v>653</v>
      </c>
      <c r="CK274" s="729"/>
      <c r="CL274" s="580" t="s">
        <v>659</v>
      </c>
      <c r="CM274" s="444" t="s">
        <v>653</v>
      </c>
      <c r="CN274" s="45" t="s">
        <v>653</v>
      </c>
      <c r="CO274" s="444" t="s">
        <v>653</v>
      </c>
      <c r="CP274" s="444" t="s">
        <v>653</v>
      </c>
      <c r="CQ274" s="45" t="s">
        <v>653</v>
      </c>
      <c r="CR274" s="580" t="s">
        <v>659</v>
      </c>
      <c r="CS274" s="580" t="s">
        <v>659</v>
      </c>
      <c r="CT274" s="45" t="s">
        <v>653</v>
      </c>
    </row>
    <row r="275" spans="1:98" x14ac:dyDescent="0.15">
      <c r="A275" s="572">
        <v>42892</v>
      </c>
      <c r="B275" s="45" t="s">
        <v>653</v>
      </c>
      <c r="C275" s="45" t="s">
        <v>653</v>
      </c>
      <c r="D275" s="450" t="s">
        <v>653</v>
      </c>
      <c r="E275" s="45" t="s">
        <v>653</v>
      </c>
      <c r="F275" s="45" t="s">
        <v>653</v>
      </c>
      <c r="G275" s="45" t="s">
        <v>653</v>
      </c>
      <c r="H275" s="45" t="s">
        <v>653</v>
      </c>
      <c r="I275" s="45" t="s">
        <v>653</v>
      </c>
      <c r="J275" s="45" t="s">
        <v>653</v>
      </c>
      <c r="K275" s="45" t="s">
        <v>653</v>
      </c>
      <c r="L275" s="45" t="s">
        <v>653</v>
      </c>
      <c r="M275" s="45" t="s">
        <v>653</v>
      </c>
      <c r="N275" s="45" t="s">
        <v>653</v>
      </c>
      <c r="O275" s="45" t="s">
        <v>653</v>
      </c>
      <c r="P275" s="45" t="s">
        <v>653</v>
      </c>
      <c r="Q275" s="45" t="s">
        <v>653</v>
      </c>
      <c r="R275" s="45" t="s">
        <v>653</v>
      </c>
      <c r="S275" s="45" t="s">
        <v>653</v>
      </c>
      <c r="T275" s="45" t="s">
        <v>653</v>
      </c>
      <c r="U275" s="45" t="s">
        <v>653</v>
      </c>
      <c r="V275" s="729"/>
      <c r="W275" s="444" t="s">
        <v>653</v>
      </c>
      <c r="X275" s="45" t="s">
        <v>653</v>
      </c>
      <c r="Y275" s="45" t="s">
        <v>653</v>
      </c>
      <c r="Z275" s="444" t="s">
        <v>653</v>
      </c>
      <c r="AA275" s="444" t="s">
        <v>653</v>
      </c>
      <c r="AB275" s="450" t="s">
        <v>653</v>
      </c>
      <c r="AC275" s="444" t="s">
        <v>653</v>
      </c>
      <c r="AD275" s="444" t="s">
        <v>653</v>
      </c>
      <c r="AE275" s="45" t="s">
        <v>653</v>
      </c>
      <c r="AF275" s="444" t="s">
        <v>653</v>
      </c>
      <c r="AG275" s="444" t="s">
        <v>653</v>
      </c>
      <c r="AH275" s="450" t="s">
        <v>653</v>
      </c>
      <c r="AI275" s="45" t="s">
        <v>653</v>
      </c>
      <c r="AJ275" s="45" t="s">
        <v>653</v>
      </c>
      <c r="AK275" s="45" t="s">
        <v>653</v>
      </c>
      <c r="AL275" s="554"/>
      <c r="AM275" s="554"/>
      <c r="AN275" s="450" t="s">
        <v>653</v>
      </c>
      <c r="AO275" s="554"/>
      <c r="AP275" s="554"/>
      <c r="AQ275" s="450" t="s">
        <v>653</v>
      </c>
      <c r="AR275" s="444" t="s">
        <v>653</v>
      </c>
      <c r="AS275" s="444" t="s">
        <v>653</v>
      </c>
      <c r="AT275" s="45" t="s">
        <v>653</v>
      </c>
      <c r="AU275" s="554"/>
      <c r="AV275" s="554"/>
      <c r="AW275" s="450" t="s">
        <v>653</v>
      </c>
      <c r="AX275" s="554"/>
      <c r="AY275" s="554"/>
      <c r="AZ275" s="450" t="s">
        <v>653</v>
      </c>
      <c r="BA275" s="554"/>
      <c r="BB275" s="554"/>
      <c r="BC275" s="450"/>
      <c r="BD275" s="572">
        <v>42892</v>
      </c>
      <c r="BE275" s="444" t="s">
        <v>653</v>
      </c>
      <c r="BF275" s="444" t="s">
        <v>653</v>
      </c>
      <c r="BG275" s="45" t="s">
        <v>653</v>
      </c>
      <c r="BH275" s="580" t="s">
        <v>1024</v>
      </c>
      <c r="BI275" s="580" t="s">
        <v>1024</v>
      </c>
      <c r="BJ275" s="45" t="s">
        <v>653</v>
      </c>
      <c r="BK275" s="580" t="s">
        <v>1024</v>
      </c>
      <c r="BL275" s="580" t="s">
        <v>1024</v>
      </c>
      <c r="BM275" s="729"/>
      <c r="BN275" s="45" t="s">
        <v>653</v>
      </c>
      <c r="BO275" s="45" t="s">
        <v>653</v>
      </c>
      <c r="BP275" s="729"/>
      <c r="BQ275" s="45" t="s">
        <v>653</v>
      </c>
      <c r="BR275" s="45" t="s">
        <v>653</v>
      </c>
      <c r="BS275" s="729"/>
      <c r="BT275" s="45" t="s">
        <v>653</v>
      </c>
      <c r="BU275" s="45" t="s">
        <v>653</v>
      </c>
      <c r="BV275" s="45" t="s">
        <v>653</v>
      </c>
      <c r="BW275" s="554"/>
      <c r="BX275" s="554"/>
      <c r="BY275" s="580" t="s">
        <v>1024</v>
      </c>
      <c r="BZ275" s="574"/>
      <c r="CA275" s="574"/>
      <c r="CB275" s="45" t="s">
        <v>653</v>
      </c>
      <c r="CC275" s="574"/>
      <c r="CD275" s="574"/>
      <c r="CE275" s="45" t="s">
        <v>653</v>
      </c>
      <c r="CF275" s="45" t="s">
        <v>653</v>
      </c>
      <c r="CG275" s="444" t="s">
        <v>653</v>
      </c>
      <c r="CH275" s="450" t="s">
        <v>653</v>
      </c>
      <c r="CI275" s="444" t="s">
        <v>653</v>
      </c>
      <c r="CJ275" s="444" t="s">
        <v>653</v>
      </c>
      <c r="CK275" s="729"/>
      <c r="CL275" s="580" t="s">
        <v>659</v>
      </c>
      <c r="CM275" s="580" t="s">
        <v>659</v>
      </c>
      <c r="CN275" s="45" t="s">
        <v>653</v>
      </c>
      <c r="CO275" s="444" t="s">
        <v>653</v>
      </c>
      <c r="CP275" s="444" t="s">
        <v>653</v>
      </c>
      <c r="CQ275" s="45" t="s">
        <v>653</v>
      </c>
      <c r="CR275" s="580" t="s">
        <v>659</v>
      </c>
      <c r="CS275" s="580" t="s">
        <v>659</v>
      </c>
      <c r="CT275" s="45" t="s">
        <v>653</v>
      </c>
    </row>
    <row r="276" spans="1:98" x14ac:dyDescent="0.15">
      <c r="A276" s="572">
        <v>42893</v>
      </c>
      <c r="B276" s="45" t="s">
        <v>653</v>
      </c>
      <c r="C276" s="45" t="s">
        <v>653</v>
      </c>
      <c r="D276" s="450" t="s">
        <v>653</v>
      </c>
      <c r="E276" s="45" t="s">
        <v>653</v>
      </c>
      <c r="F276" s="45" t="s">
        <v>653</v>
      </c>
      <c r="G276" s="45" t="s">
        <v>653</v>
      </c>
      <c r="H276" s="45" t="s">
        <v>653</v>
      </c>
      <c r="I276" s="45" t="s">
        <v>653</v>
      </c>
      <c r="J276" s="45" t="s">
        <v>653</v>
      </c>
      <c r="K276" s="45" t="s">
        <v>653</v>
      </c>
      <c r="L276" s="45" t="s">
        <v>653</v>
      </c>
      <c r="M276" s="45" t="s">
        <v>653</v>
      </c>
      <c r="N276" s="45" t="s">
        <v>653</v>
      </c>
      <c r="O276" s="45" t="s">
        <v>653</v>
      </c>
      <c r="P276" s="45" t="s">
        <v>653</v>
      </c>
      <c r="Q276" s="45" t="s">
        <v>653</v>
      </c>
      <c r="R276" s="45" t="s">
        <v>653</v>
      </c>
      <c r="S276" s="45" t="s">
        <v>653</v>
      </c>
      <c r="T276" s="45" t="s">
        <v>653</v>
      </c>
      <c r="U276" s="45" t="s">
        <v>653</v>
      </c>
      <c r="V276" s="729"/>
      <c r="W276" s="444" t="s">
        <v>653</v>
      </c>
      <c r="X276" s="45" t="s">
        <v>653</v>
      </c>
      <c r="Y276" s="45" t="s">
        <v>653</v>
      </c>
      <c r="Z276" s="444" t="s">
        <v>653</v>
      </c>
      <c r="AA276" s="444" t="s">
        <v>653</v>
      </c>
      <c r="AB276" s="450" t="s">
        <v>653</v>
      </c>
      <c r="AC276" s="444" t="s">
        <v>653</v>
      </c>
      <c r="AD276" s="444" t="s">
        <v>653</v>
      </c>
      <c r="AE276" s="45" t="s">
        <v>653</v>
      </c>
      <c r="AF276" s="444" t="s">
        <v>653</v>
      </c>
      <c r="AG276" s="444" t="s">
        <v>653</v>
      </c>
      <c r="AH276" s="450" t="s">
        <v>653</v>
      </c>
      <c r="AI276" s="45" t="s">
        <v>653</v>
      </c>
      <c r="AJ276" s="45" t="s">
        <v>653</v>
      </c>
      <c r="AK276" s="45" t="s">
        <v>653</v>
      </c>
      <c r="AL276" s="554"/>
      <c r="AM276" s="554"/>
      <c r="AN276" s="450" t="s">
        <v>653</v>
      </c>
      <c r="AO276" s="554"/>
      <c r="AP276" s="554"/>
      <c r="AQ276" s="450" t="s">
        <v>653</v>
      </c>
      <c r="AR276" s="444" t="s">
        <v>653</v>
      </c>
      <c r="AS276" s="444" t="s">
        <v>653</v>
      </c>
      <c r="AT276" s="45" t="s">
        <v>653</v>
      </c>
      <c r="AU276" s="554"/>
      <c r="AV276" s="554"/>
      <c r="AW276" s="450" t="s">
        <v>653</v>
      </c>
      <c r="AX276" s="554"/>
      <c r="AY276" s="554"/>
      <c r="AZ276" s="450" t="s">
        <v>653</v>
      </c>
      <c r="BA276" s="554"/>
      <c r="BB276" s="554"/>
      <c r="BC276" s="450"/>
      <c r="BD276" s="572">
        <v>42893</v>
      </c>
      <c r="BE276" s="444" t="s">
        <v>653</v>
      </c>
      <c r="BF276" s="444" t="s">
        <v>653</v>
      </c>
      <c r="BG276" s="45" t="s">
        <v>653</v>
      </c>
      <c r="BH276" s="580" t="s">
        <v>1024</v>
      </c>
      <c r="BI276" s="580" t="s">
        <v>1024</v>
      </c>
      <c r="BJ276" s="45" t="s">
        <v>653</v>
      </c>
      <c r="BK276" s="580" t="s">
        <v>1024</v>
      </c>
      <c r="BL276" s="580" t="s">
        <v>1024</v>
      </c>
      <c r="BM276" s="729"/>
      <c r="BN276" s="45" t="s">
        <v>653</v>
      </c>
      <c r="BO276" s="45" t="s">
        <v>653</v>
      </c>
      <c r="BP276" s="729"/>
      <c r="BQ276" s="45" t="s">
        <v>653</v>
      </c>
      <c r="BR276" s="45" t="s">
        <v>653</v>
      </c>
      <c r="BS276" s="729"/>
      <c r="BT276" s="45" t="s">
        <v>653</v>
      </c>
      <c r="BU276" s="45" t="s">
        <v>653</v>
      </c>
      <c r="BV276" s="45" t="s">
        <v>653</v>
      </c>
      <c r="BW276" s="554"/>
      <c r="BX276" s="554"/>
      <c r="BY276" s="580" t="s">
        <v>1024</v>
      </c>
      <c r="BZ276" s="574"/>
      <c r="CA276" s="574"/>
      <c r="CB276" s="45" t="s">
        <v>653</v>
      </c>
      <c r="CC276" s="574"/>
      <c r="CD276" s="574"/>
      <c r="CE276" s="45" t="s">
        <v>653</v>
      </c>
      <c r="CF276" s="45" t="s">
        <v>653</v>
      </c>
      <c r="CG276" s="444" t="s">
        <v>653</v>
      </c>
      <c r="CH276" s="450" t="s">
        <v>653</v>
      </c>
      <c r="CI276" s="444" t="s">
        <v>653</v>
      </c>
      <c r="CJ276" s="444" t="s">
        <v>653</v>
      </c>
      <c r="CK276" s="729"/>
      <c r="CL276" s="444" t="s">
        <v>653</v>
      </c>
      <c r="CM276" s="580" t="s">
        <v>659</v>
      </c>
      <c r="CN276" s="45" t="s">
        <v>653</v>
      </c>
      <c r="CO276" s="444" t="s">
        <v>653</v>
      </c>
      <c r="CP276" s="444" t="s">
        <v>653</v>
      </c>
      <c r="CQ276" s="45" t="s">
        <v>653</v>
      </c>
      <c r="CR276" s="580" t="s">
        <v>659</v>
      </c>
      <c r="CS276" s="580" t="s">
        <v>659</v>
      </c>
      <c r="CT276" s="45" t="s">
        <v>653</v>
      </c>
    </row>
    <row r="277" spans="1:98" x14ac:dyDescent="0.15">
      <c r="A277" s="572">
        <v>42894</v>
      </c>
      <c r="B277" s="45" t="s">
        <v>653</v>
      </c>
      <c r="C277" s="45" t="s">
        <v>653</v>
      </c>
      <c r="D277" s="450" t="s">
        <v>653</v>
      </c>
      <c r="E277" s="45" t="s">
        <v>653</v>
      </c>
      <c r="F277" s="45" t="s">
        <v>653</v>
      </c>
      <c r="G277" s="45" t="s">
        <v>653</v>
      </c>
      <c r="H277" s="45" t="s">
        <v>653</v>
      </c>
      <c r="I277" s="45" t="s">
        <v>653</v>
      </c>
      <c r="J277" s="45" t="s">
        <v>653</v>
      </c>
      <c r="K277" s="45" t="s">
        <v>653</v>
      </c>
      <c r="L277" s="45" t="s">
        <v>653</v>
      </c>
      <c r="M277" s="45" t="s">
        <v>653</v>
      </c>
      <c r="N277" s="45" t="s">
        <v>653</v>
      </c>
      <c r="O277" s="45" t="s">
        <v>653</v>
      </c>
      <c r="P277" s="45" t="s">
        <v>653</v>
      </c>
      <c r="Q277" s="45" t="s">
        <v>653</v>
      </c>
      <c r="R277" s="45" t="s">
        <v>653</v>
      </c>
      <c r="S277" s="45" t="s">
        <v>653</v>
      </c>
      <c r="T277" s="45" t="s">
        <v>653</v>
      </c>
      <c r="U277" s="45" t="s">
        <v>653</v>
      </c>
      <c r="V277" s="729"/>
      <c r="W277" s="444" t="s">
        <v>653</v>
      </c>
      <c r="X277" s="45" t="s">
        <v>653</v>
      </c>
      <c r="Y277" s="45" t="s">
        <v>653</v>
      </c>
      <c r="Z277" s="444" t="s">
        <v>653</v>
      </c>
      <c r="AA277" s="444" t="s">
        <v>653</v>
      </c>
      <c r="AB277" s="450" t="s">
        <v>653</v>
      </c>
      <c r="AC277" s="444" t="s">
        <v>653</v>
      </c>
      <c r="AD277" s="444" t="s">
        <v>653</v>
      </c>
      <c r="AE277" s="45" t="s">
        <v>653</v>
      </c>
      <c r="AF277" s="444" t="s">
        <v>653</v>
      </c>
      <c r="AG277" s="444" t="s">
        <v>653</v>
      </c>
      <c r="AH277" s="450" t="s">
        <v>653</v>
      </c>
      <c r="AI277" s="45" t="s">
        <v>653</v>
      </c>
      <c r="AJ277" s="45" t="s">
        <v>653</v>
      </c>
      <c r="AK277" s="45" t="s">
        <v>653</v>
      </c>
      <c r="AL277" s="554"/>
      <c r="AM277" s="554"/>
      <c r="AN277" s="450" t="s">
        <v>653</v>
      </c>
      <c r="AO277" s="554"/>
      <c r="AP277" s="554"/>
      <c r="AQ277" s="450" t="s">
        <v>653</v>
      </c>
      <c r="AR277" s="444" t="s">
        <v>653</v>
      </c>
      <c r="AS277" s="444" t="s">
        <v>653</v>
      </c>
      <c r="AT277" s="45" t="s">
        <v>653</v>
      </c>
      <c r="AU277" s="554"/>
      <c r="AV277" s="554"/>
      <c r="AW277" s="450" t="s">
        <v>653</v>
      </c>
      <c r="AX277" s="554"/>
      <c r="AY277" s="554"/>
      <c r="AZ277" s="450" t="s">
        <v>653</v>
      </c>
      <c r="BA277" s="554"/>
      <c r="BB277" s="554"/>
      <c r="BC277" s="450"/>
      <c r="BD277" s="572">
        <v>42894</v>
      </c>
      <c r="BE277" s="444" t="s">
        <v>653</v>
      </c>
      <c r="BF277" s="444" t="s">
        <v>653</v>
      </c>
      <c r="BG277" s="45" t="s">
        <v>653</v>
      </c>
      <c r="BH277" s="580" t="s">
        <v>1024</v>
      </c>
      <c r="BI277" s="580" t="s">
        <v>1024</v>
      </c>
      <c r="BJ277" s="45" t="s">
        <v>653</v>
      </c>
      <c r="BK277" s="580" t="s">
        <v>1024</v>
      </c>
      <c r="BL277" s="580" t="s">
        <v>1024</v>
      </c>
      <c r="BM277" s="729"/>
      <c r="BN277" s="45" t="s">
        <v>653</v>
      </c>
      <c r="BO277" s="45" t="s">
        <v>653</v>
      </c>
      <c r="BP277" s="729"/>
      <c r="BQ277" s="45" t="s">
        <v>653</v>
      </c>
      <c r="BR277" s="45" t="s">
        <v>653</v>
      </c>
      <c r="BS277" s="729"/>
      <c r="BT277" s="45" t="s">
        <v>653</v>
      </c>
      <c r="BU277" s="45" t="s">
        <v>653</v>
      </c>
      <c r="BV277" s="45" t="s">
        <v>653</v>
      </c>
      <c r="BW277" s="554"/>
      <c r="BX277" s="554"/>
      <c r="BY277" s="580" t="s">
        <v>1024</v>
      </c>
      <c r="BZ277" s="574"/>
      <c r="CA277" s="574"/>
      <c r="CB277" s="45" t="s">
        <v>653</v>
      </c>
      <c r="CC277" s="574"/>
      <c r="CD277" s="574"/>
      <c r="CE277" s="45" t="s">
        <v>653</v>
      </c>
      <c r="CF277" s="45" t="s">
        <v>653</v>
      </c>
      <c r="CG277" s="444" t="s">
        <v>653</v>
      </c>
      <c r="CH277" s="450" t="s">
        <v>653</v>
      </c>
      <c r="CI277" s="444" t="s">
        <v>653</v>
      </c>
      <c r="CJ277" s="444" t="s">
        <v>653</v>
      </c>
      <c r="CK277" s="729"/>
      <c r="CL277" s="578" t="s">
        <v>653</v>
      </c>
      <c r="CM277" s="580" t="s">
        <v>659</v>
      </c>
      <c r="CN277" s="45" t="s">
        <v>653</v>
      </c>
      <c r="CO277" s="444" t="s">
        <v>653</v>
      </c>
      <c r="CP277" s="444" t="s">
        <v>653</v>
      </c>
      <c r="CQ277" s="45" t="s">
        <v>653</v>
      </c>
      <c r="CR277" s="580" t="s">
        <v>659</v>
      </c>
      <c r="CS277" s="580" t="s">
        <v>659</v>
      </c>
      <c r="CT277" s="45" t="s">
        <v>653</v>
      </c>
    </row>
    <row r="278" spans="1:98" x14ac:dyDescent="0.15">
      <c r="A278" s="572">
        <v>42895</v>
      </c>
      <c r="B278" s="45" t="s">
        <v>653</v>
      </c>
      <c r="C278" s="45" t="s">
        <v>653</v>
      </c>
      <c r="D278" s="450" t="s">
        <v>653</v>
      </c>
      <c r="E278" s="45" t="s">
        <v>653</v>
      </c>
      <c r="F278" s="45" t="s">
        <v>653</v>
      </c>
      <c r="G278" s="45" t="s">
        <v>653</v>
      </c>
      <c r="H278" s="45" t="s">
        <v>653</v>
      </c>
      <c r="I278" s="45" t="s">
        <v>653</v>
      </c>
      <c r="J278" s="45" t="s">
        <v>653</v>
      </c>
      <c r="K278" s="45" t="s">
        <v>653</v>
      </c>
      <c r="L278" s="45" t="s">
        <v>653</v>
      </c>
      <c r="M278" s="45" t="s">
        <v>653</v>
      </c>
      <c r="N278" s="45" t="s">
        <v>653</v>
      </c>
      <c r="O278" s="45" t="s">
        <v>653</v>
      </c>
      <c r="P278" s="45" t="s">
        <v>653</v>
      </c>
      <c r="Q278" s="45" t="s">
        <v>653</v>
      </c>
      <c r="R278" s="45" t="s">
        <v>653</v>
      </c>
      <c r="S278" s="45" t="s">
        <v>653</v>
      </c>
      <c r="T278" s="45" t="s">
        <v>653</v>
      </c>
      <c r="U278" s="45" t="s">
        <v>653</v>
      </c>
      <c r="V278" s="729"/>
      <c r="W278" s="444" t="s">
        <v>653</v>
      </c>
      <c r="X278" s="45" t="s">
        <v>653</v>
      </c>
      <c r="Y278" s="45" t="s">
        <v>653</v>
      </c>
      <c r="Z278" s="444" t="s">
        <v>653</v>
      </c>
      <c r="AA278" s="444" t="s">
        <v>653</v>
      </c>
      <c r="AB278" s="450" t="s">
        <v>653</v>
      </c>
      <c r="AC278" s="444" t="s">
        <v>653</v>
      </c>
      <c r="AD278" s="444" t="s">
        <v>653</v>
      </c>
      <c r="AE278" s="45" t="s">
        <v>653</v>
      </c>
      <c r="AF278" s="444" t="s">
        <v>653</v>
      </c>
      <c r="AG278" s="444" t="s">
        <v>653</v>
      </c>
      <c r="AH278" s="450" t="s">
        <v>653</v>
      </c>
      <c r="AI278" s="45" t="s">
        <v>653</v>
      </c>
      <c r="AJ278" s="45" t="s">
        <v>653</v>
      </c>
      <c r="AK278" s="45" t="s">
        <v>653</v>
      </c>
      <c r="AL278" s="554"/>
      <c r="AM278" s="554"/>
      <c r="AN278" s="450" t="s">
        <v>653</v>
      </c>
      <c r="AO278" s="554"/>
      <c r="AP278" s="554"/>
      <c r="AQ278" s="450" t="s">
        <v>653</v>
      </c>
      <c r="AR278" s="444" t="s">
        <v>653</v>
      </c>
      <c r="AS278" s="444" t="s">
        <v>653</v>
      </c>
      <c r="AT278" s="45" t="s">
        <v>653</v>
      </c>
      <c r="AU278" s="554"/>
      <c r="AV278" s="554"/>
      <c r="AW278" s="450" t="s">
        <v>653</v>
      </c>
      <c r="AX278" s="554"/>
      <c r="AY278" s="554"/>
      <c r="AZ278" s="450" t="s">
        <v>653</v>
      </c>
      <c r="BA278" s="554"/>
      <c r="BB278" s="554"/>
      <c r="BC278" s="450"/>
      <c r="BD278" s="572">
        <v>42895</v>
      </c>
      <c r="BE278" s="444" t="s">
        <v>653</v>
      </c>
      <c r="BF278" s="444" t="s">
        <v>653</v>
      </c>
      <c r="BG278" s="45" t="s">
        <v>653</v>
      </c>
      <c r="BH278" s="580" t="s">
        <v>1024</v>
      </c>
      <c r="BI278" s="580" t="s">
        <v>1024</v>
      </c>
      <c r="BJ278" s="45" t="s">
        <v>653</v>
      </c>
      <c r="BK278" s="580" t="s">
        <v>1024</v>
      </c>
      <c r="BL278" s="580" t="s">
        <v>1024</v>
      </c>
      <c r="BM278" s="729"/>
      <c r="BN278" s="45" t="s">
        <v>653</v>
      </c>
      <c r="BO278" s="45" t="s">
        <v>653</v>
      </c>
      <c r="BP278" s="729"/>
      <c r="BQ278" s="45" t="s">
        <v>653</v>
      </c>
      <c r="BR278" s="45" t="s">
        <v>653</v>
      </c>
      <c r="BS278" s="729"/>
      <c r="BT278" s="45" t="s">
        <v>653</v>
      </c>
      <c r="BU278" s="45" t="s">
        <v>653</v>
      </c>
      <c r="BV278" s="45" t="s">
        <v>653</v>
      </c>
      <c r="BW278" s="554"/>
      <c r="BX278" s="554"/>
      <c r="BY278" s="580" t="s">
        <v>1024</v>
      </c>
      <c r="BZ278" s="574"/>
      <c r="CA278" s="574"/>
      <c r="CB278" s="45" t="s">
        <v>653</v>
      </c>
      <c r="CC278" s="574"/>
      <c r="CD278" s="574"/>
      <c r="CE278" s="45" t="s">
        <v>653</v>
      </c>
      <c r="CF278" s="45" t="s">
        <v>653</v>
      </c>
      <c r="CG278" s="444" t="s">
        <v>653</v>
      </c>
      <c r="CH278" s="450" t="s">
        <v>653</v>
      </c>
      <c r="CI278" s="444" t="s">
        <v>653</v>
      </c>
      <c r="CJ278" s="444" t="s">
        <v>653</v>
      </c>
      <c r="CK278" s="729"/>
      <c r="CL278" s="576" t="s">
        <v>665</v>
      </c>
      <c r="CM278" s="580" t="s">
        <v>659</v>
      </c>
      <c r="CN278" s="45" t="s">
        <v>653</v>
      </c>
      <c r="CO278" s="444" t="s">
        <v>653</v>
      </c>
      <c r="CP278" s="444" t="s">
        <v>653</v>
      </c>
      <c r="CQ278" s="45" t="s">
        <v>653</v>
      </c>
      <c r="CR278" s="580" t="s">
        <v>659</v>
      </c>
      <c r="CS278" s="580" t="s">
        <v>659</v>
      </c>
      <c r="CT278" s="45" t="s">
        <v>653</v>
      </c>
    </row>
    <row r="279" spans="1:98" x14ac:dyDescent="0.15">
      <c r="A279" s="572">
        <v>42896</v>
      </c>
      <c r="B279" s="45" t="s">
        <v>653</v>
      </c>
      <c r="C279" s="45" t="s">
        <v>653</v>
      </c>
      <c r="D279" s="450" t="s">
        <v>653</v>
      </c>
      <c r="E279" s="45" t="s">
        <v>653</v>
      </c>
      <c r="F279" s="45" t="s">
        <v>653</v>
      </c>
      <c r="G279" s="45" t="s">
        <v>653</v>
      </c>
      <c r="H279" s="45" t="s">
        <v>653</v>
      </c>
      <c r="I279" s="45" t="s">
        <v>653</v>
      </c>
      <c r="J279" s="45" t="s">
        <v>653</v>
      </c>
      <c r="K279" s="45" t="s">
        <v>653</v>
      </c>
      <c r="L279" s="45" t="s">
        <v>653</v>
      </c>
      <c r="M279" s="45" t="s">
        <v>653</v>
      </c>
      <c r="N279" s="45" t="s">
        <v>653</v>
      </c>
      <c r="O279" s="45" t="s">
        <v>653</v>
      </c>
      <c r="P279" s="45" t="s">
        <v>653</v>
      </c>
      <c r="Q279" s="45" t="s">
        <v>653</v>
      </c>
      <c r="R279" s="45" t="s">
        <v>653</v>
      </c>
      <c r="S279" s="45" t="s">
        <v>653</v>
      </c>
      <c r="T279" s="45" t="s">
        <v>653</v>
      </c>
      <c r="U279" s="45" t="s">
        <v>653</v>
      </c>
      <c r="V279" s="729"/>
      <c r="W279" s="444" t="s">
        <v>653</v>
      </c>
      <c r="X279" s="45" t="s">
        <v>653</v>
      </c>
      <c r="Y279" s="45" t="s">
        <v>653</v>
      </c>
      <c r="Z279" s="444" t="s">
        <v>653</v>
      </c>
      <c r="AA279" s="444" t="s">
        <v>653</v>
      </c>
      <c r="AB279" s="575" t="s">
        <v>659</v>
      </c>
      <c r="AC279" s="444" t="s">
        <v>653</v>
      </c>
      <c r="AD279" s="444" t="s">
        <v>653</v>
      </c>
      <c r="AE279" s="45" t="s">
        <v>653</v>
      </c>
      <c r="AF279" s="444" t="s">
        <v>653</v>
      </c>
      <c r="AG279" s="444" t="s">
        <v>653</v>
      </c>
      <c r="AH279" s="450" t="s">
        <v>653</v>
      </c>
      <c r="AI279" s="45" t="s">
        <v>653</v>
      </c>
      <c r="AJ279" s="45" t="s">
        <v>653</v>
      </c>
      <c r="AK279" s="45" t="s">
        <v>653</v>
      </c>
      <c r="AL279" s="554"/>
      <c r="AM279" s="554"/>
      <c r="AN279" s="450" t="s">
        <v>653</v>
      </c>
      <c r="AO279" s="554"/>
      <c r="AP279" s="554"/>
      <c r="AQ279" s="450" t="s">
        <v>653</v>
      </c>
      <c r="AR279" s="444" t="s">
        <v>653</v>
      </c>
      <c r="AS279" s="444" t="s">
        <v>653</v>
      </c>
      <c r="AT279" s="45" t="s">
        <v>653</v>
      </c>
      <c r="AU279" s="554"/>
      <c r="AV279" s="554"/>
      <c r="AW279" s="450" t="s">
        <v>653</v>
      </c>
      <c r="AX279" s="554"/>
      <c r="AY279" s="554"/>
      <c r="AZ279" s="450" t="s">
        <v>653</v>
      </c>
      <c r="BA279" s="554"/>
      <c r="BB279" s="554"/>
      <c r="BC279" s="450"/>
      <c r="BD279" s="572">
        <v>42896</v>
      </c>
      <c r="BE279" s="444" t="s">
        <v>653</v>
      </c>
      <c r="BF279" s="444" t="s">
        <v>653</v>
      </c>
      <c r="BG279" s="45" t="s">
        <v>653</v>
      </c>
      <c r="BH279" s="580" t="s">
        <v>1024</v>
      </c>
      <c r="BI279" s="580" t="s">
        <v>1024</v>
      </c>
      <c r="BJ279" s="45" t="s">
        <v>653</v>
      </c>
      <c r="BK279" s="580" t="s">
        <v>1024</v>
      </c>
      <c r="BL279" s="580" t="s">
        <v>1024</v>
      </c>
      <c r="BM279" s="729"/>
      <c r="BN279" s="45" t="s">
        <v>653</v>
      </c>
      <c r="BO279" s="45" t="s">
        <v>653</v>
      </c>
      <c r="BP279" s="729"/>
      <c r="BQ279" s="45" t="s">
        <v>653</v>
      </c>
      <c r="BR279" s="45" t="s">
        <v>653</v>
      </c>
      <c r="BS279" s="729"/>
      <c r="BT279" s="45" t="s">
        <v>653</v>
      </c>
      <c r="BU279" s="45" t="s">
        <v>653</v>
      </c>
      <c r="BV279" s="45" t="s">
        <v>653</v>
      </c>
      <c r="BW279" s="554"/>
      <c r="BX279" s="554"/>
      <c r="BY279" s="580" t="s">
        <v>1024</v>
      </c>
      <c r="BZ279" s="574"/>
      <c r="CA279" s="574"/>
      <c r="CB279" s="45" t="s">
        <v>653</v>
      </c>
      <c r="CC279" s="574"/>
      <c r="CD279" s="574"/>
      <c r="CE279" s="45" t="s">
        <v>653</v>
      </c>
      <c r="CF279" s="45" t="s">
        <v>653</v>
      </c>
      <c r="CG279" s="444" t="s">
        <v>653</v>
      </c>
      <c r="CH279" s="450" t="s">
        <v>653</v>
      </c>
      <c r="CI279" s="444" t="s">
        <v>653</v>
      </c>
      <c r="CJ279" s="444" t="s">
        <v>653</v>
      </c>
      <c r="CK279" s="729"/>
      <c r="CL279" s="576" t="s">
        <v>665</v>
      </c>
      <c r="CM279" s="580" t="s">
        <v>659</v>
      </c>
      <c r="CN279" s="45" t="s">
        <v>653</v>
      </c>
      <c r="CO279" s="444" t="s">
        <v>653</v>
      </c>
      <c r="CP279" s="444" t="s">
        <v>653</v>
      </c>
      <c r="CQ279" s="45" t="s">
        <v>653</v>
      </c>
      <c r="CR279" s="580" t="s">
        <v>659</v>
      </c>
      <c r="CS279" s="580" t="s">
        <v>659</v>
      </c>
      <c r="CT279" s="45" t="s">
        <v>653</v>
      </c>
    </row>
    <row r="280" spans="1:98" x14ac:dyDescent="0.15">
      <c r="A280" s="572">
        <v>42897</v>
      </c>
      <c r="B280" s="45" t="s">
        <v>653</v>
      </c>
      <c r="C280" s="45" t="s">
        <v>653</v>
      </c>
      <c r="D280" s="450" t="s">
        <v>653</v>
      </c>
      <c r="E280" s="45" t="s">
        <v>653</v>
      </c>
      <c r="F280" s="45" t="s">
        <v>653</v>
      </c>
      <c r="G280" s="45" t="s">
        <v>653</v>
      </c>
      <c r="H280" s="45" t="s">
        <v>653</v>
      </c>
      <c r="I280" s="45" t="s">
        <v>653</v>
      </c>
      <c r="J280" s="45" t="s">
        <v>653</v>
      </c>
      <c r="K280" s="45" t="s">
        <v>653</v>
      </c>
      <c r="L280" s="45" t="s">
        <v>653</v>
      </c>
      <c r="M280" s="45" t="s">
        <v>653</v>
      </c>
      <c r="N280" s="45" t="s">
        <v>653</v>
      </c>
      <c r="O280" s="45" t="s">
        <v>653</v>
      </c>
      <c r="P280" s="45" t="s">
        <v>653</v>
      </c>
      <c r="Q280" s="45" t="s">
        <v>653</v>
      </c>
      <c r="R280" s="45" t="s">
        <v>653</v>
      </c>
      <c r="S280" s="45" t="s">
        <v>653</v>
      </c>
      <c r="T280" s="45" t="s">
        <v>653</v>
      </c>
      <c r="U280" s="45" t="s">
        <v>653</v>
      </c>
      <c r="V280" s="729"/>
      <c r="W280" s="444" t="s">
        <v>653</v>
      </c>
      <c r="X280" s="45" t="s">
        <v>653</v>
      </c>
      <c r="Y280" s="45" t="s">
        <v>653</v>
      </c>
      <c r="Z280" s="444" t="s">
        <v>653</v>
      </c>
      <c r="AA280" s="444" t="s">
        <v>653</v>
      </c>
      <c r="AB280" s="450" t="s">
        <v>653</v>
      </c>
      <c r="AC280" s="444" t="s">
        <v>653</v>
      </c>
      <c r="AD280" s="444" t="s">
        <v>653</v>
      </c>
      <c r="AE280" s="45" t="s">
        <v>653</v>
      </c>
      <c r="AF280" s="444" t="s">
        <v>653</v>
      </c>
      <c r="AG280" s="444" t="s">
        <v>653</v>
      </c>
      <c r="AH280" s="450" t="s">
        <v>653</v>
      </c>
      <c r="AI280" s="45" t="s">
        <v>653</v>
      </c>
      <c r="AJ280" s="45" t="s">
        <v>653</v>
      </c>
      <c r="AK280" s="45" t="s">
        <v>653</v>
      </c>
      <c r="AL280" s="554"/>
      <c r="AM280" s="554"/>
      <c r="AN280" s="450" t="s">
        <v>653</v>
      </c>
      <c r="AO280" s="554"/>
      <c r="AP280" s="554"/>
      <c r="AQ280" s="450" t="s">
        <v>653</v>
      </c>
      <c r="AR280" s="444" t="s">
        <v>653</v>
      </c>
      <c r="AS280" s="444" t="s">
        <v>653</v>
      </c>
      <c r="AT280" s="45" t="s">
        <v>653</v>
      </c>
      <c r="AU280" s="554"/>
      <c r="AV280" s="554"/>
      <c r="AW280" s="450" t="s">
        <v>653</v>
      </c>
      <c r="AX280" s="554"/>
      <c r="AY280" s="554"/>
      <c r="AZ280" s="450" t="s">
        <v>653</v>
      </c>
      <c r="BA280" s="554"/>
      <c r="BB280" s="554"/>
      <c r="BC280" s="450"/>
      <c r="BD280" s="572">
        <v>42897</v>
      </c>
      <c r="BE280" s="444" t="s">
        <v>653</v>
      </c>
      <c r="BF280" s="444" t="s">
        <v>653</v>
      </c>
      <c r="BG280" s="45" t="s">
        <v>653</v>
      </c>
      <c r="BH280" s="580" t="s">
        <v>1024</v>
      </c>
      <c r="BI280" s="580" t="s">
        <v>1024</v>
      </c>
      <c r="BJ280" s="45" t="s">
        <v>653</v>
      </c>
      <c r="BK280" s="580" t="s">
        <v>1024</v>
      </c>
      <c r="BL280" s="580" t="s">
        <v>1024</v>
      </c>
      <c r="BM280" s="729"/>
      <c r="BN280" s="45" t="s">
        <v>653</v>
      </c>
      <c r="BO280" s="45" t="s">
        <v>653</v>
      </c>
      <c r="BP280" s="729"/>
      <c r="BQ280" s="45" t="s">
        <v>653</v>
      </c>
      <c r="BR280" s="45" t="s">
        <v>653</v>
      </c>
      <c r="BS280" s="729"/>
      <c r="BT280" s="45" t="s">
        <v>653</v>
      </c>
      <c r="BU280" s="45" t="s">
        <v>653</v>
      </c>
      <c r="BV280" s="45" t="s">
        <v>653</v>
      </c>
      <c r="BW280" s="554"/>
      <c r="BX280" s="554"/>
      <c r="BY280" s="580" t="s">
        <v>1024</v>
      </c>
      <c r="BZ280" s="574"/>
      <c r="CA280" s="574"/>
      <c r="CB280" s="45" t="s">
        <v>653</v>
      </c>
      <c r="CC280" s="574"/>
      <c r="CD280" s="574"/>
      <c r="CE280" s="45" t="s">
        <v>653</v>
      </c>
      <c r="CF280" s="45" t="s">
        <v>653</v>
      </c>
      <c r="CG280" s="444" t="s">
        <v>653</v>
      </c>
      <c r="CH280" s="450" t="s">
        <v>653</v>
      </c>
      <c r="CI280" s="444" t="s">
        <v>653</v>
      </c>
      <c r="CJ280" s="444" t="s">
        <v>653</v>
      </c>
      <c r="CK280" s="729"/>
      <c r="CL280" s="444" t="s">
        <v>653</v>
      </c>
      <c r="CM280" s="580" t="s">
        <v>659</v>
      </c>
      <c r="CN280" s="45" t="s">
        <v>653</v>
      </c>
      <c r="CO280" s="444" t="s">
        <v>653</v>
      </c>
      <c r="CP280" s="444" t="s">
        <v>653</v>
      </c>
      <c r="CQ280" s="45" t="s">
        <v>653</v>
      </c>
      <c r="CR280" s="580" t="s">
        <v>659</v>
      </c>
      <c r="CS280" s="580" t="s">
        <v>659</v>
      </c>
      <c r="CT280" s="45" t="s">
        <v>653</v>
      </c>
    </row>
    <row r="281" spans="1:98" x14ac:dyDescent="0.15">
      <c r="A281" s="572">
        <v>42898</v>
      </c>
      <c r="B281" s="45" t="s">
        <v>653</v>
      </c>
      <c r="C281" s="45" t="s">
        <v>653</v>
      </c>
      <c r="D281" s="450" t="s">
        <v>653</v>
      </c>
      <c r="E281" s="45" t="s">
        <v>653</v>
      </c>
      <c r="F281" s="45" t="s">
        <v>653</v>
      </c>
      <c r="G281" s="45" t="s">
        <v>653</v>
      </c>
      <c r="H281" s="45" t="s">
        <v>653</v>
      </c>
      <c r="I281" s="45" t="s">
        <v>653</v>
      </c>
      <c r="J281" s="45" t="s">
        <v>653</v>
      </c>
      <c r="K281" s="45" t="s">
        <v>653</v>
      </c>
      <c r="L281" s="45" t="s">
        <v>653</v>
      </c>
      <c r="M281" s="45" t="s">
        <v>653</v>
      </c>
      <c r="N281" s="45" t="s">
        <v>653</v>
      </c>
      <c r="O281" s="45" t="s">
        <v>653</v>
      </c>
      <c r="P281" s="45" t="s">
        <v>653</v>
      </c>
      <c r="Q281" s="45" t="s">
        <v>653</v>
      </c>
      <c r="R281" s="45" t="s">
        <v>653</v>
      </c>
      <c r="S281" s="45" t="s">
        <v>653</v>
      </c>
      <c r="T281" s="45" t="s">
        <v>653</v>
      </c>
      <c r="U281" s="45" t="s">
        <v>653</v>
      </c>
      <c r="V281" s="729"/>
      <c r="W281" s="444" t="s">
        <v>653</v>
      </c>
      <c r="X281" s="45" t="s">
        <v>653</v>
      </c>
      <c r="Y281" s="45" t="s">
        <v>653</v>
      </c>
      <c r="Z281" s="444" t="s">
        <v>653</v>
      </c>
      <c r="AA281" s="444" t="s">
        <v>653</v>
      </c>
      <c r="AB281" s="450" t="s">
        <v>653</v>
      </c>
      <c r="AC281" s="444" t="s">
        <v>653</v>
      </c>
      <c r="AD281" s="444" t="s">
        <v>653</v>
      </c>
      <c r="AE281" s="45" t="s">
        <v>653</v>
      </c>
      <c r="AF281" s="444" t="s">
        <v>653</v>
      </c>
      <c r="AG281" s="444" t="s">
        <v>653</v>
      </c>
      <c r="AH281" s="450" t="s">
        <v>653</v>
      </c>
      <c r="AI281" s="45" t="s">
        <v>653</v>
      </c>
      <c r="AJ281" s="45" t="s">
        <v>653</v>
      </c>
      <c r="AK281" s="45" t="s">
        <v>653</v>
      </c>
      <c r="AL281" s="554"/>
      <c r="AM281" s="554"/>
      <c r="AN281" s="450" t="s">
        <v>653</v>
      </c>
      <c r="AO281" s="554"/>
      <c r="AP281" s="554"/>
      <c r="AQ281" s="450" t="s">
        <v>653</v>
      </c>
      <c r="AR281" s="444" t="s">
        <v>653</v>
      </c>
      <c r="AS281" s="444" t="s">
        <v>653</v>
      </c>
      <c r="AT281" s="45" t="s">
        <v>653</v>
      </c>
      <c r="AU281" s="554"/>
      <c r="AV281" s="554"/>
      <c r="AW281" s="450" t="s">
        <v>653</v>
      </c>
      <c r="AX281" s="554"/>
      <c r="AY281" s="554"/>
      <c r="AZ281" s="450" t="s">
        <v>653</v>
      </c>
      <c r="BA281" s="554"/>
      <c r="BB281" s="554"/>
      <c r="BC281" s="450"/>
      <c r="BD281" s="572">
        <v>42898</v>
      </c>
      <c r="BE281" s="444" t="s">
        <v>653</v>
      </c>
      <c r="BF281" s="444" t="s">
        <v>653</v>
      </c>
      <c r="BG281" s="45" t="s">
        <v>653</v>
      </c>
      <c r="BH281" s="580" t="s">
        <v>1024</v>
      </c>
      <c r="BI281" s="580" t="s">
        <v>1024</v>
      </c>
      <c r="BJ281" s="45" t="s">
        <v>653</v>
      </c>
      <c r="BK281" s="580" t="s">
        <v>1024</v>
      </c>
      <c r="BL281" s="580" t="s">
        <v>1024</v>
      </c>
      <c r="BM281" s="729"/>
      <c r="BN281" s="45" t="s">
        <v>653</v>
      </c>
      <c r="BO281" s="45" t="s">
        <v>653</v>
      </c>
      <c r="BP281" s="729"/>
      <c r="BQ281" s="45" t="s">
        <v>653</v>
      </c>
      <c r="BR281" s="45" t="s">
        <v>653</v>
      </c>
      <c r="BS281" s="729"/>
      <c r="BT281" s="45" t="s">
        <v>653</v>
      </c>
      <c r="BU281" s="45" t="s">
        <v>653</v>
      </c>
      <c r="BV281" s="45" t="s">
        <v>653</v>
      </c>
      <c r="BW281" s="554"/>
      <c r="BX281" s="554"/>
      <c r="BY281" s="580" t="s">
        <v>1024</v>
      </c>
      <c r="BZ281" s="574"/>
      <c r="CA281" s="574"/>
      <c r="CB281" s="45" t="s">
        <v>653</v>
      </c>
      <c r="CC281" s="574"/>
      <c r="CD281" s="574"/>
      <c r="CE281" s="45" t="s">
        <v>653</v>
      </c>
      <c r="CF281" s="45" t="s">
        <v>653</v>
      </c>
      <c r="CG281" s="444" t="s">
        <v>653</v>
      </c>
      <c r="CH281" s="450" t="s">
        <v>653</v>
      </c>
      <c r="CI281" s="444" t="s">
        <v>653</v>
      </c>
      <c r="CJ281" s="444" t="s">
        <v>653</v>
      </c>
      <c r="CK281" s="729"/>
      <c r="CL281" s="580" t="s">
        <v>659</v>
      </c>
      <c r="CM281" s="580" t="s">
        <v>659</v>
      </c>
      <c r="CN281" s="45" t="s">
        <v>653</v>
      </c>
      <c r="CO281" s="444" t="s">
        <v>653</v>
      </c>
      <c r="CP281" s="444" t="s">
        <v>653</v>
      </c>
      <c r="CQ281" s="45" t="s">
        <v>653</v>
      </c>
      <c r="CR281" s="580" t="s">
        <v>659</v>
      </c>
      <c r="CS281" s="580" t="s">
        <v>659</v>
      </c>
      <c r="CT281" s="45" t="s">
        <v>653</v>
      </c>
    </row>
    <row r="282" spans="1:98" x14ac:dyDescent="0.15">
      <c r="A282" s="572">
        <v>42899</v>
      </c>
      <c r="B282" s="45" t="s">
        <v>653</v>
      </c>
      <c r="C282" s="45" t="s">
        <v>653</v>
      </c>
      <c r="D282" s="450" t="s">
        <v>653</v>
      </c>
      <c r="E282" s="45" t="s">
        <v>653</v>
      </c>
      <c r="F282" s="45" t="s">
        <v>653</v>
      </c>
      <c r="G282" s="45" t="s">
        <v>653</v>
      </c>
      <c r="H282" s="45" t="s">
        <v>653</v>
      </c>
      <c r="I282" s="45" t="s">
        <v>653</v>
      </c>
      <c r="J282" s="45" t="s">
        <v>653</v>
      </c>
      <c r="K282" s="45" t="s">
        <v>653</v>
      </c>
      <c r="L282" s="45" t="s">
        <v>653</v>
      </c>
      <c r="M282" s="45" t="s">
        <v>653</v>
      </c>
      <c r="N282" s="45" t="s">
        <v>653</v>
      </c>
      <c r="O282" s="45" t="s">
        <v>653</v>
      </c>
      <c r="P282" s="45" t="s">
        <v>653</v>
      </c>
      <c r="Q282" s="45" t="s">
        <v>653</v>
      </c>
      <c r="R282" s="45" t="s">
        <v>653</v>
      </c>
      <c r="S282" s="45" t="s">
        <v>653</v>
      </c>
      <c r="T282" s="45" t="s">
        <v>653</v>
      </c>
      <c r="U282" s="45" t="s">
        <v>653</v>
      </c>
      <c r="V282" s="729"/>
      <c r="W282" s="444" t="s">
        <v>653</v>
      </c>
      <c r="X282" s="45" t="s">
        <v>653</v>
      </c>
      <c r="Y282" s="45" t="s">
        <v>653</v>
      </c>
      <c r="Z282" s="444" t="s">
        <v>653</v>
      </c>
      <c r="AA282" s="444" t="s">
        <v>653</v>
      </c>
      <c r="AB282" s="450" t="s">
        <v>653</v>
      </c>
      <c r="AC282" s="444" t="s">
        <v>653</v>
      </c>
      <c r="AD282" s="444" t="s">
        <v>653</v>
      </c>
      <c r="AE282" s="45" t="s">
        <v>653</v>
      </c>
      <c r="AF282" s="444" t="s">
        <v>653</v>
      </c>
      <c r="AG282" s="444" t="s">
        <v>653</v>
      </c>
      <c r="AH282" s="450" t="s">
        <v>653</v>
      </c>
      <c r="AI282" s="45" t="s">
        <v>653</v>
      </c>
      <c r="AJ282" s="45" t="s">
        <v>653</v>
      </c>
      <c r="AK282" s="45" t="s">
        <v>653</v>
      </c>
      <c r="AL282" s="554"/>
      <c r="AM282" s="554"/>
      <c r="AN282" s="450" t="s">
        <v>653</v>
      </c>
      <c r="AO282" s="554"/>
      <c r="AP282" s="554"/>
      <c r="AQ282" s="450" t="s">
        <v>653</v>
      </c>
      <c r="AR282" s="444" t="s">
        <v>653</v>
      </c>
      <c r="AS282" s="444" t="s">
        <v>653</v>
      </c>
      <c r="AT282" s="45" t="s">
        <v>653</v>
      </c>
      <c r="AU282" s="554"/>
      <c r="AV282" s="554"/>
      <c r="AW282" s="450" t="s">
        <v>653</v>
      </c>
      <c r="AX282" s="554"/>
      <c r="AY282" s="554"/>
      <c r="AZ282" s="450" t="s">
        <v>653</v>
      </c>
      <c r="BA282" s="554"/>
      <c r="BB282" s="554"/>
      <c r="BC282" s="450"/>
      <c r="BD282" s="572">
        <v>42899</v>
      </c>
      <c r="BE282" s="444" t="s">
        <v>653</v>
      </c>
      <c r="BF282" s="444" t="s">
        <v>653</v>
      </c>
      <c r="BG282" s="45" t="s">
        <v>653</v>
      </c>
      <c r="BH282" s="580" t="s">
        <v>1024</v>
      </c>
      <c r="BI282" s="580" t="s">
        <v>1024</v>
      </c>
      <c r="BJ282" s="45" t="s">
        <v>653</v>
      </c>
      <c r="BK282" s="580" t="s">
        <v>1024</v>
      </c>
      <c r="BL282" s="580" t="s">
        <v>1024</v>
      </c>
      <c r="BM282" s="729"/>
      <c r="BN282" s="45" t="s">
        <v>653</v>
      </c>
      <c r="BO282" s="45" t="s">
        <v>653</v>
      </c>
      <c r="BP282" s="729"/>
      <c r="BQ282" s="45" t="s">
        <v>653</v>
      </c>
      <c r="BR282" s="45" t="s">
        <v>653</v>
      </c>
      <c r="BS282" s="729"/>
      <c r="BT282" s="45" t="s">
        <v>653</v>
      </c>
      <c r="BU282" s="45" t="s">
        <v>653</v>
      </c>
      <c r="BV282" s="45" t="s">
        <v>653</v>
      </c>
      <c r="BW282" s="554"/>
      <c r="BX282" s="554"/>
      <c r="BY282" s="580" t="s">
        <v>1024</v>
      </c>
      <c r="BZ282" s="574"/>
      <c r="CA282" s="574"/>
      <c r="CB282" s="45" t="s">
        <v>653</v>
      </c>
      <c r="CC282" s="574"/>
      <c r="CD282" s="574"/>
      <c r="CE282" s="45" t="s">
        <v>653</v>
      </c>
      <c r="CF282" s="45" t="s">
        <v>653</v>
      </c>
      <c r="CG282" s="444" t="s">
        <v>653</v>
      </c>
      <c r="CH282" s="450" t="s">
        <v>653</v>
      </c>
      <c r="CI282" s="444" t="s">
        <v>653</v>
      </c>
      <c r="CJ282" s="444" t="s">
        <v>653</v>
      </c>
      <c r="CK282" s="729"/>
      <c r="CL282" s="580" t="s">
        <v>659</v>
      </c>
      <c r="CM282" s="580" t="s">
        <v>659</v>
      </c>
      <c r="CN282" s="45" t="s">
        <v>653</v>
      </c>
      <c r="CO282" s="444" t="s">
        <v>653</v>
      </c>
      <c r="CP282" s="444" t="s">
        <v>653</v>
      </c>
      <c r="CQ282" s="45" t="s">
        <v>653</v>
      </c>
      <c r="CR282" s="444" t="s">
        <v>653</v>
      </c>
      <c r="CS282" s="444" t="s">
        <v>653</v>
      </c>
      <c r="CT282" s="45" t="s">
        <v>653</v>
      </c>
    </row>
    <row r="283" spans="1:98" x14ac:dyDescent="0.15">
      <c r="A283" s="572">
        <v>42900</v>
      </c>
      <c r="B283" s="45" t="s">
        <v>653</v>
      </c>
      <c r="C283" s="45" t="s">
        <v>653</v>
      </c>
      <c r="D283" s="450" t="s">
        <v>653</v>
      </c>
      <c r="E283" s="45" t="s">
        <v>653</v>
      </c>
      <c r="F283" s="45" t="s">
        <v>653</v>
      </c>
      <c r="G283" s="45" t="s">
        <v>653</v>
      </c>
      <c r="H283" s="45" t="s">
        <v>653</v>
      </c>
      <c r="I283" s="45" t="s">
        <v>653</v>
      </c>
      <c r="J283" s="45" t="s">
        <v>653</v>
      </c>
      <c r="K283" s="45" t="s">
        <v>653</v>
      </c>
      <c r="L283" s="45" t="s">
        <v>653</v>
      </c>
      <c r="M283" s="45" t="s">
        <v>653</v>
      </c>
      <c r="N283" s="45" t="s">
        <v>653</v>
      </c>
      <c r="O283" s="45" t="s">
        <v>653</v>
      </c>
      <c r="P283" s="45" t="s">
        <v>653</v>
      </c>
      <c r="Q283" s="45" t="s">
        <v>653</v>
      </c>
      <c r="R283" s="45" t="s">
        <v>653</v>
      </c>
      <c r="S283" s="45" t="s">
        <v>653</v>
      </c>
      <c r="T283" s="45" t="s">
        <v>653</v>
      </c>
      <c r="U283" s="45" t="s">
        <v>653</v>
      </c>
      <c r="V283" s="729"/>
      <c r="W283" s="444" t="s">
        <v>653</v>
      </c>
      <c r="X283" s="45" t="s">
        <v>653</v>
      </c>
      <c r="Y283" s="45" t="s">
        <v>653</v>
      </c>
      <c r="Z283" s="444" t="s">
        <v>653</v>
      </c>
      <c r="AA283" s="444" t="s">
        <v>653</v>
      </c>
      <c r="AB283" s="578" t="s">
        <v>653</v>
      </c>
      <c r="AC283" s="444" t="s">
        <v>653</v>
      </c>
      <c r="AD283" s="444" t="s">
        <v>653</v>
      </c>
      <c r="AE283" s="45" t="s">
        <v>653</v>
      </c>
      <c r="AF283" s="444" t="s">
        <v>653</v>
      </c>
      <c r="AG283" s="444" t="s">
        <v>653</v>
      </c>
      <c r="AH283" s="450" t="s">
        <v>653</v>
      </c>
      <c r="AI283" s="45" t="s">
        <v>653</v>
      </c>
      <c r="AJ283" s="45" t="s">
        <v>653</v>
      </c>
      <c r="AK283" s="45" t="s">
        <v>653</v>
      </c>
      <c r="AL283" s="554"/>
      <c r="AM283" s="554"/>
      <c r="AN283" s="578" t="s">
        <v>653</v>
      </c>
      <c r="AO283" s="554"/>
      <c r="AP283" s="554"/>
      <c r="AQ283" s="578" t="s">
        <v>653</v>
      </c>
      <c r="AR283" s="444" t="s">
        <v>653</v>
      </c>
      <c r="AS283" s="444" t="s">
        <v>653</v>
      </c>
      <c r="AT283" s="45" t="s">
        <v>653</v>
      </c>
      <c r="AU283" s="554"/>
      <c r="AV283" s="554"/>
      <c r="AW283" s="450" t="s">
        <v>653</v>
      </c>
      <c r="AX283" s="554"/>
      <c r="AY283" s="554"/>
      <c r="AZ283" s="578" t="s">
        <v>653</v>
      </c>
      <c r="BA283" s="554"/>
      <c r="BB283" s="554"/>
      <c r="BC283" s="578"/>
      <c r="BD283" s="572">
        <v>42900</v>
      </c>
      <c r="BE283" s="444" t="s">
        <v>653</v>
      </c>
      <c r="BF283" s="444" t="s">
        <v>653</v>
      </c>
      <c r="BG283" s="45" t="s">
        <v>653</v>
      </c>
      <c r="BH283" s="580" t="s">
        <v>1024</v>
      </c>
      <c r="BI283" s="580" t="s">
        <v>1024</v>
      </c>
      <c r="BJ283" s="45" t="s">
        <v>653</v>
      </c>
      <c r="BK283" s="580" t="s">
        <v>1024</v>
      </c>
      <c r="BL283" s="580" t="s">
        <v>1024</v>
      </c>
      <c r="BM283" s="729"/>
      <c r="BN283" s="45" t="s">
        <v>653</v>
      </c>
      <c r="BO283" s="45" t="s">
        <v>653</v>
      </c>
      <c r="BP283" s="729"/>
      <c r="BQ283" s="45" t="s">
        <v>653</v>
      </c>
      <c r="BR283" s="45" t="s">
        <v>653</v>
      </c>
      <c r="BS283" s="729"/>
      <c r="BT283" s="45" t="s">
        <v>653</v>
      </c>
      <c r="BU283" s="45" t="s">
        <v>653</v>
      </c>
      <c r="BV283" s="45" t="s">
        <v>653</v>
      </c>
      <c r="BW283" s="554"/>
      <c r="BX283" s="554"/>
      <c r="BY283" s="580" t="s">
        <v>1024</v>
      </c>
      <c r="BZ283" s="574"/>
      <c r="CA283" s="574"/>
      <c r="CB283" s="45" t="s">
        <v>653</v>
      </c>
      <c r="CC283" s="574"/>
      <c r="CD283" s="574"/>
      <c r="CE283" s="45" t="s">
        <v>653</v>
      </c>
      <c r="CF283" s="45" t="s">
        <v>653</v>
      </c>
      <c r="CG283" s="444" t="s">
        <v>653</v>
      </c>
      <c r="CH283" s="450" t="s">
        <v>653</v>
      </c>
      <c r="CI283" s="444" t="s">
        <v>653</v>
      </c>
      <c r="CJ283" s="444" t="s">
        <v>653</v>
      </c>
      <c r="CK283" s="729"/>
      <c r="CL283" s="580" t="s">
        <v>659</v>
      </c>
      <c r="CM283" s="580" t="s">
        <v>659</v>
      </c>
      <c r="CN283" s="45" t="s">
        <v>653</v>
      </c>
      <c r="CO283" s="444" t="s">
        <v>653</v>
      </c>
      <c r="CP283" s="444" t="s">
        <v>653</v>
      </c>
      <c r="CQ283" s="45" t="s">
        <v>653</v>
      </c>
      <c r="CR283" s="580" t="s">
        <v>659</v>
      </c>
      <c r="CS283" s="580" t="s">
        <v>659</v>
      </c>
      <c r="CT283" s="45" t="s">
        <v>653</v>
      </c>
    </row>
    <row r="284" spans="1:98" x14ac:dyDescent="0.15">
      <c r="A284" s="572">
        <v>42901</v>
      </c>
      <c r="B284" s="45" t="s">
        <v>653</v>
      </c>
      <c r="C284" s="45" t="s">
        <v>653</v>
      </c>
      <c r="D284" s="450" t="s">
        <v>653</v>
      </c>
      <c r="E284" s="45" t="s">
        <v>653</v>
      </c>
      <c r="F284" s="45" t="s">
        <v>653</v>
      </c>
      <c r="G284" s="45" t="s">
        <v>653</v>
      </c>
      <c r="H284" s="45" t="s">
        <v>653</v>
      </c>
      <c r="I284" s="45" t="s">
        <v>653</v>
      </c>
      <c r="J284" s="45" t="s">
        <v>653</v>
      </c>
      <c r="K284" s="45" t="s">
        <v>653</v>
      </c>
      <c r="L284" s="45" t="s">
        <v>653</v>
      </c>
      <c r="M284" s="45" t="s">
        <v>653</v>
      </c>
      <c r="N284" s="45" t="s">
        <v>653</v>
      </c>
      <c r="O284" s="45" t="s">
        <v>653</v>
      </c>
      <c r="P284" s="45" t="s">
        <v>653</v>
      </c>
      <c r="Q284" s="45" t="s">
        <v>653</v>
      </c>
      <c r="R284" s="45" t="s">
        <v>653</v>
      </c>
      <c r="S284" s="45" t="s">
        <v>653</v>
      </c>
      <c r="T284" s="45" t="s">
        <v>653</v>
      </c>
      <c r="U284" s="45" t="s">
        <v>653</v>
      </c>
      <c r="V284" s="729"/>
      <c r="W284" s="444" t="s">
        <v>653</v>
      </c>
      <c r="X284" s="45" t="s">
        <v>653</v>
      </c>
      <c r="Y284" s="45" t="s">
        <v>653</v>
      </c>
      <c r="Z284" s="444" t="s">
        <v>653</v>
      </c>
      <c r="AA284" s="444" t="s">
        <v>653</v>
      </c>
      <c r="AB284" s="450" t="s">
        <v>653</v>
      </c>
      <c r="AC284" s="444" t="s">
        <v>653</v>
      </c>
      <c r="AD284" s="444" t="s">
        <v>653</v>
      </c>
      <c r="AE284" s="45" t="s">
        <v>653</v>
      </c>
      <c r="AF284" s="444" t="s">
        <v>653</v>
      </c>
      <c r="AG284" s="444" t="s">
        <v>653</v>
      </c>
      <c r="AH284" s="450" t="s">
        <v>653</v>
      </c>
      <c r="AI284" s="45" t="s">
        <v>653</v>
      </c>
      <c r="AJ284" s="45" t="s">
        <v>653</v>
      </c>
      <c r="AK284" s="45" t="s">
        <v>653</v>
      </c>
      <c r="AL284" s="554"/>
      <c r="AM284" s="554"/>
      <c r="AN284" s="450" t="s">
        <v>653</v>
      </c>
      <c r="AO284" s="554"/>
      <c r="AP284" s="554"/>
      <c r="AQ284" s="450" t="s">
        <v>653</v>
      </c>
      <c r="AR284" s="444" t="s">
        <v>653</v>
      </c>
      <c r="AS284" s="444" t="s">
        <v>653</v>
      </c>
      <c r="AT284" s="45" t="s">
        <v>653</v>
      </c>
      <c r="AU284" s="554"/>
      <c r="AV284" s="554"/>
      <c r="AW284" s="450" t="s">
        <v>653</v>
      </c>
      <c r="AX284" s="554"/>
      <c r="AY284" s="554"/>
      <c r="AZ284" s="450" t="s">
        <v>653</v>
      </c>
      <c r="BA284" s="554"/>
      <c r="BB284" s="554"/>
      <c r="BC284" s="450"/>
      <c r="BD284" s="572">
        <v>42901</v>
      </c>
      <c r="BE284" s="444" t="s">
        <v>653</v>
      </c>
      <c r="BF284" s="444" t="s">
        <v>653</v>
      </c>
      <c r="BG284" s="45" t="s">
        <v>653</v>
      </c>
      <c r="BH284" s="580" t="s">
        <v>1024</v>
      </c>
      <c r="BI284" s="580" t="s">
        <v>1024</v>
      </c>
      <c r="BJ284" s="45" t="s">
        <v>653</v>
      </c>
      <c r="BK284" s="580" t="s">
        <v>1024</v>
      </c>
      <c r="BL284" s="580" t="s">
        <v>1024</v>
      </c>
      <c r="BM284" s="729"/>
      <c r="BN284" s="45" t="s">
        <v>653</v>
      </c>
      <c r="BO284" s="45" t="s">
        <v>653</v>
      </c>
      <c r="BP284" s="729"/>
      <c r="BQ284" s="45" t="s">
        <v>653</v>
      </c>
      <c r="BR284" s="45" t="s">
        <v>653</v>
      </c>
      <c r="BS284" s="729"/>
      <c r="BT284" s="45" t="s">
        <v>653</v>
      </c>
      <c r="BU284" s="45" t="s">
        <v>653</v>
      </c>
      <c r="BV284" s="45" t="s">
        <v>653</v>
      </c>
      <c r="BW284" s="554"/>
      <c r="BX284" s="554"/>
      <c r="BY284" s="580" t="s">
        <v>1024</v>
      </c>
      <c r="BZ284" s="574"/>
      <c r="CA284" s="574"/>
      <c r="CB284" s="45" t="s">
        <v>653</v>
      </c>
      <c r="CC284" s="574"/>
      <c r="CD284" s="574"/>
      <c r="CE284" s="45" t="s">
        <v>653</v>
      </c>
      <c r="CF284" s="45" t="s">
        <v>653</v>
      </c>
      <c r="CG284" s="444" t="s">
        <v>653</v>
      </c>
      <c r="CH284" s="450" t="s">
        <v>653</v>
      </c>
      <c r="CI284" s="444" t="s">
        <v>653</v>
      </c>
      <c r="CJ284" s="444" t="s">
        <v>653</v>
      </c>
      <c r="CK284" s="729"/>
      <c r="CL284" s="444" t="s">
        <v>653</v>
      </c>
      <c r="CM284" s="444" t="s">
        <v>653</v>
      </c>
      <c r="CN284" s="45" t="s">
        <v>653</v>
      </c>
      <c r="CO284" s="576" t="s">
        <v>665</v>
      </c>
      <c r="CP284" s="444" t="s">
        <v>653</v>
      </c>
      <c r="CQ284" s="45" t="s">
        <v>653</v>
      </c>
      <c r="CR284" s="580" t="s">
        <v>659</v>
      </c>
      <c r="CS284" s="580" t="s">
        <v>659</v>
      </c>
      <c r="CT284" s="45" t="s">
        <v>653</v>
      </c>
    </row>
    <row r="285" spans="1:98" x14ac:dyDescent="0.15">
      <c r="A285" s="572">
        <v>42902</v>
      </c>
      <c r="B285" s="45" t="s">
        <v>653</v>
      </c>
      <c r="C285" s="45" t="s">
        <v>653</v>
      </c>
      <c r="D285" s="450" t="s">
        <v>653</v>
      </c>
      <c r="E285" s="45" t="s">
        <v>653</v>
      </c>
      <c r="F285" s="45" t="s">
        <v>653</v>
      </c>
      <c r="G285" s="45" t="s">
        <v>653</v>
      </c>
      <c r="H285" s="45" t="s">
        <v>653</v>
      </c>
      <c r="I285" s="45" t="s">
        <v>653</v>
      </c>
      <c r="J285" s="45" t="s">
        <v>653</v>
      </c>
      <c r="K285" s="45" t="s">
        <v>653</v>
      </c>
      <c r="L285" s="45" t="s">
        <v>653</v>
      </c>
      <c r="M285" s="45" t="s">
        <v>653</v>
      </c>
      <c r="N285" s="45" t="s">
        <v>653</v>
      </c>
      <c r="O285" s="45" t="s">
        <v>653</v>
      </c>
      <c r="P285" s="45" t="s">
        <v>653</v>
      </c>
      <c r="Q285" s="45" t="s">
        <v>653</v>
      </c>
      <c r="R285" s="45" t="s">
        <v>653</v>
      </c>
      <c r="S285" s="45" t="s">
        <v>653</v>
      </c>
      <c r="T285" s="45" t="s">
        <v>653</v>
      </c>
      <c r="U285" s="45" t="s">
        <v>653</v>
      </c>
      <c r="V285" s="729"/>
      <c r="W285" s="444" t="s">
        <v>653</v>
      </c>
      <c r="X285" s="45" t="s">
        <v>653</v>
      </c>
      <c r="Y285" s="45" t="s">
        <v>653</v>
      </c>
      <c r="Z285" s="444" t="s">
        <v>653</v>
      </c>
      <c r="AA285" s="444" t="s">
        <v>653</v>
      </c>
      <c r="AB285" s="450" t="s">
        <v>653</v>
      </c>
      <c r="AC285" s="444" t="s">
        <v>653</v>
      </c>
      <c r="AD285" s="444" t="s">
        <v>653</v>
      </c>
      <c r="AE285" s="45" t="s">
        <v>653</v>
      </c>
      <c r="AF285" s="444" t="s">
        <v>653</v>
      </c>
      <c r="AG285" s="444" t="s">
        <v>653</v>
      </c>
      <c r="AH285" s="450" t="s">
        <v>653</v>
      </c>
      <c r="AI285" s="45" t="s">
        <v>653</v>
      </c>
      <c r="AJ285" s="45" t="s">
        <v>653</v>
      </c>
      <c r="AK285" s="45" t="s">
        <v>653</v>
      </c>
      <c r="AL285" s="554"/>
      <c r="AM285" s="554"/>
      <c r="AN285" s="450" t="s">
        <v>653</v>
      </c>
      <c r="AO285" s="554"/>
      <c r="AP285" s="554"/>
      <c r="AQ285" s="450" t="s">
        <v>653</v>
      </c>
      <c r="AR285" s="444" t="s">
        <v>653</v>
      </c>
      <c r="AS285" s="444" t="s">
        <v>653</v>
      </c>
      <c r="AT285" s="45" t="s">
        <v>653</v>
      </c>
      <c r="AU285" s="554"/>
      <c r="AV285" s="554"/>
      <c r="AW285" s="450" t="s">
        <v>653</v>
      </c>
      <c r="AX285" s="554"/>
      <c r="AY285" s="554"/>
      <c r="AZ285" s="450" t="s">
        <v>653</v>
      </c>
      <c r="BA285" s="554"/>
      <c r="BB285" s="554"/>
      <c r="BC285" s="450"/>
      <c r="BD285" s="572">
        <v>42902</v>
      </c>
      <c r="BE285" s="444" t="s">
        <v>653</v>
      </c>
      <c r="BF285" s="444" t="s">
        <v>653</v>
      </c>
      <c r="BG285" s="45" t="s">
        <v>653</v>
      </c>
      <c r="BH285" s="580" t="s">
        <v>1024</v>
      </c>
      <c r="BI285" s="580" t="s">
        <v>1024</v>
      </c>
      <c r="BJ285" s="45" t="s">
        <v>653</v>
      </c>
      <c r="BK285" s="580" t="s">
        <v>1024</v>
      </c>
      <c r="BL285" s="580" t="s">
        <v>1024</v>
      </c>
      <c r="BM285" s="729"/>
      <c r="BN285" s="45" t="s">
        <v>653</v>
      </c>
      <c r="BO285" s="45" t="s">
        <v>653</v>
      </c>
      <c r="BP285" s="729"/>
      <c r="BQ285" s="45" t="s">
        <v>653</v>
      </c>
      <c r="BR285" s="45" t="s">
        <v>653</v>
      </c>
      <c r="BS285" s="729"/>
      <c r="BT285" s="45" t="s">
        <v>653</v>
      </c>
      <c r="BU285" s="45" t="s">
        <v>653</v>
      </c>
      <c r="BV285" s="45" t="s">
        <v>653</v>
      </c>
      <c r="BW285" s="554"/>
      <c r="BX285" s="554"/>
      <c r="BY285" s="580" t="s">
        <v>1024</v>
      </c>
      <c r="BZ285" s="579"/>
      <c r="CA285" s="579"/>
      <c r="CB285" s="45" t="s">
        <v>653</v>
      </c>
      <c r="CC285" s="579"/>
      <c r="CD285" s="579"/>
      <c r="CE285" s="45" t="s">
        <v>653</v>
      </c>
      <c r="CF285" s="45" t="s">
        <v>653</v>
      </c>
      <c r="CG285" s="444" t="s">
        <v>653</v>
      </c>
      <c r="CH285" s="450" t="s">
        <v>653</v>
      </c>
      <c r="CI285" s="444" t="s">
        <v>653</v>
      </c>
      <c r="CJ285" s="444" t="s">
        <v>653</v>
      </c>
      <c r="CK285" s="729"/>
      <c r="CL285" s="576" t="s">
        <v>665</v>
      </c>
      <c r="CM285" s="580" t="s">
        <v>659</v>
      </c>
      <c r="CN285" s="45" t="s">
        <v>653</v>
      </c>
      <c r="CO285" s="444" t="s">
        <v>653</v>
      </c>
      <c r="CP285" s="444" t="s">
        <v>653</v>
      </c>
      <c r="CQ285" s="45" t="s">
        <v>653</v>
      </c>
      <c r="CR285" s="580" t="s">
        <v>659</v>
      </c>
      <c r="CS285" s="580" t="s">
        <v>659</v>
      </c>
      <c r="CT285" s="45" t="s">
        <v>653</v>
      </c>
    </row>
    <row r="286" spans="1:98" x14ac:dyDescent="0.15">
      <c r="A286" s="572">
        <v>42903</v>
      </c>
      <c r="B286" s="45" t="s">
        <v>653</v>
      </c>
      <c r="C286" s="45" t="s">
        <v>653</v>
      </c>
      <c r="D286" s="450" t="s">
        <v>653</v>
      </c>
      <c r="E286" s="45" t="s">
        <v>653</v>
      </c>
      <c r="F286" s="45" t="s">
        <v>653</v>
      </c>
      <c r="G286" s="45" t="s">
        <v>653</v>
      </c>
      <c r="H286" s="45" t="s">
        <v>653</v>
      </c>
      <c r="I286" s="45" t="s">
        <v>653</v>
      </c>
      <c r="J286" s="45" t="s">
        <v>653</v>
      </c>
      <c r="K286" s="45" t="s">
        <v>653</v>
      </c>
      <c r="L286" s="45" t="s">
        <v>653</v>
      </c>
      <c r="M286" s="45" t="s">
        <v>653</v>
      </c>
      <c r="N286" s="45" t="s">
        <v>653</v>
      </c>
      <c r="O286" s="45" t="s">
        <v>653</v>
      </c>
      <c r="P286" s="45" t="s">
        <v>653</v>
      </c>
      <c r="Q286" s="45" t="s">
        <v>653</v>
      </c>
      <c r="R286" s="45" t="s">
        <v>653</v>
      </c>
      <c r="S286" s="45" t="s">
        <v>653</v>
      </c>
      <c r="T286" s="45" t="s">
        <v>653</v>
      </c>
      <c r="U286" s="45" t="s">
        <v>653</v>
      </c>
      <c r="V286" s="729"/>
      <c r="W286" s="444" t="s">
        <v>653</v>
      </c>
      <c r="X286" s="45" t="s">
        <v>653</v>
      </c>
      <c r="Y286" s="45" t="s">
        <v>653</v>
      </c>
      <c r="Z286" s="444" t="s">
        <v>653</v>
      </c>
      <c r="AA286" s="444" t="s">
        <v>653</v>
      </c>
      <c r="AB286" s="450" t="s">
        <v>653</v>
      </c>
      <c r="AC286" s="444" t="s">
        <v>653</v>
      </c>
      <c r="AD286" s="444" t="s">
        <v>653</v>
      </c>
      <c r="AE286" s="45" t="s">
        <v>653</v>
      </c>
      <c r="AF286" s="444" t="s">
        <v>653</v>
      </c>
      <c r="AG286" s="444" t="s">
        <v>653</v>
      </c>
      <c r="AH286" s="450" t="s">
        <v>653</v>
      </c>
      <c r="AI286" s="45" t="s">
        <v>653</v>
      </c>
      <c r="AJ286" s="45" t="s">
        <v>653</v>
      </c>
      <c r="AK286" s="45" t="s">
        <v>653</v>
      </c>
      <c r="AL286" s="554"/>
      <c r="AM286" s="554"/>
      <c r="AN286" s="450" t="s">
        <v>653</v>
      </c>
      <c r="AO286" s="554"/>
      <c r="AP286" s="554"/>
      <c r="AQ286" s="450" t="s">
        <v>653</v>
      </c>
      <c r="AR286" s="444" t="s">
        <v>653</v>
      </c>
      <c r="AS286" s="444" t="s">
        <v>653</v>
      </c>
      <c r="AT286" s="45" t="s">
        <v>653</v>
      </c>
      <c r="AU286" s="554"/>
      <c r="AV286" s="554"/>
      <c r="AW286" s="450" t="s">
        <v>653</v>
      </c>
      <c r="AX286" s="554"/>
      <c r="AY286" s="554"/>
      <c r="AZ286" s="450" t="s">
        <v>653</v>
      </c>
      <c r="BA286" s="554"/>
      <c r="BB286" s="554"/>
      <c r="BC286" s="580" t="s">
        <v>659</v>
      </c>
      <c r="BD286" s="572">
        <v>42903</v>
      </c>
      <c r="BE286" s="444" t="s">
        <v>653</v>
      </c>
      <c r="BF286" s="444" t="s">
        <v>653</v>
      </c>
      <c r="BG286" s="45" t="s">
        <v>653</v>
      </c>
      <c r="BH286" s="580" t="s">
        <v>1024</v>
      </c>
      <c r="BI286" s="580" t="s">
        <v>1024</v>
      </c>
      <c r="BJ286" s="45" t="s">
        <v>653</v>
      </c>
      <c r="BK286" s="580" t="s">
        <v>1024</v>
      </c>
      <c r="BL286" s="580" t="s">
        <v>1024</v>
      </c>
      <c r="BM286" s="729"/>
      <c r="BN286" s="45" t="s">
        <v>653</v>
      </c>
      <c r="BO286" s="45" t="s">
        <v>653</v>
      </c>
      <c r="BP286" s="729"/>
      <c r="BQ286" s="45" t="s">
        <v>653</v>
      </c>
      <c r="BR286" s="45" t="s">
        <v>653</v>
      </c>
      <c r="BS286" s="729"/>
      <c r="BT286" s="45" t="s">
        <v>653</v>
      </c>
      <c r="BU286" s="45" t="s">
        <v>653</v>
      </c>
      <c r="BV286" s="45" t="s">
        <v>653</v>
      </c>
      <c r="BW286" s="554"/>
      <c r="BX286" s="554"/>
      <c r="BY286" s="580" t="s">
        <v>1024</v>
      </c>
      <c r="BZ286" s="579"/>
      <c r="CA286" s="579"/>
      <c r="CB286" s="45" t="s">
        <v>653</v>
      </c>
      <c r="CC286" s="579"/>
      <c r="CD286" s="579"/>
      <c r="CE286" s="45" t="s">
        <v>653</v>
      </c>
      <c r="CF286" s="45" t="s">
        <v>653</v>
      </c>
      <c r="CG286" s="444" t="s">
        <v>653</v>
      </c>
      <c r="CH286" s="450" t="s">
        <v>653</v>
      </c>
      <c r="CI286" s="444" t="s">
        <v>653</v>
      </c>
      <c r="CJ286" s="444" t="s">
        <v>653</v>
      </c>
      <c r="CK286" s="729"/>
      <c r="CL286" s="576" t="s">
        <v>665</v>
      </c>
      <c r="CM286" s="580" t="s">
        <v>659</v>
      </c>
      <c r="CN286" s="45" t="s">
        <v>653</v>
      </c>
      <c r="CO286" s="444" t="s">
        <v>653</v>
      </c>
      <c r="CP286" s="444" t="s">
        <v>653</v>
      </c>
      <c r="CQ286" s="45" t="s">
        <v>653</v>
      </c>
      <c r="CR286" s="580" t="s">
        <v>659</v>
      </c>
      <c r="CS286" s="580" t="s">
        <v>659</v>
      </c>
      <c r="CT286" s="45" t="s">
        <v>653</v>
      </c>
    </row>
    <row r="287" spans="1:98" x14ac:dyDescent="0.15">
      <c r="A287" s="572">
        <v>42904</v>
      </c>
      <c r="B287" s="45" t="s">
        <v>653</v>
      </c>
      <c r="C287" s="45" t="s">
        <v>653</v>
      </c>
      <c r="D287" s="450" t="s">
        <v>653</v>
      </c>
      <c r="E287" s="45" t="s">
        <v>653</v>
      </c>
      <c r="F287" s="45" t="s">
        <v>653</v>
      </c>
      <c r="G287" s="45" t="s">
        <v>653</v>
      </c>
      <c r="H287" s="45" t="s">
        <v>653</v>
      </c>
      <c r="I287" s="45" t="s">
        <v>653</v>
      </c>
      <c r="J287" s="45" t="s">
        <v>653</v>
      </c>
      <c r="K287" s="45" t="s">
        <v>653</v>
      </c>
      <c r="L287" s="45" t="s">
        <v>653</v>
      </c>
      <c r="M287" s="45" t="s">
        <v>653</v>
      </c>
      <c r="N287" s="45" t="s">
        <v>653</v>
      </c>
      <c r="O287" s="45" t="s">
        <v>653</v>
      </c>
      <c r="P287" s="45" t="s">
        <v>653</v>
      </c>
      <c r="Q287" s="45" t="s">
        <v>653</v>
      </c>
      <c r="R287" s="45" t="s">
        <v>653</v>
      </c>
      <c r="S287" s="45" t="s">
        <v>653</v>
      </c>
      <c r="T287" s="45" t="s">
        <v>653</v>
      </c>
      <c r="U287" s="45" t="s">
        <v>653</v>
      </c>
      <c r="V287" s="729"/>
      <c r="W287" s="444" t="s">
        <v>653</v>
      </c>
      <c r="X287" s="45" t="s">
        <v>653</v>
      </c>
      <c r="Y287" s="45" t="s">
        <v>653</v>
      </c>
      <c r="Z287" s="444" t="s">
        <v>653</v>
      </c>
      <c r="AA287" s="444" t="s">
        <v>653</v>
      </c>
      <c r="AB287" s="450" t="s">
        <v>653</v>
      </c>
      <c r="AC287" s="444" t="s">
        <v>653</v>
      </c>
      <c r="AD287" s="444" t="s">
        <v>653</v>
      </c>
      <c r="AE287" s="45" t="s">
        <v>653</v>
      </c>
      <c r="AF287" s="444" t="s">
        <v>653</v>
      </c>
      <c r="AG287" s="444" t="s">
        <v>653</v>
      </c>
      <c r="AH287" s="450" t="s">
        <v>653</v>
      </c>
      <c r="AI287" s="45" t="s">
        <v>653</v>
      </c>
      <c r="AJ287" s="45" t="s">
        <v>653</v>
      </c>
      <c r="AK287" s="45" t="s">
        <v>653</v>
      </c>
      <c r="AL287" s="554"/>
      <c r="AM287" s="554"/>
      <c r="AN287" s="450" t="s">
        <v>653</v>
      </c>
      <c r="AO287" s="554"/>
      <c r="AP287" s="554"/>
      <c r="AQ287" s="450" t="s">
        <v>653</v>
      </c>
      <c r="AR287" s="444" t="s">
        <v>653</v>
      </c>
      <c r="AS287" s="444" t="s">
        <v>653</v>
      </c>
      <c r="AT287" s="45" t="s">
        <v>653</v>
      </c>
      <c r="AU287" s="554"/>
      <c r="AV287" s="554"/>
      <c r="AW287" s="450" t="s">
        <v>653</v>
      </c>
      <c r="AX287" s="554"/>
      <c r="AY287" s="554"/>
      <c r="AZ287" s="450" t="s">
        <v>653</v>
      </c>
      <c r="BA287" s="554"/>
      <c r="BB287" s="554"/>
      <c r="BC287" s="580" t="s">
        <v>659</v>
      </c>
      <c r="BD287" s="572">
        <v>42904</v>
      </c>
      <c r="BE287" s="444" t="s">
        <v>653</v>
      </c>
      <c r="BF287" s="444" t="s">
        <v>653</v>
      </c>
      <c r="BG287" s="45" t="s">
        <v>653</v>
      </c>
      <c r="BH287" s="580" t="s">
        <v>1024</v>
      </c>
      <c r="BI287" s="580" t="s">
        <v>1024</v>
      </c>
      <c r="BJ287" s="45" t="s">
        <v>653</v>
      </c>
      <c r="BK287" s="580" t="s">
        <v>1024</v>
      </c>
      <c r="BL287" s="580" t="s">
        <v>1024</v>
      </c>
      <c r="BM287" s="729"/>
      <c r="BN287" s="45" t="s">
        <v>653</v>
      </c>
      <c r="BO287" s="45" t="s">
        <v>653</v>
      </c>
      <c r="BP287" s="729"/>
      <c r="BQ287" s="45" t="s">
        <v>653</v>
      </c>
      <c r="BR287" s="45" t="s">
        <v>653</v>
      </c>
      <c r="BS287" s="729"/>
      <c r="BT287" s="45" t="s">
        <v>653</v>
      </c>
      <c r="BU287" s="45" t="s">
        <v>653</v>
      </c>
      <c r="BV287" s="45" t="s">
        <v>653</v>
      </c>
      <c r="BW287" s="554"/>
      <c r="BX287" s="554"/>
      <c r="BY287" s="580" t="s">
        <v>1024</v>
      </c>
      <c r="BZ287" s="579"/>
      <c r="CA287" s="579"/>
      <c r="CB287" s="45" t="s">
        <v>653</v>
      </c>
      <c r="CC287" s="579"/>
      <c r="CD287" s="579"/>
      <c r="CE287" s="45" t="s">
        <v>653</v>
      </c>
      <c r="CF287" s="45" t="s">
        <v>653</v>
      </c>
      <c r="CG287" s="444" t="s">
        <v>653</v>
      </c>
      <c r="CH287" s="450" t="s">
        <v>653</v>
      </c>
      <c r="CI287" s="444" t="s">
        <v>653</v>
      </c>
      <c r="CJ287" s="444" t="s">
        <v>653</v>
      </c>
      <c r="CK287" s="729"/>
      <c r="CL287" s="444" t="s">
        <v>653</v>
      </c>
      <c r="CM287" s="580" t="s">
        <v>659</v>
      </c>
      <c r="CN287" s="45" t="s">
        <v>653</v>
      </c>
      <c r="CO287" s="444" t="s">
        <v>653</v>
      </c>
      <c r="CP287" s="444" t="s">
        <v>653</v>
      </c>
      <c r="CQ287" s="45" t="s">
        <v>653</v>
      </c>
      <c r="CR287" s="580" t="s">
        <v>659</v>
      </c>
      <c r="CS287" s="580" t="s">
        <v>659</v>
      </c>
      <c r="CT287" s="45" t="s">
        <v>653</v>
      </c>
    </row>
    <row r="288" spans="1:98" x14ac:dyDescent="0.15">
      <c r="A288" s="572">
        <v>42905</v>
      </c>
      <c r="B288" s="45" t="s">
        <v>653</v>
      </c>
      <c r="C288" s="45" t="s">
        <v>653</v>
      </c>
      <c r="D288" s="450" t="s">
        <v>653</v>
      </c>
      <c r="E288" s="45" t="s">
        <v>653</v>
      </c>
      <c r="F288" s="45" t="s">
        <v>653</v>
      </c>
      <c r="G288" s="45" t="s">
        <v>653</v>
      </c>
      <c r="H288" s="45" t="s">
        <v>653</v>
      </c>
      <c r="I288" s="45" t="s">
        <v>653</v>
      </c>
      <c r="J288" s="45" t="s">
        <v>653</v>
      </c>
      <c r="K288" s="45" t="s">
        <v>653</v>
      </c>
      <c r="L288" s="45" t="s">
        <v>653</v>
      </c>
      <c r="M288" s="45" t="s">
        <v>653</v>
      </c>
      <c r="N288" s="45" t="s">
        <v>653</v>
      </c>
      <c r="O288" s="45" t="s">
        <v>653</v>
      </c>
      <c r="P288" s="45" t="s">
        <v>653</v>
      </c>
      <c r="Q288" s="45" t="s">
        <v>653</v>
      </c>
      <c r="R288" s="45" t="s">
        <v>653</v>
      </c>
      <c r="S288" s="45" t="s">
        <v>653</v>
      </c>
      <c r="T288" s="45" t="s">
        <v>653</v>
      </c>
      <c r="U288" s="45" t="s">
        <v>653</v>
      </c>
      <c r="V288" s="729"/>
      <c r="W288" s="444" t="s">
        <v>653</v>
      </c>
      <c r="X288" s="45" t="s">
        <v>653</v>
      </c>
      <c r="Y288" s="45" t="s">
        <v>653</v>
      </c>
      <c r="Z288" s="444" t="s">
        <v>653</v>
      </c>
      <c r="AA288" s="444" t="s">
        <v>653</v>
      </c>
      <c r="AB288" s="450" t="s">
        <v>653</v>
      </c>
      <c r="AC288" s="444" t="s">
        <v>653</v>
      </c>
      <c r="AD288" s="444" t="s">
        <v>653</v>
      </c>
      <c r="AE288" s="45" t="s">
        <v>653</v>
      </c>
      <c r="AF288" s="444" t="s">
        <v>653</v>
      </c>
      <c r="AG288" s="444" t="s">
        <v>653</v>
      </c>
      <c r="AH288" s="450" t="s">
        <v>653</v>
      </c>
      <c r="AI288" s="45" t="s">
        <v>653</v>
      </c>
      <c r="AJ288" s="45" t="s">
        <v>653</v>
      </c>
      <c r="AK288" s="45" t="s">
        <v>653</v>
      </c>
      <c r="AL288" s="554"/>
      <c r="AM288" s="554"/>
      <c r="AN288" s="450" t="s">
        <v>653</v>
      </c>
      <c r="AO288" s="554"/>
      <c r="AP288" s="554"/>
      <c r="AQ288" s="450" t="s">
        <v>653</v>
      </c>
      <c r="AR288" s="444" t="s">
        <v>653</v>
      </c>
      <c r="AS288" s="444" t="s">
        <v>653</v>
      </c>
      <c r="AT288" s="45" t="s">
        <v>653</v>
      </c>
      <c r="AU288" s="554"/>
      <c r="AV288" s="554"/>
      <c r="AW288" s="450" t="s">
        <v>653</v>
      </c>
      <c r="AX288" s="554"/>
      <c r="AY288" s="554"/>
      <c r="AZ288" s="450" t="s">
        <v>653</v>
      </c>
      <c r="BA288" s="554"/>
      <c r="BB288" s="554"/>
      <c r="BC288" s="450"/>
      <c r="BD288" s="572">
        <v>42905</v>
      </c>
      <c r="BE288" s="444" t="s">
        <v>653</v>
      </c>
      <c r="BF288" s="444" t="s">
        <v>653</v>
      </c>
      <c r="BG288" s="45" t="s">
        <v>653</v>
      </c>
      <c r="BH288" s="580" t="s">
        <v>1024</v>
      </c>
      <c r="BI288" s="580" t="s">
        <v>1024</v>
      </c>
      <c r="BJ288" s="45" t="s">
        <v>653</v>
      </c>
      <c r="BK288" s="580" t="s">
        <v>1024</v>
      </c>
      <c r="BL288" s="580" t="s">
        <v>1024</v>
      </c>
      <c r="BM288" s="729"/>
      <c r="BN288" s="45" t="s">
        <v>653</v>
      </c>
      <c r="BO288" s="45" t="s">
        <v>653</v>
      </c>
      <c r="BP288" s="729"/>
      <c r="BQ288" s="45" t="s">
        <v>653</v>
      </c>
      <c r="BR288" s="45" t="s">
        <v>653</v>
      </c>
      <c r="BS288" s="729"/>
      <c r="BT288" s="45" t="s">
        <v>653</v>
      </c>
      <c r="BU288" s="45" t="s">
        <v>653</v>
      </c>
      <c r="BV288" s="45" t="s">
        <v>653</v>
      </c>
      <c r="BW288" s="554"/>
      <c r="BX288" s="554"/>
      <c r="BY288" s="580" t="s">
        <v>1024</v>
      </c>
      <c r="BZ288" s="579"/>
      <c r="CA288" s="579"/>
      <c r="CB288" s="45" t="s">
        <v>653</v>
      </c>
      <c r="CC288" s="579"/>
      <c r="CD288" s="579"/>
      <c r="CE288" s="45" t="s">
        <v>653</v>
      </c>
      <c r="CF288" s="45" t="s">
        <v>653</v>
      </c>
      <c r="CG288" s="444" t="s">
        <v>653</v>
      </c>
      <c r="CH288" s="450" t="s">
        <v>653</v>
      </c>
      <c r="CI288" s="444" t="s">
        <v>653</v>
      </c>
      <c r="CJ288" s="444" t="s">
        <v>653</v>
      </c>
      <c r="CK288" s="729"/>
      <c r="CL288" s="580" t="s">
        <v>659</v>
      </c>
      <c r="CM288" s="578" t="s">
        <v>653</v>
      </c>
      <c r="CN288" s="45" t="s">
        <v>653</v>
      </c>
      <c r="CO288" s="444" t="s">
        <v>653</v>
      </c>
      <c r="CP288" s="444" t="s">
        <v>653</v>
      </c>
      <c r="CQ288" s="45" t="s">
        <v>653</v>
      </c>
      <c r="CR288" s="580" t="s">
        <v>659</v>
      </c>
      <c r="CS288" s="580" t="s">
        <v>659</v>
      </c>
      <c r="CT288" s="45" t="s">
        <v>653</v>
      </c>
    </row>
    <row r="289" spans="1:98" x14ac:dyDescent="0.15">
      <c r="A289" s="572">
        <v>42906</v>
      </c>
      <c r="B289" s="45" t="s">
        <v>653</v>
      </c>
      <c r="C289" s="45" t="s">
        <v>653</v>
      </c>
      <c r="D289" s="450" t="s">
        <v>653</v>
      </c>
      <c r="E289" s="45" t="s">
        <v>653</v>
      </c>
      <c r="F289" s="45" t="s">
        <v>653</v>
      </c>
      <c r="G289" s="45" t="s">
        <v>653</v>
      </c>
      <c r="H289" s="45" t="s">
        <v>653</v>
      </c>
      <c r="I289" s="45" t="s">
        <v>653</v>
      </c>
      <c r="J289" s="45" t="s">
        <v>653</v>
      </c>
      <c r="K289" s="45" t="s">
        <v>653</v>
      </c>
      <c r="L289" s="45" t="s">
        <v>653</v>
      </c>
      <c r="M289" s="45" t="s">
        <v>653</v>
      </c>
      <c r="N289" s="45" t="s">
        <v>653</v>
      </c>
      <c r="O289" s="45" t="s">
        <v>653</v>
      </c>
      <c r="P289" s="45" t="s">
        <v>653</v>
      </c>
      <c r="Q289" s="45" t="s">
        <v>653</v>
      </c>
      <c r="R289" s="45" t="s">
        <v>653</v>
      </c>
      <c r="S289" s="45" t="s">
        <v>653</v>
      </c>
      <c r="T289" s="45" t="s">
        <v>653</v>
      </c>
      <c r="U289" s="45" t="s">
        <v>653</v>
      </c>
      <c r="V289" s="729"/>
      <c r="W289" s="444" t="s">
        <v>653</v>
      </c>
      <c r="X289" s="45" t="s">
        <v>653</v>
      </c>
      <c r="Y289" s="45" t="s">
        <v>653</v>
      </c>
      <c r="Z289" s="444" t="s">
        <v>653</v>
      </c>
      <c r="AA289" s="444" t="s">
        <v>653</v>
      </c>
      <c r="AB289" s="450" t="s">
        <v>653</v>
      </c>
      <c r="AC289" s="444" t="s">
        <v>653</v>
      </c>
      <c r="AD289" s="444" t="s">
        <v>653</v>
      </c>
      <c r="AE289" s="45" t="s">
        <v>653</v>
      </c>
      <c r="AF289" s="444" t="s">
        <v>653</v>
      </c>
      <c r="AG289" s="444" t="s">
        <v>653</v>
      </c>
      <c r="AH289" s="450" t="s">
        <v>653</v>
      </c>
      <c r="AI289" s="45" t="s">
        <v>653</v>
      </c>
      <c r="AJ289" s="45" t="s">
        <v>653</v>
      </c>
      <c r="AK289" s="45" t="s">
        <v>653</v>
      </c>
      <c r="AL289" s="554"/>
      <c r="AM289" s="554"/>
      <c r="AN289" s="450" t="s">
        <v>653</v>
      </c>
      <c r="AO289" s="554"/>
      <c r="AP289" s="554"/>
      <c r="AQ289" s="450" t="s">
        <v>653</v>
      </c>
      <c r="AR289" s="444" t="s">
        <v>653</v>
      </c>
      <c r="AS289" s="444" t="s">
        <v>653</v>
      </c>
      <c r="AT289" s="45" t="s">
        <v>653</v>
      </c>
      <c r="AU289" s="554"/>
      <c r="AV289" s="554"/>
      <c r="AW289" s="450" t="s">
        <v>653</v>
      </c>
      <c r="AX289" s="554"/>
      <c r="AY289" s="554"/>
      <c r="AZ289" s="450" t="s">
        <v>653</v>
      </c>
      <c r="BA289" s="554"/>
      <c r="BB289" s="554"/>
      <c r="BC289" s="450"/>
      <c r="BD289" s="572">
        <v>42906</v>
      </c>
      <c r="BE289" s="444" t="s">
        <v>653</v>
      </c>
      <c r="BF289" s="444" t="s">
        <v>653</v>
      </c>
      <c r="BG289" s="45" t="s">
        <v>653</v>
      </c>
      <c r="BH289" s="580" t="s">
        <v>1024</v>
      </c>
      <c r="BI289" s="580" t="s">
        <v>1024</v>
      </c>
      <c r="BJ289" s="45" t="s">
        <v>653</v>
      </c>
      <c r="BK289" s="580" t="s">
        <v>1024</v>
      </c>
      <c r="BL289" s="580" t="s">
        <v>1024</v>
      </c>
      <c r="BM289" s="729"/>
      <c r="BN289" s="45" t="s">
        <v>653</v>
      </c>
      <c r="BO289" s="45" t="s">
        <v>653</v>
      </c>
      <c r="BP289" s="729"/>
      <c r="BQ289" s="45" t="s">
        <v>653</v>
      </c>
      <c r="BR289" s="45" t="s">
        <v>653</v>
      </c>
      <c r="BS289" s="729"/>
      <c r="BT289" s="45" t="s">
        <v>653</v>
      </c>
      <c r="BU289" s="45" t="s">
        <v>653</v>
      </c>
      <c r="BV289" s="45" t="s">
        <v>653</v>
      </c>
      <c r="BW289" s="554"/>
      <c r="BX289" s="554"/>
      <c r="BY289" s="580" t="s">
        <v>1024</v>
      </c>
      <c r="BZ289" s="579"/>
      <c r="CA289" s="579"/>
      <c r="CB289" s="45" t="s">
        <v>653</v>
      </c>
      <c r="CC289" s="579"/>
      <c r="CD289" s="579"/>
      <c r="CE289" s="45" t="s">
        <v>653</v>
      </c>
      <c r="CF289" s="45" t="s">
        <v>653</v>
      </c>
      <c r="CG289" s="444" t="s">
        <v>653</v>
      </c>
      <c r="CH289" s="450" t="s">
        <v>653</v>
      </c>
      <c r="CI289" s="444" t="s">
        <v>653</v>
      </c>
      <c r="CJ289" s="444" t="s">
        <v>653</v>
      </c>
      <c r="CK289" s="729"/>
      <c r="CL289" s="444" t="s">
        <v>653</v>
      </c>
      <c r="CM289" s="444" t="s">
        <v>653</v>
      </c>
      <c r="CN289" s="45" t="s">
        <v>653</v>
      </c>
      <c r="CO289" s="444" t="s">
        <v>653</v>
      </c>
      <c r="CP289" s="444" t="s">
        <v>653</v>
      </c>
      <c r="CQ289" s="45" t="s">
        <v>653</v>
      </c>
      <c r="CR289" s="580" t="s">
        <v>659</v>
      </c>
      <c r="CS289" s="580" t="s">
        <v>659</v>
      </c>
      <c r="CT289" s="45" t="s">
        <v>653</v>
      </c>
    </row>
    <row r="290" spans="1:98" x14ac:dyDescent="0.15">
      <c r="A290" s="572">
        <v>42907</v>
      </c>
      <c r="B290" s="45" t="s">
        <v>653</v>
      </c>
      <c r="C290" s="45" t="s">
        <v>653</v>
      </c>
      <c r="D290" s="450" t="s">
        <v>653</v>
      </c>
      <c r="E290" s="45" t="s">
        <v>653</v>
      </c>
      <c r="F290" s="45" t="s">
        <v>653</v>
      </c>
      <c r="G290" s="45" t="s">
        <v>653</v>
      </c>
      <c r="H290" s="45" t="s">
        <v>653</v>
      </c>
      <c r="I290" s="45" t="s">
        <v>653</v>
      </c>
      <c r="J290" s="45" t="s">
        <v>653</v>
      </c>
      <c r="K290" s="45" t="s">
        <v>653</v>
      </c>
      <c r="L290" s="45" t="s">
        <v>653</v>
      </c>
      <c r="M290" s="45" t="s">
        <v>653</v>
      </c>
      <c r="N290" s="45" t="s">
        <v>653</v>
      </c>
      <c r="O290" s="45" t="s">
        <v>653</v>
      </c>
      <c r="P290" s="45" t="s">
        <v>653</v>
      </c>
      <c r="Q290" s="45" t="s">
        <v>653</v>
      </c>
      <c r="R290" s="45" t="s">
        <v>653</v>
      </c>
      <c r="S290" s="45" t="s">
        <v>653</v>
      </c>
      <c r="T290" s="45" t="s">
        <v>653</v>
      </c>
      <c r="U290" s="45" t="s">
        <v>653</v>
      </c>
      <c r="V290" s="729"/>
      <c r="W290" s="444" t="s">
        <v>653</v>
      </c>
      <c r="X290" s="45" t="s">
        <v>653</v>
      </c>
      <c r="Y290" s="45" t="s">
        <v>653</v>
      </c>
      <c r="Z290" s="444" t="s">
        <v>653</v>
      </c>
      <c r="AA290" s="444" t="s">
        <v>653</v>
      </c>
      <c r="AB290" s="450" t="s">
        <v>653</v>
      </c>
      <c r="AC290" s="444" t="s">
        <v>653</v>
      </c>
      <c r="AD290" s="444" t="s">
        <v>653</v>
      </c>
      <c r="AE290" s="45" t="s">
        <v>653</v>
      </c>
      <c r="AF290" s="444" t="s">
        <v>653</v>
      </c>
      <c r="AG290" s="444" t="s">
        <v>653</v>
      </c>
      <c r="AH290" s="450" t="s">
        <v>653</v>
      </c>
      <c r="AI290" s="45" t="s">
        <v>653</v>
      </c>
      <c r="AJ290" s="45" t="s">
        <v>653</v>
      </c>
      <c r="AK290" s="45" t="s">
        <v>653</v>
      </c>
      <c r="AL290" s="554"/>
      <c r="AM290" s="554"/>
      <c r="AN290" s="450" t="s">
        <v>653</v>
      </c>
      <c r="AO290" s="554"/>
      <c r="AP290" s="554"/>
      <c r="AQ290" s="450" t="s">
        <v>653</v>
      </c>
      <c r="AR290" s="444" t="s">
        <v>653</v>
      </c>
      <c r="AS290" s="444" t="s">
        <v>653</v>
      </c>
      <c r="AT290" s="45" t="s">
        <v>653</v>
      </c>
      <c r="AU290" s="554"/>
      <c r="AV290" s="554"/>
      <c r="AW290" s="450" t="s">
        <v>653</v>
      </c>
      <c r="AX290" s="554"/>
      <c r="AY290" s="554"/>
      <c r="AZ290" s="450" t="s">
        <v>653</v>
      </c>
      <c r="BA290" s="554"/>
      <c r="BB290" s="554"/>
      <c r="BC290" s="580" t="s">
        <v>659</v>
      </c>
      <c r="BD290" s="572">
        <v>42907</v>
      </c>
      <c r="BE290" s="444" t="s">
        <v>653</v>
      </c>
      <c r="BF290" s="444" t="s">
        <v>653</v>
      </c>
      <c r="BG290" s="45" t="s">
        <v>653</v>
      </c>
      <c r="BH290" s="580" t="s">
        <v>1024</v>
      </c>
      <c r="BI290" s="580" t="s">
        <v>1024</v>
      </c>
      <c r="BJ290" s="45" t="s">
        <v>653</v>
      </c>
      <c r="BK290" s="580" t="s">
        <v>1024</v>
      </c>
      <c r="BL290" s="580" t="s">
        <v>1024</v>
      </c>
      <c r="BM290" s="729"/>
      <c r="BN290" s="45" t="s">
        <v>653</v>
      </c>
      <c r="BO290" s="45" t="s">
        <v>653</v>
      </c>
      <c r="BP290" s="729"/>
      <c r="BQ290" s="45" t="s">
        <v>653</v>
      </c>
      <c r="BR290" s="45" t="s">
        <v>653</v>
      </c>
      <c r="BS290" s="729"/>
      <c r="BT290" s="45" t="s">
        <v>653</v>
      </c>
      <c r="BU290" s="45" t="s">
        <v>653</v>
      </c>
      <c r="BV290" s="45" t="s">
        <v>653</v>
      </c>
      <c r="BW290" s="554"/>
      <c r="BX290" s="554"/>
      <c r="BY290" s="580" t="s">
        <v>1024</v>
      </c>
      <c r="BZ290" s="579"/>
      <c r="CA290" s="579"/>
      <c r="CB290" s="45" t="s">
        <v>653</v>
      </c>
      <c r="CC290" s="579"/>
      <c r="CD290" s="579"/>
      <c r="CE290" s="45" t="s">
        <v>653</v>
      </c>
      <c r="CF290" s="45" t="s">
        <v>653</v>
      </c>
      <c r="CG290" s="444" t="s">
        <v>653</v>
      </c>
      <c r="CH290" s="450" t="s">
        <v>653</v>
      </c>
      <c r="CI290" s="444" t="s">
        <v>653</v>
      </c>
      <c r="CJ290" s="444" t="s">
        <v>653</v>
      </c>
      <c r="CK290" s="729"/>
      <c r="CL290" s="444" t="s">
        <v>653</v>
      </c>
      <c r="CM290" s="444" t="s">
        <v>653</v>
      </c>
      <c r="CN290" s="45" t="s">
        <v>653</v>
      </c>
      <c r="CO290" s="444" t="s">
        <v>653</v>
      </c>
      <c r="CP290" s="444" t="s">
        <v>653</v>
      </c>
      <c r="CQ290" s="45" t="s">
        <v>653</v>
      </c>
      <c r="CR290" s="444" t="s">
        <v>653</v>
      </c>
      <c r="CS290" s="444" t="s">
        <v>653</v>
      </c>
      <c r="CT290" s="45" t="s">
        <v>653</v>
      </c>
    </row>
    <row r="291" spans="1:98" x14ac:dyDescent="0.15">
      <c r="A291" s="572">
        <v>42908</v>
      </c>
      <c r="B291" s="45" t="s">
        <v>653</v>
      </c>
      <c r="C291" s="45" t="s">
        <v>653</v>
      </c>
      <c r="D291" s="450" t="s">
        <v>653</v>
      </c>
      <c r="E291" s="45" t="s">
        <v>653</v>
      </c>
      <c r="F291" s="45" t="s">
        <v>653</v>
      </c>
      <c r="G291" s="45" t="s">
        <v>653</v>
      </c>
      <c r="H291" s="45" t="s">
        <v>653</v>
      </c>
      <c r="I291" s="45" t="s">
        <v>653</v>
      </c>
      <c r="J291" s="45" t="s">
        <v>653</v>
      </c>
      <c r="K291" s="45" t="s">
        <v>653</v>
      </c>
      <c r="L291" s="45" t="s">
        <v>653</v>
      </c>
      <c r="M291" s="45" t="s">
        <v>653</v>
      </c>
      <c r="N291" s="45" t="s">
        <v>653</v>
      </c>
      <c r="O291" s="45" t="s">
        <v>653</v>
      </c>
      <c r="P291" s="45" t="s">
        <v>653</v>
      </c>
      <c r="Q291" s="45" t="s">
        <v>653</v>
      </c>
      <c r="R291" s="45" t="s">
        <v>653</v>
      </c>
      <c r="S291" s="45" t="s">
        <v>653</v>
      </c>
      <c r="T291" s="45" t="s">
        <v>653</v>
      </c>
      <c r="U291" s="45" t="s">
        <v>653</v>
      </c>
      <c r="V291" s="729"/>
      <c r="W291" s="444" t="s">
        <v>653</v>
      </c>
      <c r="X291" s="45" t="s">
        <v>653</v>
      </c>
      <c r="Y291" s="45" t="s">
        <v>653</v>
      </c>
      <c r="Z291" s="444" t="s">
        <v>653</v>
      </c>
      <c r="AA291" s="444" t="s">
        <v>653</v>
      </c>
      <c r="AB291" s="450" t="s">
        <v>653</v>
      </c>
      <c r="AC291" s="444" t="s">
        <v>653</v>
      </c>
      <c r="AD291" s="444" t="s">
        <v>653</v>
      </c>
      <c r="AE291" s="45" t="s">
        <v>653</v>
      </c>
      <c r="AF291" s="444" t="s">
        <v>653</v>
      </c>
      <c r="AG291" s="444" t="s">
        <v>653</v>
      </c>
      <c r="AH291" s="450" t="s">
        <v>653</v>
      </c>
      <c r="AI291" s="45" t="s">
        <v>653</v>
      </c>
      <c r="AJ291" s="45" t="s">
        <v>653</v>
      </c>
      <c r="AK291" s="45" t="s">
        <v>653</v>
      </c>
      <c r="AL291" s="554"/>
      <c r="AM291" s="554"/>
      <c r="AN291" s="450" t="s">
        <v>653</v>
      </c>
      <c r="AO291" s="554"/>
      <c r="AP291" s="554"/>
      <c r="AQ291" s="450" t="s">
        <v>653</v>
      </c>
      <c r="AR291" s="444" t="s">
        <v>653</v>
      </c>
      <c r="AS291" s="444" t="s">
        <v>653</v>
      </c>
      <c r="AT291" s="45" t="s">
        <v>653</v>
      </c>
      <c r="AU291" s="554"/>
      <c r="AV291" s="554"/>
      <c r="AW291" s="450" t="s">
        <v>653</v>
      </c>
      <c r="AX291" s="554"/>
      <c r="AY291" s="554"/>
      <c r="AZ291" s="450" t="s">
        <v>653</v>
      </c>
      <c r="BA291" s="554"/>
      <c r="BB291" s="554"/>
      <c r="BC291" s="450"/>
      <c r="BD291" s="572">
        <v>42908</v>
      </c>
      <c r="BE291" s="444" t="s">
        <v>653</v>
      </c>
      <c r="BF291" s="444" t="s">
        <v>653</v>
      </c>
      <c r="BG291" s="45" t="s">
        <v>653</v>
      </c>
      <c r="BH291" s="580" t="s">
        <v>1024</v>
      </c>
      <c r="BI291" s="580" t="s">
        <v>1024</v>
      </c>
      <c r="BJ291" s="45" t="s">
        <v>653</v>
      </c>
      <c r="BK291" s="580" t="s">
        <v>1024</v>
      </c>
      <c r="BL291" s="580" t="s">
        <v>1024</v>
      </c>
      <c r="BM291" s="729"/>
      <c r="BN291" s="45" t="s">
        <v>653</v>
      </c>
      <c r="BO291" s="45" t="s">
        <v>653</v>
      </c>
      <c r="BP291" s="729"/>
      <c r="BQ291" s="45" t="s">
        <v>653</v>
      </c>
      <c r="BR291" s="45" t="s">
        <v>653</v>
      </c>
      <c r="BS291" s="729"/>
      <c r="BT291" s="45" t="s">
        <v>653</v>
      </c>
      <c r="BU291" s="45" t="s">
        <v>653</v>
      </c>
      <c r="BV291" s="45" t="s">
        <v>653</v>
      </c>
      <c r="BW291" s="554"/>
      <c r="BX291" s="554"/>
      <c r="BY291" s="580" t="s">
        <v>1024</v>
      </c>
      <c r="BZ291" s="579"/>
      <c r="CA291" s="579"/>
      <c r="CB291" s="45" t="s">
        <v>653</v>
      </c>
      <c r="CC291" s="579"/>
      <c r="CD291" s="579"/>
      <c r="CE291" s="45" t="s">
        <v>653</v>
      </c>
      <c r="CF291" s="45" t="s">
        <v>653</v>
      </c>
      <c r="CG291" s="444" t="s">
        <v>653</v>
      </c>
      <c r="CH291" s="450" t="s">
        <v>653</v>
      </c>
      <c r="CI291" s="444" t="s">
        <v>653</v>
      </c>
      <c r="CJ291" s="444" t="s">
        <v>653</v>
      </c>
      <c r="CK291" s="729"/>
      <c r="CL291" s="444" t="s">
        <v>653</v>
      </c>
      <c r="CM291" s="444" t="s">
        <v>653</v>
      </c>
      <c r="CN291" s="45" t="s">
        <v>653</v>
      </c>
      <c r="CO291" s="444" t="s">
        <v>653</v>
      </c>
      <c r="CP291" s="444" t="s">
        <v>653</v>
      </c>
      <c r="CQ291" s="45" t="s">
        <v>653</v>
      </c>
      <c r="CR291" s="580" t="s">
        <v>659</v>
      </c>
      <c r="CS291" s="580" t="s">
        <v>659</v>
      </c>
      <c r="CT291" s="45" t="s">
        <v>653</v>
      </c>
    </row>
    <row r="292" spans="1:98" x14ac:dyDescent="0.15">
      <c r="A292" s="572">
        <v>42909</v>
      </c>
      <c r="B292" s="45" t="s">
        <v>653</v>
      </c>
      <c r="C292" s="45" t="s">
        <v>653</v>
      </c>
      <c r="D292" s="450" t="s">
        <v>653</v>
      </c>
      <c r="E292" s="45" t="s">
        <v>653</v>
      </c>
      <c r="F292" s="45" t="s">
        <v>653</v>
      </c>
      <c r="G292" s="45" t="s">
        <v>653</v>
      </c>
      <c r="H292" s="45" t="s">
        <v>653</v>
      </c>
      <c r="I292" s="45" t="s">
        <v>653</v>
      </c>
      <c r="J292" s="45" t="s">
        <v>653</v>
      </c>
      <c r="K292" s="45" t="s">
        <v>653</v>
      </c>
      <c r="L292" s="45" t="s">
        <v>653</v>
      </c>
      <c r="M292" s="45" t="s">
        <v>653</v>
      </c>
      <c r="N292" s="45" t="s">
        <v>653</v>
      </c>
      <c r="O292" s="45" t="s">
        <v>653</v>
      </c>
      <c r="P292" s="45" t="s">
        <v>653</v>
      </c>
      <c r="Q292" s="45" t="s">
        <v>653</v>
      </c>
      <c r="R292" s="45" t="s">
        <v>653</v>
      </c>
      <c r="S292" s="45" t="s">
        <v>653</v>
      </c>
      <c r="T292" s="45" t="s">
        <v>653</v>
      </c>
      <c r="U292" s="45" t="s">
        <v>653</v>
      </c>
      <c r="V292" s="729"/>
      <c r="W292" s="444" t="s">
        <v>653</v>
      </c>
      <c r="X292" s="45" t="s">
        <v>653</v>
      </c>
      <c r="Y292" s="45" t="s">
        <v>653</v>
      </c>
      <c r="Z292" s="444" t="s">
        <v>653</v>
      </c>
      <c r="AA292" s="444" t="s">
        <v>653</v>
      </c>
      <c r="AB292" s="450" t="s">
        <v>653</v>
      </c>
      <c r="AC292" s="444" t="s">
        <v>653</v>
      </c>
      <c r="AD292" s="444" t="s">
        <v>653</v>
      </c>
      <c r="AE292" s="45" t="s">
        <v>653</v>
      </c>
      <c r="AF292" s="444" t="s">
        <v>653</v>
      </c>
      <c r="AG292" s="444" t="s">
        <v>653</v>
      </c>
      <c r="AH292" s="450" t="s">
        <v>653</v>
      </c>
      <c r="AI292" s="45" t="s">
        <v>653</v>
      </c>
      <c r="AJ292" s="45" t="s">
        <v>653</v>
      </c>
      <c r="AK292" s="45" t="s">
        <v>653</v>
      </c>
      <c r="AL292" s="554"/>
      <c r="AM292" s="554"/>
      <c r="AN292" s="450" t="s">
        <v>653</v>
      </c>
      <c r="AO292" s="554"/>
      <c r="AP292" s="554"/>
      <c r="AQ292" s="450" t="s">
        <v>653</v>
      </c>
      <c r="AR292" s="444" t="s">
        <v>653</v>
      </c>
      <c r="AS292" s="444" t="s">
        <v>653</v>
      </c>
      <c r="AT292" s="45" t="s">
        <v>653</v>
      </c>
      <c r="AU292" s="554"/>
      <c r="AV292" s="554"/>
      <c r="AW292" s="450" t="s">
        <v>653</v>
      </c>
      <c r="AX292" s="554"/>
      <c r="AY292" s="554"/>
      <c r="AZ292" s="450" t="s">
        <v>653</v>
      </c>
      <c r="BA292" s="554"/>
      <c r="BB292" s="554"/>
      <c r="BC292" s="450"/>
      <c r="BD292" s="572">
        <v>42909</v>
      </c>
      <c r="BE292" s="444" t="s">
        <v>653</v>
      </c>
      <c r="BF292" s="444" t="s">
        <v>653</v>
      </c>
      <c r="BG292" s="45" t="s">
        <v>653</v>
      </c>
      <c r="BH292" s="580" t="s">
        <v>1024</v>
      </c>
      <c r="BI292" s="580" t="s">
        <v>1024</v>
      </c>
      <c r="BJ292" s="45" t="s">
        <v>653</v>
      </c>
      <c r="BK292" s="580" t="s">
        <v>1024</v>
      </c>
      <c r="BL292" s="580" t="s">
        <v>1024</v>
      </c>
      <c r="BM292" s="729"/>
      <c r="BN292" s="45" t="s">
        <v>653</v>
      </c>
      <c r="BO292" s="45" t="s">
        <v>653</v>
      </c>
      <c r="BP292" s="729"/>
      <c r="BQ292" s="45" t="s">
        <v>653</v>
      </c>
      <c r="BR292" s="45" t="s">
        <v>653</v>
      </c>
      <c r="BS292" s="729"/>
      <c r="BT292" s="45" t="s">
        <v>653</v>
      </c>
      <c r="BU292" s="45" t="s">
        <v>653</v>
      </c>
      <c r="BV292" s="45" t="s">
        <v>653</v>
      </c>
      <c r="BW292" s="554"/>
      <c r="BX292" s="554"/>
      <c r="BY292" s="580" t="s">
        <v>1024</v>
      </c>
      <c r="BZ292" s="579"/>
      <c r="CA292" s="579"/>
      <c r="CB292" s="45" t="s">
        <v>653</v>
      </c>
      <c r="CC292" s="579"/>
      <c r="CD292" s="579"/>
      <c r="CE292" s="45" t="s">
        <v>653</v>
      </c>
      <c r="CF292" s="45" t="s">
        <v>653</v>
      </c>
      <c r="CG292" s="444" t="s">
        <v>653</v>
      </c>
      <c r="CH292" s="450" t="s">
        <v>653</v>
      </c>
      <c r="CI292" s="444" t="s">
        <v>653</v>
      </c>
      <c r="CJ292" s="444" t="s">
        <v>653</v>
      </c>
      <c r="CK292" s="729"/>
      <c r="CL292" s="576" t="s">
        <v>665</v>
      </c>
      <c r="CM292" s="580" t="s">
        <v>659</v>
      </c>
      <c r="CN292" s="45" t="s">
        <v>653</v>
      </c>
      <c r="CO292" s="444" t="s">
        <v>653</v>
      </c>
      <c r="CP292" s="444" t="s">
        <v>653</v>
      </c>
      <c r="CQ292" s="45" t="s">
        <v>653</v>
      </c>
      <c r="CR292" s="580" t="s">
        <v>659</v>
      </c>
      <c r="CS292" s="580" t="s">
        <v>659</v>
      </c>
      <c r="CT292" s="45" t="s">
        <v>653</v>
      </c>
    </row>
    <row r="293" spans="1:98" x14ac:dyDescent="0.15">
      <c r="A293" s="572">
        <v>42910</v>
      </c>
      <c r="B293" s="45" t="s">
        <v>653</v>
      </c>
      <c r="C293" s="45" t="s">
        <v>653</v>
      </c>
      <c r="D293" s="450" t="s">
        <v>653</v>
      </c>
      <c r="E293" s="45" t="s">
        <v>653</v>
      </c>
      <c r="F293" s="45" t="s">
        <v>653</v>
      </c>
      <c r="G293" s="45" t="s">
        <v>653</v>
      </c>
      <c r="H293" s="45" t="s">
        <v>653</v>
      </c>
      <c r="I293" s="45" t="s">
        <v>653</v>
      </c>
      <c r="J293" s="45" t="s">
        <v>653</v>
      </c>
      <c r="K293" s="45" t="s">
        <v>653</v>
      </c>
      <c r="L293" s="45" t="s">
        <v>653</v>
      </c>
      <c r="M293" s="45" t="s">
        <v>653</v>
      </c>
      <c r="N293" s="45" t="s">
        <v>653</v>
      </c>
      <c r="O293" s="45" t="s">
        <v>653</v>
      </c>
      <c r="P293" s="45" t="s">
        <v>653</v>
      </c>
      <c r="Q293" s="45" t="s">
        <v>653</v>
      </c>
      <c r="R293" s="45" t="s">
        <v>653</v>
      </c>
      <c r="S293" s="45" t="s">
        <v>653</v>
      </c>
      <c r="T293" s="45" t="s">
        <v>653</v>
      </c>
      <c r="U293" s="45" t="s">
        <v>653</v>
      </c>
      <c r="V293" s="729"/>
      <c r="W293" s="444" t="s">
        <v>653</v>
      </c>
      <c r="X293" s="45" t="s">
        <v>653</v>
      </c>
      <c r="Y293" s="45" t="s">
        <v>653</v>
      </c>
      <c r="Z293" s="444" t="s">
        <v>653</v>
      </c>
      <c r="AA293" s="444" t="s">
        <v>653</v>
      </c>
      <c r="AB293" s="450" t="s">
        <v>653</v>
      </c>
      <c r="AC293" s="444" t="s">
        <v>653</v>
      </c>
      <c r="AD293" s="444" t="s">
        <v>653</v>
      </c>
      <c r="AE293" s="45" t="s">
        <v>653</v>
      </c>
      <c r="AF293" s="444" t="s">
        <v>653</v>
      </c>
      <c r="AG293" s="444" t="s">
        <v>653</v>
      </c>
      <c r="AH293" s="450" t="s">
        <v>653</v>
      </c>
      <c r="AI293" s="45" t="s">
        <v>653</v>
      </c>
      <c r="AJ293" s="45" t="s">
        <v>653</v>
      </c>
      <c r="AK293" s="45" t="s">
        <v>653</v>
      </c>
      <c r="AL293" s="554"/>
      <c r="AM293" s="554"/>
      <c r="AN293" s="450" t="s">
        <v>653</v>
      </c>
      <c r="AO293" s="554"/>
      <c r="AP293" s="554"/>
      <c r="AQ293" s="450" t="s">
        <v>653</v>
      </c>
      <c r="AR293" s="444" t="s">
        <v>653</v>
      </c>
      <c r="AS293" s="444" t="s">
        <v>653</v>
      </c>
      <c r="AT293" s="45" t="s">
        <v>653</v>
      </c>
      <c r="AU293" s="554"/>
      <c r="AV293" s="554"/>
      <c r="AW293" s="450" t="s">
        <v>653</v>
      </c>
      <c r="AX293" s="554"/>
      <c r="AY293" s="554"/>
      <c r="AZ293" s="450" t="s">
        <v>653</v>
      </c>
      <c r="BA293" s="554"/>
      <c r="BB293" s="554"/>
      <c r="BC293" s="450"/>
      <c r="BD293" s="572">
        <v>42910</v>
      </c>
      <c r="BE293" s="444" t="s">
        <v>653</v>
      </c>
      <c r="BF293" s="444" t="s">
        <v>653</v>
      </c>
      <c r="BG293" s="45" t="s">
        <v>653</v>
      </c>
      <c r="BH293" s="580" t="s">
        <v>1024</v>
      </c>
      <c r="BI293" s="580" t="s">
        <v>1024</v>
      </c>
      <c r="BJ293" s="45" t="s">
        <v>653</v>
      </c>
      <c r="BK293" s="580" t="s">
        <v>1024</v>
      </c>
      <c r="BL293" s="580" t="s">
        <v>1024</v>
      </c>
      <c r="BM293" s="729"/>
      <c r="BN293" s="45" t="s">
        <v>653</v>
      </c>
      <c r="BO293" s="45" t="s">
        <v>653</v>
      </c>
      <c r="BP293" s="729"/>
      <c r="BQ293" s="45" t="s">
        <v>653</v>
      </c>
      <c r="BR293" s="45" t="s">
        <v>653</v>
      </c>
      <c r="BS293" s="729"/>
      <c r="BT293" s="45" t="s">
        <v>653</v>
      </c>
      <c r="BU293" s="45" t="s">
        <v>653</v>
      </c>
      <c r="BV293" s="45" t="s">
        <v>653</v>
      </c>
      <c r="BW293" s="554"/>
      <c r="BX293" s="554"/>
      <c r="BY293" s="580" t="s">
        <v>1024</v>
      </c>
      <c r="BZ293" s="579"/>
      <c r="CA293" s="579"/>
      <c r="CB293" s="45" t="s">
        <v>653</v>
      </c>
      <c r="CC293" s="579"/>
      <c r="CD293" s="579"/>
      <c r="CE293" s="45" t="s">
        <v>653</v>
      </c>
      <c r="CF293" s="45" t="s">
        <v>653</v>
      </c>
      <c r="CG293" s="444" t="s">
        <v>653</v>
      </c>
      <c r="CH293" s="450" t="s">
        <v>653</v>
      </c>
      <c r="CI293" s="444" t="s">
        <v>653</v>
      </c>
      <c r="CJ293" s="444" t="s">
        <v>653</v>
      </c>
      <c r="CK293" s="729"/>
      <c r="CL293" s="576" t="s">
        <v>665</v>
      </c>
      <c r="CM293" s="580" t="s">
        <v>659</v>
      </c>
      <c r="CN293" s="45" t="s">
        <v>653</v>
      </c>
      <c r="CO293" s="444" t="s">
        <v>653</v>
      </c>
      <c r="CP293" s="444" t="s">
        <v>653</v>
      </c>
      <c r="CQ293" s="45" t="s">
        <v>653</v>
      </c>
      <c r="CR293" s="580" t="s">
        <v>659</v>
      </c>
      <c r="CS293" s="580" t="s">
        <v>659</v>
      </c>
      <c r="CT293" s="45" t="s">
        <v>653</v>
      </c>
    </row>
    <row r="294" spans="1:98" ht="15" x14ac:dyDescent="0.2">
      <c r="A294" s="572">
        <v>42911</v>
      </c>
      <c r="B294" s="45" t="s">
        <v>653</v>
      </c>
      <c r="C294" s="45" t="s">
        <v>653</v>
      </c>
      <c r="D294" s="450" t="s">
        <v>653</v>
      </c>
      <c r="E294" s="45" t="s">
        <v>653</v>
      </c>
      <c r="F294" s="45" t="s">
        <v>653</v>
      </c>
      <c r="G294" s="45" t="s">
        <v>653</v>
      </c>
      <c r="H294" s="45" t="s">
        <v>653</v>
      </c>
      <c r="I294" s="45" t="s">
        <v>653</v>
      </c>
      <c r="J294" s="45" t="s">
        <v>653</v>
      </c>
      <c r="K294" s="45" t="s">
        <v>653</v>
      </c>
      <c r="L294" s="45" t="s">
        <v>653</v>
      </c>
      <c r="M294" s="45" t="s">
        <v>653</v>
      </c>
      <c r="N294" s="45" t="s">
        <v>653</v>
      </c>
      <c r="O294" s="45" t="s">
        <v>653</v>
      </c>
      <c r="P294" s="45" t="s">
        <v>653</v>
      </c>
      <c r="Q294" s="45" t="s">
        <v>653</v>
      </c>
      <c r="R294" s="45" t="s">
        <v>653</v>
      </c>
      <c r="S294" s="45" t="s">
        <v>653</v>
      </c>
      <c r="T294" s="45" t="s">
        <v>653</v>
      </c>
      <c r="U294" s="45" t="s">
        <v>653</v>
      </c>
      <c r="V294" s="729"/>
      <c r="W294" s="444" t="s">
        <v>653</v>
      </c>
      <c r="X294" s="45" t="s">
        <v>653</v>
      </c>
      <c r="Y294" s="45" t="s">
        <v>653</v>
      </c>
      <c r="Z294" s="444" t="s">
        <v>653</v>
      </c>
      <c r="AA294" s="444" t="s">
        <v>653</v>
      </c>
      <c r="AB294" s="450" t="s">
        <v>653</v>
      </c>
      <c r="AC294" s="444" t="s">
        <v>653</v>
      </c>
      <c r="AD294" s="444" t="s">
        <v>653</v>
      </c>
      <c r="AE294" s="45" t="s">
        <v>653</v>
      </c>
      <c r="AF294" s="444" t="s">
        <v>653</v>
      </c>
      <c r="AG294" s="444" t="s">
        <v>653</v>
      </c>
      <c r="AH294" s="450" t="s">
        <v>653</v>
      </c>
      <c r="AI294" s="45" t="s">
        <v>653</v>
      </c>
      <c r="AJ294" s="45" t="s">
        <v>653</v>
      </c>
      <c r="AK294" s="45" t="s">
        <v>653</v>
      </c>
      <c r="AL294" s="554"/>
      <c r="AM294" s="554"/>
      <c r="AN294" s="580" t="s">
        <v>659</v>
      </c>
      <c r="AO294" s="554"/>
      <c r="AP294" s="554"/>
      <c r="AQ294" s="450" t="s">
        <v>653</v>
      </c>
      <c r="AR294" s="444" t="s">
        <v>653</v>
      </c>
      <c r="AS294" s="444" t="s">
        <v>653</v>
      </c>
      <c r="AT294" s="45" t="s">
        <v>653</v>
      </c>
      <c r="AU294" s="554"/>
      <c r="AV294" s="554"/>
      <c r="AW294" s="450" t="s">
        <v>653</v>
      </c>
      <c r="AX294" s="554"/>
      <c r="AY294" s="554"/>
      <c r="AZ294" s="450" t="s">
        <v>653</v>
      </c>
      <c r="BA294" s="554"/>
      <c r="BB294" s="554"/>
      <c r="BC294" s="735" t="s">
        <v>659</v>
      </c>
      <c r="BD294" s="572">
        <v>42911</v>
      </c>
      <c r="BE294" s="444" t="s">
        <v>653</v>
      </c>
      <c r="BF294" s="444" t="s">
        <v>653</v>
      </c>
      <c r="BG294" s="45" t="s">
        <v>653</v>
      </c>
      <c r="BH294" s="580" t="s">
        <v>1024</v>
      </c>
      <c r="BI294" s="580" t="s">
        <v>1024</v>
      </c>
      <c r="BJ294" s="45" t="s">
        <v>653</v>
      </c>
      <c r="BK294" s="580" t="s">
        <v>1024</v>
      </c>
      <c r="BL294" s="580" t="s">
        <v>1024</v>
      </c>
      <c r="BM294" s="729"/>
      <c r="BN294" s="45" t="s">
        <v>653</v>
      </c>
      <c r="BO294" s="45" t="s">
        <v>653</v>
      </c>
      <c r="BP294" s="729"/>
      <c r="BQ294" s="45" t="s">
        <v>653</v>
      </c>
      <c r="BR294" s="45" t="s">
        <v>653</v>
      </c>
      <c r="BS294" s="729"/>
      <c r="BT294" s="45" t="s">
        <v>653</v>
      </c>
      <c r="BU294" s="45" t="s">
        <v>653</v>
      </c>
      <c r="BV294" s="45" t="s">
        <v>653</v>
      </c>
      <c r="BW294" s="554"/>
      <c r="BX294" s="554"/>
      <c r="BY294" s="580" t="s">
        <v>1024</v>
      </c>
      <c r="BZ294" s="579"/>
      <c r="CA294" s="579"/>
      <c r="CB294" s="45" t="s">
        <v>653</v>
      </c>
      <c r="CC294" s="579"/>
      <c r="CD294" s="579"/>
      <c r="CE294" s="45" t="s">
        <v>653</v>
      </c>
      <c r="CF294" s="45" t="s">
        <v>653</v>
      </c>
      <c r="CG294" s="444" t="s">
        <v>653</v>
      </c>
      <c r="CH294" s="450" t="s">
        <v>653</v>
      </c>
      <c r="CI294" s="444" t="s">
        <v>653</v>
      </c>
      <c r="CJ294" s="444" t="s">
        <v>653</v>
      </c>
      <c r="CK294" s="729"/>
      <c r="CL294" s="444" t="s">
        <v>653</v>
      </c>
      <c r="CM294" s="580" t="s">
        <v>659</v>
      </c>
      <c r="CN294" s="45" t="s">
        <v>653</v>
      </c>
      <c r="CO294" s="576" t="s">
        <v>665</v>
      </c>
      <c r="CP294" s="576" t="s">
        <v>665</v>
      </c>
      <c r="CQ294" s="45" t="s">
        <v>653</v>
      </c>
      <c r="CR294" s="580" t="s">
        <v>659</v>
      </c>
      <c r="CS294" s="580" t="s">
        <v>659</v>
      </c>
      <c r="CT294" s="45" t="s">
        <v>653</v>
      </c>
    </row>
    <row r="295" spans="1:98" x14ac:dyDescent="0.15">
      <c r="A295" s="572">
        <v>42912</v>
      </c>
      <c r="B295" s="45" t="s">
        <v>653</v>
      </c>
      <c r="C295" s="45" t="s">
        <v>653</v>
      </c>
      <c r="D295" s="450" t="s">
        <v>653</v>
      </c>
      <c r="E295" s="45" t="s">
        <v>653</v>
      </c>
      <c r="F295" s="45" t="s">
        <v>653</v>
      </c>
      <c r="G295" s="45" t="s">
        <v>653</v>
      </c>
      <c r="H295" s="45" t="s">
        <v>653</v>
      </c>
      <c r="I295" s="45" t="s">
        <v>653</v>
      </c>
      <c r="J295" s="45" t="s">
        <v>653</v>
      </c>
      <c r="K295" s="45" t="s">
        <v>653</v>
      </c>
      <c r="L295" s="45" t="s">
        <v>653</v>
      </c>
      <c r="M295" s="45" t="s">
        <v>653</v>
      </c>
      <c r="N295" s="45" t="s">
        <v>653</v>
      </c>
      <c r="O295" s="45" t="s">
        <v>653</v>
      </c>
      <c r="P295" s="45" t="s">
        <v>653</v>
      </c>
      <c r="Q295" s="45" t="s">
        <v>653</v>
      </c>
      <c r="R295" s="45" t="s">
        <v>653</v>
      </c>
      <c r="S295" s="45" t="s">
        <v>653</v>
      </c>
      <c r="T295" s="45" t="s">
        <v>653</v>
      </c>
      <c r="U295" s="45" t="s">
        <v>653</v>
      </c>
      <c r="V295" s="729"/>
      <c r="W295" s="444" t="s">
        <v>653</v>
      </c>
      <c r="X295" s="45" t="s">
        <v>653</v>
      </c>
      <c r="Y295" s="45" t="s">
        <v>653</v>
      </c>
      <c r="Z295" s="444" t="s">
        <v>653</v>
      </c>
      <c r="AA295" s="444" t="s">
        <v>653</v>
      </c>
      <c r="AB295" s="450" t="s">
        <v>653</v>
      </c>
      <c r="AC295" s="444" t="s">
        <v>653</v>
      </c>
      <c r="AD295" s="444" t="s">
        <v>653</v>
      </c>
      <c r="AE295" s="45" t="s">
        <v>653</v>
      </c>
      <c r="AF295" s="444" t="s">
        <v>653</v>
      </c>
      <c r="AG295" s="444" t="s">
        <v>653</v>
      </c>
      <c r="AH295" s="450" t="s">
        <v>653</v>
      </c>
      <c r="AI295" s="45" t="s">
        <v>653</v>
      </c>
      <c r="AJ295" s="45" t="s">
        <v>653</v>
      </c>
      <c r="AK295" s="45" t="s">
        <v>653</v>
      </c>
      <c r="AL295" s="554"/>
      <c r="AM295" s="554"/>
      <c r="AN295" s="450" t="s">
        <v>653</v>
      </c>
      <c r="AO295" s="554"/>
      <c r="AP295" s="554"/>
      <c r="AQ295" s="450" t="s">
        <v>653</v>
      </c>
      <c r="AR295" s="444" t="s">
        <v>653</v>
      </c>
      <c r="AS295" s="444" t="s">
        <v>653</v>
      </c>
      <c r="AT295" s="45" t="s">
        <v>653</v>
      </c>
      <c r="AU295" s="554"/>
      <c r="AV295" s="554"/>
      <c r="AW295" s="450" t="s">
        <v>653</v>
      </c>
      <c r="AX295" s="554"/>
      <c r="AY295" s="554"/>
      <c r="AZ295" s="450" t="s">
        <v>653</v>
      </c>
      <c r="BA295" s="554"/>
      <c r="BB295" s="554"/>
      <c r="BC295" s="450"/>
      <c r="BD295" s="572">
        <v>42912</v>
      </c>
      <c r="BE295" s="444" t="s">
        <v>653</v>
      </c>
      <c r="BF295" s="444" t="s">
        <v>653</v>
      </c>
      <c r="BG295" s="45" t="s">
        <v>653</v>
      </c>
      <c r="BH295" s="580" t="s">
        <v>1024</v>
      </c>
      <c r="BI295" s="580" t="s">
        <v>1024</v>
      </c>
      <c r="BJ295" s="45" t="s">
        <v>653</v>
      </c>
      <c r="BK295" s="580" t="s">
        <v>1024</v>
      </c>
      <c r="BL295" s="580" t="s">
        <v>1024</v>
      </c>
      <c r="BM295" s="729"/>
      <c r="BN295" s="45" t="s">
        <v>653</v>
      </c>
      <c r="BO295" s="45" t="s">
        <v>653</v>
      </c>
      <c r="BP295" s="729"/>
      <c r="BQ295" s="45" t="s">
        <v>653</v>
      </c>
      <c r="BR295" s="45" t="s">
        <v>653</v>
      </c>
      <c r="BS295" s="729"/>
      <c r="BT295" s="45" t="s">
        <v>653</v>
      </c>
      <c r="BU295" s="45" t="s">
        <v>653</v>
      </c>
      <c r="BV295" s="45" t="s">
        <v>653</v>
      </c>
      <c r="BW295" s="554"/>
      <c r="BX295" s="554"/>
      <c r="BY295" s="580" t="s">
        <v>1024</v>
      </c>
      <c r="BZ295" s="579"/>
      <c r="CA295" s="579"/>
      <c r="CB295" s="45" t="s">
        <v>653</v>
      </c>
      <c r="CC295" s="579"/>
      <c r="CD295" s="579"/>
      <c r="CE295" s="45" t="s">
        <v>653</v>
      </c>
      <c r="CF295" s="45" t="s">
        <v>653</v>
      </c>
      <c r="CG295" s="444" t="s">
        <v>653</v>
      </c>
      <c r="CH295" s="450" t="s">
        <v>653</v>
      </c>
      <c r="CI295" s="444" t="s">
        <v>653</v>
      </c>
      <c r="CJ295" s="444" t="s">
        <v>653</v>
      </c>
      <c r="CK295" s="729"/>
      <c r="CL295" s="580" t="s">
        <v>659</v>
      </c>
      <c r="CM295" s="580" t="s">
        <v>659</v>
      </c>
      <c r="CN295" s="45" t="s">
        <v>653</v>
      </c>
      <c r="CO295" s="576" t="s">
        <v>665</v>
      </c>
      <c r="CP295" s="576" t="s">
        <v>665</v>
      </c>
      <c r="CQ295" s="45" t="s">
        <v>653</v>
      </c>
      <c r="CR295" s="580" t="s">
        <v>659</v>
      </c>
      <c r="CS295" s="580" t="s">
        <v>659</v>
      </c>
      <c r="CT295" s="45" t="s">
        <v>653</v>
      </c>
    </row>
    <row r="296" spans="1:98" x14ac:dyDescent="0.15">
      <c r="A296" s="572">
        <v>42913</v>
      </c>
      <c r="B296" s="45" t="s">
        <v>653</v>
      </c>
      <c r="C296" s="45" t="s">
        <v>653</v>
      </c>
      <c r="D296" s="450" t="s">
        <v>653</v>
      </c>
      <c r="E296" s="45" t="s">
        <v>653</v>
      </c>
      <c r="F296" s="45" t="s">
        <v>653</v>
      </c>
      <c r="G296" s="45" t="s">
        <v>653</v>
      </c>
      <c r="H296" s="45" t="s">
        <v>653</v>
      </c>
      <c r="I296" s="45" t="s">
        <v>653</v>
      </c>
      <c r="J296" s="45" t="s">
        <v>653</v>
      </c>
      <c r="K296" s="45" t="s">
        <v>653</v>
      </c>
      <c r="L296" s="45" t="s">
        <v>653</v>
      </c>
      <c r="M296" s="45" t="s">
        <v>653</v>
      </c>
      <c r="N296" s="45" t="s">
        <v>653</v>
      </c>
      <c r="O296" s="45" t="s">
        <v>653</v>
      </c>
      <c r="P296" s="45" t="s">
        <v>653</v>
      </c>
      <c r="Q296" s="45" t="s">
        <v>653</v>
      </c>
      <c r="R296" s="45" t="s">
        <v>653</v>
      </c>
      <c r="S296" s="45" t="s">
        <v>653</v>
      </c>
      <c r="T296" s="45" t="s">
        <v>653</v>
      </c>
      <c r="U296" s="45" t="s">
        <v>653</v>
      </c>
      <c r="V296" s="729"/>
      <c r="W296" s="444" t="s">
        <v>653</v>
      </c>
      <c r="X296" s="45" t="s">
        <v>653</v>
      </c>
      <c r="Y296" s="45" t="s">
        <v>653</v>
      </c>
      <c r="Z296" s="444" t="s">
        <v>653</v>
      </c>
      <c r="AA296" s="444" t="s">
        <v>653</v>
      </c>
      <c r="AB296" s="450" t="s">
        <v>653</v>
      </c>
      <c r="AC296" s="444" t="s">
        <v>653</v>
      </c>
      <c r="AD296" s="444" t="s">
        <v>653</v>
      </c>
      <c r="AE296" s="45" t="s">
        <v>653</v>
      </c>
      <c r="AF296" s="444" t="s">
        <v>653</v>
      </c>
      <c r="AG296" s="444" t="s">
        <v>653</v>
      </c>
      <c r="AH296" s="450" t="s">
        <v>653</v>
      </c>
      <c r="AI296" s="45" t="s">
        <v>653</v>
      </c>
      <c r="AJ296" s="45" t="s">
        <v>653</v>
      </c>
      <c r="AK296" s="45" t="s">
        <v>653</v>
      </c>
      <c r="AL296" s="554"/>
      <c r="AM296" s="554"/>
      <c r="AN296" s="450" t="s">
        <v>653</v>
      </c>
      <c r="AO296" s="554"/>
      <c r="AP296" s="554"/>
      <c r="AQ296" s="450" t="s">
        <v>653</v>
      </c>
      <c r="AR296" s="444" t="s">
        <v>653</v>
      </c>
      <c r="AS296" s="444" t="s">
        <v>653</v>
      </c>
      <c r="AT296" s="45" t="s">
        <v>653</v>
      </c>
      <c r="AU296" s="554"/>
      <c r="AV296" s="554"/>
      <c r="AW296" s="450" t="s">
        <v>653</v>
      </c>
      <c r="AX296" s="554"/>
      <c r="AY296" s="554"/>
      <c r="AZ296" s="450" t="s">
        <v>653</v>
      </c>
      <c r="BA296" s="554"/>
      <c r="BB296" s="554"/>
      <c r="BC296" s="450"/>
      <c r="BD296" s="572">
        <v>42913</v>
      </c>
      <c r="BE296" s="444" t="s">
        <v>653</v>
      </c>
      <c r="BF296" s="444" t="s">
        <v>653</v>
      </c>
      <c r="BG296" s="45" t="s">
        <v>653</v>
      </c>
      <c r="BH296" s="580" t="s">
        <v>1024</v>
      </c>
      <c r="BI296" s="580" t="s">
        <v>1024</v>
      </c>
      <c r="BJ296" s="45" t="s">
        <v>653</v>
      </c>
      <c r="BK296" s="580" t="s">
        <v>1024</v>
      </c>
      <c r="BL296" s="580" t="s">
        <v>1024</v>
      </c>
      <c r="BM296" s="729"/>
      <c r="BN296" s="45" t="s">
        <v>653</v>
      </c>
      <c r="BO296" s="45" t="s">
        <v>653</v>
      </c>
      <c r="BP296" s="729"/>
      <c r="BQ296" s="45" t="s">
        <v>653</v>
      </c>
      <c r="BR296" s="45" t="s">
        <v>653</v>
      </c>
      <c r="BS296" s="729"/>
      <c r="BT296" s="45" t="s">
        <v>653</v>
      </c>
      <c r="BU296" s="45" t="s">
        <v>653</v>
      </c>
      <c r="BV296" s="45" t="s">
        <v>653</v>
      </c>
      <c r="BW296" s="554"/>
      <c r="BX296" s="554"/>
      <c r="BY296" s="580" t="s">
        <v>1024</v>
      </c>
      <c r="BZ296" s="579"/>
      <c r="CA296" s="579"/>
      <c r="CB296" s="45" t="s">
        <v>653</v>
      </c>
      <c r="CC296" s="579"/>
      <c r="CD296" s="579"/>
      <c r="CE296" s="45" t="s">
        <v>653</v>
      </c>
      <c r="CF296" s="45" t="s">
        <v>653</v>
      </c>
      <c r="CG296" s="444" t="s">
        <v>653</v>
      </c>
      <c r="CH296" s="450" t="s">
        <v>653</v>
      </c>
      <c r="CI296" s="444" t="s">
        <v>653</v>
      </c>
      <c r="CJ296" s="444" t="s">
        <v>653</v>
      </c>
      <c r="CK296" s="729"/>
      <c r="CL296" s="444" t="s">
        <v>653</v>
      </c>
      <c r="CM296" s="580" t="s">
        <v>659</v>
      </c>
      <c r="CN296" s="45" t="s">
        <v>653</v>
      </c>
      <c r="CO296" s="444" t="s">
        <v>653</v>
      </c>
      <c r="CP296" s="444" t="s">
        <v>653</v>
      </c>
      <c r="CQ296" s="45" t="s">
        <v>653</v>
      </c>
      <c r="CR296" s="580" t="s">
        <v>659</v>
      </c>
      <c r="CS296" s="580" t="s">
        <v>659</v>
      </c>
      <c r="CT296" s="45" t="s">
        <v>653</v>
      </c>
    </row>
    <row r="297" spans="1:98" x14ac:dyDescent="0.15">
      <c r="A297" s="572">
        <v>42914</v>
      </c>
      <c r="B297" s="45" t="s">
        <v>653</v>
      </c>
      <c r="C297" s="45" t="s">
        <v>653</v>
      </c>
      <c r="D297" s="450" t="s">
        <v>653</v>
      </c>
      <c r="E297" s="45" t="s">
        <v>653</v>
      </c>
      <c r="F297" s="45" t="s">
        <v>653</v>
      </c>
      <c r="G297" s="45" t="s">
        <v>653</v>
      </c>
      <c r="H297" s="45" t="s">
        <v>653</v>
      </c>
      <c r="I297" s="45" t="s">
        <v>653</v>
      </c>
      <c r="J297" s="45" t="s">
        <v>653</v>
      </c>
      <c r="K297" s="45" t="s">
        <v>653</v>
      </c>
      <c r="L297" s="45" t="s">
        <v>653</v>
      </c>
      <c r="M297" s="45" t="s">
        <v>653</v>
      </c>
      <c r="N297" s="45" t="s">
        <v>653</v>
      </c>
      <c r="O297" s="45" t="s">
        <v>653</v>
      </c>
      <c r="P297" s="45" t="s">
        <v>653</v>
      </c>
      <c r="Q297" s="45" t="s">
        <v>653</v>
      </c>
      <c r="R297" s="45" t="s">
        <v>653</v>
      </c>
      <c r="S297" s="45" t="s">
        <v>653</v>
      </c>
      <c r="T297" s="45" t="s">
        <v>653</v>
      </c>
      <c r="U297" s="45" t="s">
        <v>653</v>
      </c>
      <c r="V297" s="729"/>
      <c r="W297" s="444" t="s">
        <v>653</v>
      </c>
      <c r="X297" s="45" t="s">
        <v>653</v>
      </c>
      <c r="Y297" s="45" t="s">
        <v>653</v>
      </c>
      <c r="Z297" s="444" t="s">
        <v>653</v>
      </c>
      <c r="AA297" s="444" t="s">
        <v>653</v>
      </c>
      <c r="AB297" s="450" t="s">
        <v>653</v>
      </c>
      <c r="AC297" s="444" t="s">
        <v>653</v>
      </c>
      <c r="AD297" s="444" t="s">
        <v>653</v>
      </c>
      <c r="AE297" s="45" t="s">
        <v>653</v>
      </c>
      <c r="AF297" s="444" t="s">
        <v>653</v>
      </c>
      <c r="AG297" s="444" t="s">
        <v>653</v>
      </c>
      <c r="AH297" s="450" t="s">
        <v>653</v>
      </c>
      <c r="AI297" s="45" t="s">
        <v>653</v>
      </c>
      <c r="AJ297" s="45" t="s">
        <v>653</v>
      </c>
      <c r="AK297" s="45" t="s">
        <v>653</v>
      </c>
      <c r="AL297" s="554"/>
      <c r="AM297" s="554"/>
      <c r="AN297" s="450" t="s">
        <v>653</v>
      </c>
      <c r="AO297" s="554"/>
      <c r="AP297" s="554"/>
      <c r="AQ297" s="450" t="s">
        <v>653</v>
      </c>
      <c r="AR297" s="444" t="s">
        <v>653</v>
      </c>
      <c r="AS297" s="444" t="s">
        <v>653</v>
      </c>
      <c r="AT297" s="45" t="s">
        <v>653</v>
      </c>
      <c r="AU297" s="554"/>
      <c r="AV297" s="554"/>
      <c r="AW297" s="450" t="s">
        <v>653</v>
      </c>
      <c r="AX297" s="554"/>
      <c r="AY297" s="554"/>
      <c r="AZ297" s="450" t="s">
        <v>653</v>
      </c>
      <c r="BA297" s="554"/>
      <c r="BB297" s="554"/>
      <c r="BC297" s="450"/>
      <c r="BD297" s="572">
        <v>42914</v>
      </c>
      <c r="BE297" s="444" t="s">
        <v>653</v>
      </c>
      <c r="BF297" s="444" t="s">
        <v>653</v>
      </c>
      <c r="BG297" s="45" t="s">
        <v>653</v>
      </c>
      <c r="BH297" s="580" t="s">
        <v>1024</v>
      </c>
      <c r="BI297" s="580" t="s">
        <v>1024</v>
      </c>
      <c r="BJ297" s="45" t="s">
        <v>653</v>
      </c>
      <c r="BK297" s="580" t="s">
        <v>1024</v>
      </c>
      <c r="BL297" s="580" t="s">
        <v>1024</v>
      </c>
      <c r="BM297" s="729"/>
      <c r="BN297" s="45" t="s">
        <v>653</v>
      </c>
      <c r="BO297" s="45" t="s">
        <v>653</v>
      </c>
      <c r="BP297" s="729"/>
      <c r="BQ297" s="45" t="s">
        <v>653</v>
      </c>
      <c r="BR297" s="45" t="s">
        <v>653</v>
      </c>
      <c r="BS297" s="729"/>
      <c r="BT297" s="45" t="s">
        <v>653</v>
      </c>
      <c r="BU297" s="45" t="s">
        <v>653</v>
      </c>
      <c r="BV297" s="45" t="s">
        <v>653</v>
      </c>
      <c r="BW297" s="554"/>
      <c r="BX297" s="554"/>
      <c r="BY297" s="580" t="s">
        <v>1024</v>
      </c>
      <c r="BZ297" s="579"/>
      <c r="CA297" s="579"/>
      <c r="CB297" s="45" t="s">
        <v>653</v>
      </c>
      <c r="CC297" s="579"/>
      <c r="CD297" s="579"/>
      <c r="CE297" s="45" t="s">
        <v>653</v>
      </c>
      <c r="CF297" s="45" t="s">
        <v>653</v>
      </c>
      <c r="CG297" s="444" t="s">
        <v>653</v>
      </c>
      <c r="CH297" s="450" t="s">
        <v>653</v>
      </c>
      <c r="CI297" s="444" t="s">
        <v>653</v>
      </c>
      <c r="CJ297" s="444" t="s">
        <v>653</v>
      </c>
      <c r="CK297" s="729"/>
      <c r="CL297" s="578" t="s">
        <v>653</v>
      </c>
      <c r="CM297" s="444" t="s">
        <v>653</v>
      </c>
      <c r="CN297" s="45" t="s">
        <v>653</v>
      </c>
      <c r="CO297" s="444" t="s">
        <v>653</v>
      </c>
      <c r="CP297" s="444" t="s">
        <v>653</v>
      </c>
      <c r="CQ297" s="45" t="s">
        <v>653</v>
      </c>
      <c r="CR297" s="580" t="s">
        <v>659</v>
      </c>
      <c r="CS297" s="580" t="s">
        <v>659</v>
      </c>
      <c r="CT297" s="45" t="s">
        <v>653</v>
      </c>
    </row>
    <row r="298" spans="1:98" x14ac:dyDescent="0.15">
      <c r="A298" s="572">
        <v>42915</v>
      </c>
      <c r="B298" s="45" t="s">
        <v>653</v>
      </c>
      <c r="C298" s="45" t="s">
        <v>653</v>
      </c>
      <c r="D298" s="450" t="s">
        <v>653</v>
      </c>
      <c r="E298" s="45" t="s">
        <v>653</v>
      </c>
      <c r="F298" s="45" t="s">
        <v>653</v>
      </c>
      <c r="G298" s="45" t="s">
        <v>653</v>
      </c>
      <c r="H298" s="45" t="s">
        <v>653</v>
      </c>
      <c r="I298" s="45" t="s">
        <v>653</v>
      </c>
      <c r="J298" s="45" t="s">
        <v>653</v>
      </c>
      <c r="K298" s="45" t="s">
        <v>653</v>
      </c>
      <c r="L298" s="45" t="s">
        <v>653</v>
      </c>
      <c r="M298" s="45" t="s">
        <v>653</v>
      </c>
      <c r="N298" s="45" t="s">
        <v>653</v>
      </c>
      <c r="O298" s="45" t="s">
        <v>653</v>
      </c>
      <c r="P298" s="45" t="s">
        <v>653</v>
      </c>
      <c r="Q298" s="45" t="s">
        <v>653</v>
      </c>
      <c r="R298" s="45" t="s">
        <v>653</v>
      </c>
      <c r="S298" s="45" t="s">
        <v>653</v>
      </c>
      <c r="T298" s="45" t="s">
        <v>653</v>
      </c>
      <c r="U298" s="45" t="s">
        <v>653</v>
      </c>
      <c r="V298" s="729"/>
      <c r="W298" s="444" t="s">
        <v>653</v>
      </c>
      <c r="X298" s="45" t="s">
        <v>653</v>
      </c>
      <c r="Y298" s="45" t="s">
        <v>653</v>
      </c>
      <c r="Z298" s="444" t="s">
        <v>653</v>
      </c>
      <c r="AA298" s="444" t="s">
        <v>653</v>
      </c>
      <c r="AB298" s="450" t="s">
        <v>653</v>
      </c>
      <c r="AC298" s="444" t="s">
        <v>653</v>
      </c>
      <c r="AD298" s="444" t="s">
        <v>653</v>
      </c>
      <c r="AE298" s="45" t="s">
        <v>653</v>
      </c>
      <c r="AF298" s="444" t="s">
        <v>653</v>
      </c>
      <c r="AG298" s="444" t="s">
        <v>653</v>
      </c>
      <c r="AH298" s="450" t="s">
        <v>653</v>
      </c>
      <c r="AI298" s="45" t="s">
        <v>653</v>
      </c>
      <c r="AJ298" s="45" t="s">
        <v>653</v>
      </c>
      <c r="AK298" s="45" t="s">
        <v>653</v>
      </c>
      <c r="AL298" s="554"/>
      <c r="AM298" s="554"/>
      <c r="AN298" s="450" t="s">
        <v>653</v>
      </c>
      <c r="AO298" s="554"/>
      <c r="AP298" s="554"/>
      <c r="AQ298" s="450" t="s">
        <v>653</v>
      </c>
      <c r="AR298" s="444" t="s">
        <v>653</v>
      </c>
      <c r="AS298" s="444" t="s">
        <v>653</v>
      </c>
      <c r="AT298" s="45" t="s">
        <v>653</v>
      </c>
      <c r="AU298" s="554"/>
      <c r="AV298" s="554"/>
      <c r="AW298" s="450" t="s">
        <v>653</v>
      </c>
      <c r="AX298" s="554"/>
      <c r="AY298" s="554"/>
      <c r="AZ298" s="450" t="s">
        <v>653</v>
      </c>
      <c r="BA298" s="554"/>
      <c r="BB298" s="554"/>
      <c r="BC298" s="450"/>
      <c r="BD298" s="572">
        <v>42915</v>
      </c>
      <c r="BE298" s="444" t="s">
        <v>653</v>
      </c>
      <c r="BF298" s="444" t="s">
        <v>653</v>
      </c>
      <c r="BG298" s="45" t="s">
        <v>653</v>
      </c>
      <c r="BH298" s="580" t="s">
        <v>1024</v>
      </c>
      <c r="BI298" s="580" t="s">
        <v>1024</v>
      </c>
      <c r="BJ298" s="45" t="s">
        <v>653</v>
      </c>
      <c r="BK298" s="580" t="s">
        <v>1024</v>
      </c>
      <c r="BL298" s="580" t="s">
        <v>1024</v>
      </c>
      <c r="BM298" s="729"/>
      <c r="BN298" s="45" t="s">
        <v>653</v>
      </c>
      <c r="BO298" s="45" t="s">
        <v>653</v>
      </c>
      <c r="BP298" s="729"/>
      <c r="BQ298" s="45" t="s">
        <v>653</v>
      </c>
      <c r="BR298" s="45" t="s">
        <v>653</v>
      </c>
      <c r="BS298" s="729"/>
      <c r="BT298" s="45" t="s">
        <v>653</v>
      </c>
      <c r="BU298" s="45" t="s">
        <v>653</v>
      </c>
      <c r="BV298" s="45" t="s">
        <v>653</v>
      </c>
      <c r="BW298" s="554"/>
      <c r="BX298" s="554"/>
      <c r="BY298" s="580" t="s">
        <v>1024</v>
      </c>
      <c r="BZ298" s="579"/>
      <c r="CA298" s="579"/>
      <c r="CB298" s="45" t="s">
        <v>653</v>
      </c>
      <c r="CC298" s="579"/>
      <c r="CD298" s="579"/>
      <c r="CE298" s="45" t="s">
        <v>653</v>
      </c>
      <c r="CF298" s="45" t="s">
        <v>653</v>
      </c>
      <c r="CG298" s="444" t="s">
        <v>653</v>
      </c>
      <c r="CH298" s="450" t="s">
        <v>653</v>
      </c>
      <c r="CI298" s="444" t="s">
        <v>653</v>
      </c>
      <c r="CJ298" s="444" t="s">
        <v>653</v>
      </c>
      <c r="CK298" s="729"/>
      <c r="CL298" s="444" t="s">
        <v>653</v>
      </c>
      <c r="CM298" s="576" t="s">
        <v>665</v>
      </c>
      <c r="CN298" s="45" t="s">
        <v>653</v>
      </c>
      <c r="CO298" s="444" t="s">
        <v>653</v>
      </c>
      <c r="CP298" s="444" t="s">
        <v>653</v>
      </c>
      <c r="CQ298" s="45" t="s">
        <v>653</v>
      </c>
      <c r="CR298" s="444" t="s">
        <v>653</v>
      </c>
      <c r="CS298" s="580" t="s">
        <v>659</v>
      </c>
      <c r="CT298" s="45" t="s">
        <v>653</v>
      </c>
    </row>
    <row r="299" spans="1:98" x14ac:dyDescent="0.15">
      <c r="A299" s="572">
        <v>42916</v>
      </c>
      <c r="B299" s="45" t="s">
        <v>653</v>
      </c>
      <c r="C299" s="45" t="s">
        <v>653</v>
      </c>
      <c r="D299" s="450" t="s">
        <v>653</v>
      </c>
      <c r="E299" s="45" t="s">
        <v>653</v>
      </c>
      <c r="F299" s="45" t="s">
        <v>653</v>
      </c>
      <c r="G299" s="45" t="s">
        <v>653</v>
      </c>
      <c r="H299" s="45" t="s">
        <v>653</v>
      </c>
      <c r="I299" s="45" t="s">
        <v>653</v>
      </c>
      <c r="J299" s="45" t="s">
        <v>653</v>
      </c>
      <c r="K299" s="45" t="s">
        <v>653</v>
      </c>
      <c r="L299" s="45" t="s">
        <v>653</v>
      </c>
      <c r="M299" s="45" t="s">
        <v>653</v>
      </c>
      <c r="N299" s="45" t="s">
        <v>653</v>
      </c>
      <c r="O299" s="45" t="s">
        <v>653</v>
      </c>
      <c r="P299" s="45" t="s">
        <v>653</v>
      </c>
      <c r="Q299" s="45" t="s">
        <v>653</v>
      </c>
      <c r="R299" s="45" t="s">
        <v>653</v>
      </c>
      <c r="S299" s="45" t="s">
        <v>653</v>
      </c>
      <c r="T299" s="45" t="s">
        <v>653</v>
      </c>
      <c r="U299" s="45" t="s">
        <v>653</v>
      </c>
      <c r="V299" s="729"/>
      <c r="W299" s="444" t="s">
        <v>653</v>
      </c>
      <c r="X299" s="45" t="s">
        <v>653</v>
      </c>
      <c r="Y299" s="45" t="s">
        <v>653</v>
      </c>
      <c r="Z299" s="444" t="s">
        <v>653</v>
      </c>
      <c r="AA299" s="444" t="s">
        <v>653</v>
      </c>
      <c r="AB299" s="450" t="s">
        <v>653</v>
      </c>
      <c r="AC299" s="444" t="s">
        <v>653</v>
      </c>
      <c r="AD299" s="444" t="s">
        <v>653</v>
      </c>
      <c r="AE299" s="45" t="s">
        <v>653</v>
      </c>
      <c r="AF299" s="444" t="s">
        <v>653</v>
      </c>
      <c r="AG299" s="444" t="s">
        <v>653</v>
      </c>
      <c r="AH299" s="450" t="s">
        <v>653</v>
      </c>
      <c r="AI299" s="45" t="s">
        <v>653</v>
      </c>
      <c r="AJ299" s="45" t="s">
        <v>653</v>
      </c>
      <c r="AK299" s="45" t="s">
        <v>653</v>
      </c>
      <c r="AL299" s="554"/>
      <c r="AM299" s="554"/>
      <c r="AN299" s="450" t="s">
        <v>653</v>
      </c>
      <c r="AO299" s="554"/>
      <c r="AP299" s="554"/>
      <c r="AQ299" s="450" t="s">
        <v>653</v>
      </c>
      <c r="AR299" s="444" t="s">
        <v>653</v>
      </c>
      <c r="AS299" s="444" t="s">
        <v>653</v>
      </c>
      <c r="AT299" s="45" t="s">
        <v>653</v>
      </c>
      <c r="AU299" s="554"/>
      <c r="AV299" s="554"/>
      <c r="AW299" s="450" t="s">
        <v>653</v>
      </c>
      <c r="AX299" s="554"/>
      <c r="AY299" s="554"/>
      <c r="AZ299" s="450" t="s">
        <v>653</v>
      </c>
      <c r="BA299" s="554"/>
      <c r="BB299" s="554"/>
      <c r="BC299" s="580" t="s">
        <v>659</v>
      </c>
      <c r="BD299" s="572">
        <v>42916</v>
      </c>
      <c r="BE299" s="444" t="s">
        <v>653</v>
      </c>
      <c r="BF299" s="444" t="s">
        <v>653</v>
      </c>
      <c r="BG299" s="45" t="s">
        <v>653</v>
      </c>
      <c r="BH299" s="580" t="s">
        <v>1024</v>
      </c>
      <c r="BI299" s="580" t="s">
        <v>1024</v>
      </c>
      <c r="BJ299" s="45" t="s">
        <v>653</v>
      </c>
      <c r="BK299" s="580" t="s">
        <v>1024</v>
      </c>
      <c r="BL299" s="580" t="s">
        <v>1024</v>
      </c>
      <c r="BM299" s="729"/>
      <c r="BN299" s="45" t="s">
        <v>653</v>
      </c>
      <c r="BO299" s="45" t="s">
        <v>653</v>
      </c>
      <c r="BP299" s="729"/>
      <c r="BQ299" s="45" t="s">
        <v>653</v>
      </c>
      <c r="BR299" s="45" t="s">
        <v>653</v>
      </c>
      <c r="BS299" s="729"/>
      <c r="BT299" s="45" t="s">
        <v>653</v>
      </c>
      <c r="BU299" s="45" t="s">
        <v>653</v>
      </c>
      <c r="BV299" s="45" t="s">
        <v>653</v>
      </c>
      <c r="BW299" s="554"/>
      <c r="BX299" s="554"/>
      <c r="BY299" s="580" t="s">
        <v>1024</v>
      </c>
      <c r="BZ299" s="579"/>
      <c r="CA299" s="579"/>
      <c r="CB299" s="45" t="s">
        <v>653</v>
      </c>
      <c r="CC299" s="579"/>
      <c r="CD299" s="579"/>
      <c r="CE299" s="45" t="s">
        <v>653</v>
      </c>
      <c r="CF299" s="45" t="s">
        <v>653</v>
      </c>
      <c r="CG299" s="444" t="s">
        <v>653</v>
      </c>
      <c r="CH299" s="450" t="s">
        <v>653</v>
      </c>
      <c r="CI299" s="444" t="s">
        <v>653</v>
      </c>
      <c r="CJ299" s="444" t="s">
        <v>653</v>
      </c>
      <c r="CK299" s="729"/>
      <c r="CL299" s="576" t="s">
        <v>665</v>
      </c>
      <c r="CM299" s="444" t="s">
        <v>653</v>
      </c>
      <c r="CN299" s="45" t="s">
        <v>653</v>
      </c>
      <c r="CO299" s="444" t="s">
        <v>653</v>
      </c>
      <c r="CP299" s="444" t="s">
        <v>653</v>
      </c>
      <c r="CQ299" s="45" t="s">
        <v>653</v>
      </c>
      <c r="CR299" s="580" t="s">
        <v>659</v>
      </c>
      <c r="CS299" s="580" t="s">
        <v>659</v>
      </c>
      <c r="CT299" s="45" t="s">
        <v>653</v>
      </c>
    </row>
    <row r="300" spans="1:98" s="448" customFormat="1" x14ac:dyDescent="0.15">
      <c r="A300" s="736">
        <v>42917</v>
      </c>
      <c r="B300" s="734" t="s">
        <v>653</v>
      </c>
      <c r="C300" s="734" t="s">
        <v>653</v>
      </c>
      <c r="D300" s="577" t="s">
        <v>653</v>
      </c>
      <c r="E300" s="734" t="s">
        <v>653</v>
      </c>
      <c r="F300" s="734" t="s">
        <v>653</v>
      </c>
      <c r="G300" s="734" t="s">
        <v>653</v>
      </c>
      <c r="H300" s="734" t="s">
        <v>653</v>
      </c>
      <c r="I300" s="734" t="s">
        <v>653</v>
      </c>
      <c r="J300" s="734" t="s">
        <v>653</v>
      </c>
      <c r="K300" s="734" t="s">
        <v>653</v>
      </c>
      <c r="L300" s="734" t="s">
        <v>653</v>
      </c>
      <c r="M300" s="734" t="s">
        <v>653</v>
      </c>
      <c r="N300" s="734" t="s">
        <v>653</v>
      </c>
      <c r="O300" s="734" t="s">
        <v>653</v>
      </c>
      <c r="P300" s="734" t="s">
        <v>653</v>
      </c>
      <c r="Q300" s="734" t="s">
        <v>653</v>
      </c>
      <c r="R300" s="734" t="s">
        <v>653</v>
      </c>
      <c r="S300" s="734" t="s">
        <v>653</v>
      </c>
      <c r="T300" s="734" t="s">
        <v>653</v>
      </c>
      <c r="U300" s="734" t="s">
        <v>653</v>
      </c>
      <c r="V300" s="729"/>
      <c r="W300" s="578" t="s">
        <v>653</v>
      </c>
      <c r="X300" s="734" t="s">
        <v>653</v>
      </c>
      <c r="Y300" s="734" t="s">
        <v>653</v>
      </c>
      <c r="Z300" s="578" t="s">
        <v>653</v>
      </c>
      <c r="AA300" s="578" t="s">
        <v>653</v>
      </c>
      <c r="AB300" s="577" t="s">
        <v>653</v>
      </c>
      <c r="AC300" s="578" t="s">
        <v>653</v>
      </c>
      <c r="AD300" s="578" t="s">
        <v>653</v>
      </c>
      <c r="AE300" s="734" t="s">
        <v>653</v>
      </c>
      <c r="AF300" s="578" t="s">
        <v>653</v>
      </c>
      <c r="AG300" s="578" t="s">
        <v>653</v>
      </c>
      <c r="AH300" s="577" t="s">
        <v>653</v>
      </c>
      <c r="AI300" s="734" t="s">
        <v>653</v>
      </c>
      <c r="AJ300" s="734" t="s">
        <v>653</v>
      </c>
      <c r="AK300" s="734" t="s">
        <v>653</v>
      </c>
      <c r="AL300" s="554"/>
      <c r="AM300" s="554"/>
      <c r="AN300" s="577" t="s">
        <v>653</v>
      </c>
      <c r="AO300" s="554"/>
      <c r="AP300" s="554"/>
      <c r="AQ300" s="577" t="s">
        <v>653</v>
      </c>
      <c r="AR300" s="578" t="s">
        <v>653</v>
      </c>
      <c r="AS300" s="578" t="s">
        <v>653</v>
      </c>
      <c r="AT300" s="734" t="s">
        <v>653</v>
      </c>
      <c r="AU300" s="554"/>
      <c r="AV300" s="554"/>
      <c r="AW300" s="577" t="s">
        <v>653</v>
      </c>
      <c r="AX300" s="554"/>
      <c r="AY300" s="554"/>
      <c r="AZ300" s="577" t="s">
        <v>653</v>
      </c>
      <c r="BA300" s="554"/>
      <c r="BB300" s="554"/>
      <c r="BC300" s="580" t="s">
        <v>659</v>
      </c>
      <c r="BD300" s="736">
        <v>42917</v>
      </c>
      <c r="BE300" s="578" t="s">
        <v>653</v>
      </c>
      <c r="BF300" s="578" t="s">
        <v>653</v>
      </c>
      <c r="BG300" s="734" t="s">
        <v>653</v>
      </c>
      <c r="BH300" s="580" t="s">
        <v>1024</v>
      </c>
      <c r="BI300" s="580" t="s">
        <v>1024</v>
      </c>
      <c r="BJ300" s="45" t="s">
        <v>653</v>
      </c>
      <c r="BK300" s="580" t="s">
        <v>1024</v>
      </c>
      <c r="BL300" s="580" t="s">
        <v>1024</v>
      </c>
      <c r="BM300" s="729"/>
      <c r="BN300" s="734" t="s">
        <v>653</v>
      </c>
      <c r="BO300" s="734" t="s">
        <v>653</v>
      </c>
      <c r="BP300" s="729"/>
      <c r="BQ300" s="734" t="s">
        <v>653</v>
      </c>
      <c r="BR300" s="734" t="s">
        <v>653</v>
      </c>
      <c r="BS300" s="729"/>
      <c r="BT300" s="734" t="s">
        <v>653</v>
      </c>
      <c r="BU300" s="734" t="s">
        <v>653</v>
      </c>
      <c r="BV300" s="734" t="s">
        <v>653</v>
      </c>
      <c r="BW300" s="554"/>
      <c r="BX300" s="554"/>
      <c r="BY300" s="580" t="s">
        <v>1024</v>
      </c>
      <c r="BZ300" s="579"/>
      <c r="CA300" s="579"/>
      <c r="CB300" s="734" t="s">
        <v>653</v>
      </c>
      <c r="CC300" s="579"/>
      <c r="CD300" s="579"/>
      <c r="CE300" s="734" t="s">
        <v>653</v>
      </c>
      <c r="CF300" s="734" t="s">
        <v>653</v>
      </c>
      <c r="CG300" s="578" t="s">
        <v>653</v>
      </c>
      <c r="CH300" s="577" t="s">
        <v>653</v>
      </c>
      <c r="CI300" s="578" t="s">
        <v>653</v>
      </c>
      <c r="CJ300" s="578" t="s">
        <v>653</v>
      </c>
      <c r="CK300" s="729"/>
      <c r="CL300" s="576" t="s">
        <v>665</v>
      </c>
      <c r="CM300" s="580" t="s">
        <v>659</v>
      </c>
      <c r="CN300" s="734" t="s">
        <v>653</v>
      </c>
      <c r="CO300" s="578" t="s">
        <v>653</v>
      </c>
      <c r="CP300" s="578" t="s">
        <v>653</v>
      </c>
      <c r="CQ300" s="734" t="s">
        <v>653</v>
      </c>
      <c r="CR300" s="580" t="s">
        <v>659</v>
      </c>
      <c r="CS300" s="580" t="s">
        <v>659</v>
      </c>
      <c r="CT300" s="734" t="s">
        <v>653</v>
      </c>
    </row>
    <row r="301" spans="1:98" x14ac:dyDescent="0.15">
      <c r="A301" s="572">
        <v>42918</v>
      </c>
      <c r="B301" s="45" t="s">
        <v>653</v>
      </c>
      <c r="C301" s="450" t="s">
        <v>653</v>
      </c>
      <c r="D301" s="45" t="s">
        <v>653</v>
      </c>
      <c r="E301" s="45" t="s">
        <v>653</v>
      </c>
      <c r="F301" s="45" t="s">
        <v>653</v>
      </c>
      <c r="G301" s="45" t="s">
        <v>653</v>
      </c>
      <c r="H301" s="45" t="s">
        <v>653</v>
      </c>
      <c r="I301" s="45" t="s">
        <v>653</v>
      </c>
      <c r="J301" s="45" t="s">
        <v>653</v>
      </c>
      <c r="K301" s="45" t="s">
        <v>653</v>
      </c>
      <c r="L301" s="45" t="s">
        <v>653</v>
      </c>
      <c r="M301" s="45" t="s">
        <v>653</v>
      </c>
      <c r="N301" s="45" t="s">
        <v>653</v>
      </c>
      <c r="O301" s="45" t="s">
        <v>653</v>
      </c>
      <c r="P301" s="45" t="s">
        <v>653</v>
      </c>
      <c r="Q301" s="45" t="s">
        <v>653</v>
      </c>
      <c r="R301" s="45" t="s">
        <v>653</v>
      </c>
      <c r="S301" s="45" t="s">
        <v>653</v>
      </c>
      <c r="T301" s="45" t="s">
        <v>653</v>
      </c>
      <c r="U301" s="45" t="s">
        <v>653</v>
      </c>
      <c r="V301" s="729"/>
      <c r="W301" s="45" t="s">
        <v>653</v>
      </c>
      <c r="X301" s="45" t="s">
        <v>653</v>
      </c>
      <c r="Y301" s="45" t="s">
        <v>653</v>
      </c>
      <c r="Z301" s="45" t="s">
        <v>653</v>
      </c>
      <c r="AA301" s="45" t="s">
        <v>653</v>
      </c>
      <c r="AB301" s="450" t="s">
        <v>653</v>
      </c>
      <c r="AC301" s="45" t="s">
        <v>653</v>
      </c>
      <c r="AD301" s="45" t="s">
        <v>653</v>
      </c>
      <c r="AE301" s="45" t="s">
        <v>653</v>
      </c>
      <c r="AF301" s="45" t="s">
        <v>653</v>
      </c>
      <c r="AG301" s="45" t="s">
        <v>653</v>
      </c>
      <c r="AH301" s="45" t="s">
        <v>653</v>
      </c>
      <c r="AI301" s="45" t="s">
        <v>653</v>
      </c>
      <c r="AJ301" s="45" t="s">
        <v>653</v>
      </c>
      <c r="AK301" s="45" t="s">
        <v>653</v>
      </c>
      <c r="AL301" s="554"/>
      <c r="AM301" s="554"/>
      <c r="AN301" s="45" t="s">
        <v>653</v>
      </c>
      <c r="AO301" s="554"/>
      <c r="AP301" s="554"/>
      <c r="AQ301" s="45" t="s">
        <v>653</v>
      </c>
      <c r="AR301" s="45" t="s">
        <v>653</v>
      </c>
      <c r="AS301" s="45" t="s">
        <v>653</v>
      </c>
      <c r="AT301" s="45" t="s">
        <v>653</v>
      </c>
      <c r="AU301" s="554"/>
      <c r="AV301" s="554"/>
      <c r="AW301" s="45" t="s">
        <v>653</v>
      </c>
      <c r="AX301" s="554"/>
      <c r="AY301" s="554"/>
      <c r="AZ301" s="45" t="s">
        <v>653</v>
      </c>
      <c r="BA301" s="554"/>
      <c r="BB301" s="554"/>
      <c r="BC301" s="580" t="s">
        <v>659</v>
      </c>
      <c r="BD301" s="572">
        <v>42918</v>
      </c>
      <c r="BE301" s="737" t="s">
        <v>653</v>
      </c>
      <c r="BF301" s="450" t="s">
        <v>653</v>
      </c>
      <c r="BG301" s="45" t="s">
        <v>653</v>
      </c>
      <c r="BH301" s="580" t="s">
        <v>1024</v>
      </c>
      <c r="BI301" s="580" t="s">
        <v>1024</v>
      </c>
      <c r="BJ301" s="45" t="s">
        <v>653</v>
      </c>
      <c r="BK301" s="580" t="s">
        <v>1024</v>
      </c>
      <c r="BL301" s="580" t="s">
        <v>1024</v>
      </c>
      <c r="BM301" s="729"/>
      <c r="BN301" s="45" t="s">
        <v>653</v>
      </c>
      <c r="BO301" s="45" t="s">
        <v>653</v>
      </c>
      <c r="BP301" s="729"/>
      <c r="BQ301" s="45" t="s">
        <v>653</v>
      </c>
      <c r="BR301" s="45" t="s">
        <v>653</v>
      </c>
      <c r="BS301" s="729"/>
      <c r="BT301" s="45" t="s">
        <v>653</v>
      </c>
      <c r="BU301" s="45" t="s">
        <v>653</v>
      </c>
      <c r="BV301" s="45" t="s">
        <v>653</v>
      </c>
      <c r="BW301" s="554"/>
      <c r="BX301" s="554"/>
      <c r="BY301" s="580" t="s">
        <v>1024</v>
      </c>
      <c r="BZ301" s="579"/>
      <c r="CA301" s="579"/>
      <c r="CB301" s="45" t="s">
        <v>653</v>
      </c>
      <c r="CC301" s="579"/>
      <c r="CD301" s="579"/>
      <c r="CE301" s="45" t="s">
        <v>653</v>
      </c>
      <c r="CF301" s="45" t="s">
        <v>653</v>
      </c>
      <c r="CG301" s="45" t="s">
        <v>653</v>
      </c>
      <c r="CH301" s="45" t="s">
        <v>653</v>
      </c>
      <c r="CI301" s="737" t="s">
        <v>653</v>
      </c>
      <c r="CJ301" s="450" t="s">
        <v>653</v>
      </c>
      <c r="CK301" s="729"/>
      <c r="CL301" s="737" t="s">
        <v>653</v>
      </c>
      <c r="CM301" s="738" t="s">
        <v>659</v>
      </c>
      <c r="CN301" s="45" t="s">
        <v>653</v>
      </c>
      <c r="CO301" s="45" t="s">
        <v>653</v>
      </c>
      <c r="CP301" s="45" t="s">
        <v>653</v>
      </c>
      <c r="CQ301" s="45" t="s">
        <v>653</v>
      </c>
      <c r="CR301" s="738" t="s">
        <v>659</v>
      </c>
      <c r="CS301" s="45" t="s">
        <v>653</v>
      </c>
      <c r="CT301" s="45" t="s">
        <v>653</v>
      </c>
    </row>
    <row r="302" spans="1:98" x14ac:dyDescent="0.15">
      <c r="A302" s="572">
        <v>42919</v>
      </c>
      <c r="B302" s="45" t="s">
        <v>653</v>
      </c>
      <c r="C302" s="450" t="s">
        <v>653</v>
      </c>
      <c r="D302" s="45" t="s">
        <v>653</v>
      </c>
      <c r="E302" s="45" t="s">
        <v>653</v>
      </c>
      <c r="F302" s="45" t="s">
        <v>653</v>
      </c>
      <c r="G302" s="45" t="s">
        <v>653</v>
      </c>
      <c r="H302" s="45" t="s">
        <v>653</v>
      </c>
      <c r="I302" s="45" t="s">
        <v>653</v>
      </c>
      <c r="J302" s="45" t="s">
        <v>653</v>
      </c>
      <c r="K302" s="45" t="s">
        <v>653</v>
      </c>
      <c r="L302" s="45" t="s">
        <v>653</v>
      </c>
      <c r="M302" s="45" t="s">
        <v>653</v>
      </c>
      <c r="N302" s="45" t="s">
        <v>653</v>
      </c>
      <c r="O302" s="45" t="s">
        <v>653</v>
      </c>
      <c r="P302" s="45" t="s">
        <v>653</v>
      </c>
      <c r="Q302" s="45" t="s">
        <v>653</v>
      </c>
      <c r="R302" s="45" t="s">
        <v>653</v>
      </c>
      <c r="S302" s="45" t="s">
        <v>653</v>
      </c>
      <c r="T302" s="45" t="s">
        <v>653</v>
      </c>
      <c r="U302" s="45" t="s">
        <v>653</v>
      </c>
      <c r="V302" s="729"/>
      <c r="W302" s="45" t="s">
        <v>653</v>
      </c>
      <c r="X302" s="45" t="s">
        <v>653</v>
      </c>
      <c r="Y302" s="45" t="s">
        <v>653</v>
      </c>
      <c r="Z302" s="45" t="s">
        <v>653</v>
      </c>
      <c r="AA302" s="45" t="s">
        <v>653</v>
      </c>
      <c r="AB302" s="450" t="s">
        <v>653</v>
      </c>
      <c r="AC302" s="45" t="s">
        <v>653</v>
      </c>
      <c r="AD302" s="45" t="s">
        <v>653</v>
      </c>
      <c r="AE302" s="45" t="s">
        <v>653</v>
      </c>
      <c r="AF302" s="45" t="s">
        <v>653</v>
      </c>
      <c r="AG302" s="45" t="s">
        <v>653</v>
      </c>
      <c r="AH302" s="45" t="s">
        <v>653</v>
      </c>
      <c r="AI302" s="45" t="s">
        <v>653</v>
      </c>
      <c r="AJ302" s="45" t="s">
        <v>653</v>
      </c>
      <c r="AK302" s="45" t="s">
        <v>653</v>
      </c>
      <c r="AL302" s="554"/>
      <c r="AM302" s="554"/>
      <c r="AN302" s="45" t="s">
        <v>653</v>
      </c>
      <c r="AO302" s="554"/>
      <c r="AP302" s="554"/>
      <c r="AQ302" s="45" t="s">
        <v>653</v>
      </c>
      <c r="AR302" s="45" t="s">
        <v>653</v>
      </c>
      <c r="AS302" s="45" t="s">
        <v>653</v>
      </c>
      <c r="AT302" s="45" t="s">
        <v>653</v>
      </c>
      <c r="AU302" s="554"/>
      <c r="AV302" s="554"/>
      <c r="AW302" s="45" t="s">
        <v>653</v>
      </c>
      <c r="AX302" s="554"/>
      <c r="AY302" s="554"/>
      <c r="AZ302" s="45" t="s">
        <v>653</v>
      </c>
      <c r="BA302" s="554"/>
      <c r="BB302" s="554"/>
      <c r="BC302" s="45"/>
      <c r="BD302" s="572">
        <v>42919</v>
      </c>
      <c r="BE302" s="737" t="s">
        <v>653</v>
      </c>
      <c r="BF302" s="450" t="s">
        <v>653</v>
      </c>
      <c r="BG302" s="45" t="s">
        <v>653</v>
      </c>
      <c r="BH302" s="580" t="s">
        <v>1024</v>
      </c>
      <c r="BI302" s="580" t="s">
        <v>1024</v>
      </c>
      <c r="BJ302" s="45" t="s">
        <v>653</v>
      </c>
      <c r="BK302" s="580" t="s">
        <v>1024</v>
      </c>
      <c r="BL302" s="580" t="s">
        <v>1024</v>
      </c>
      <c r="BM302" s="729"/>
      <c r="BN302" s="45" t="s">
        <v>653</v>
      </c>
      <c r="BO302" s="45" t="s">
        <v>653</v>
      </c>
      <c r="BP302" s="729"/>
      <c r="BQ302" s="45" t="s">
        <v>653</v>
      </c>
      <c r="BR302" s="45" t="s">
        <v>653</v>
      </c>
      <c r="BS302" s="729"/>
      <c r="BT302" s="45" t="s">
        <v>653</v>
      </c>
      <c r="BU302" s="45" t="s">
        <v>653</v>
      </c>
      <c r="BV302" s="45" t="s">
        <v>653</v>
      </c>
      <c r="BW302" s="554"/>
      <c r="BX302" s="554"/>
      <c r="BY302" s="580" t="s">
        <v>1024</v>
      </c>
      <c r="BZ302" s="579"/>
      <c r="CA302" s="579"/>
      <c r="CB302" s="45" t="s">
        <v>653</v>
      </c>
      <c r="CC302" s="579"/>
      <c r="CD302" s="579"/>
      <c r="CE302" s="45" t="s">
        <v>653</v>
      </c>
      <c r="CF302" s="45" t="s">
        <v>653</v>
      </c>
      <c r="CG302" s="45" t="s">
        <v>653</v>
      </c>
      <c r="CH302" s="45" t="s">
        <v>653</v>
      </c>
      <c r="CI302" s="737" t="s">
        <v>653</v>
      </c>
      <c r="CJ302" s="450" t="s">
        <v>653</v>
      </c>
      <c r="CK302" s="729"/>
      <c r="CL302" s="738" t="s">
        <v>659</v>
      </c>
      <c r="CM302" s="738" t="s">
        <v>659</v>
      </c>
      <c r="CN302" s="45" t="s">
        <v>653</v>
      </c>
      <c r="CO302" s="45" t="s">
        <v>653</v>
      </c>
      <c r="CP302" s="45" t="s">
        <v>653</v>
      </c>
      <c r="CQ302" s="45" t="s">
        <v>653</v>
      </c>
      <c r="CR302" s="738" t="s">
        <v>659</v>
      </c>
      <c r="CS302" s="45" t="s">
        <v>653</v>
      </c>
      <c r="CT302" s="45" t="s">
        <v>653</v>
      </c>
    </row>
    <row r="303" spans="1:98" x14ac:dyDescent="0.15">
      <c r="A303" s="572">
        <v>42920</v>
      </c>
      <c r="B303" s="45" t="s">
        <v>653</v>
      </c>
      <c r="C303" s="450" t="s">
        <v>653</v>
      </c>
      <c r="D303" s="45" t="s">
        <v>653</v>
      </c>
      <c r="E303" s="45" t="s">
        <v>653</v>
      </c>
      <c r="F303" s="45" t="s">
        <v>653</v>
      </c>
      <c r="G303" s="45" t="s">
        <v>653</v>
      </c>
      <c r="H303" s="45" t="s">
        <v>653</v>
      </c>
      <c r="I303" s="45" t="s">
        <v>653</v>
      </c>
      <c r="J303" s="45" t="s">
        <v>653</v>
      </c>
      <c r="K303" s="45" t="s">
        <v>653</v>
      </c>
      <c r="L303" s="45" t="s">
        <v>653</v>
      </c>
      <c r="M303" s="45" t="s">
        <v>653</v>
      </c>
      <c r="N303" s="45" t="s">
        <v>653</v>
      </c>
      <c r="O303" s="45" t="s">
        <v>653</v>
      </c>
      <c r="P303" s="45" t="s">
        <v>653</v>
      </c>
      <c r="Q303" s="45" t="s">
        <v>653</v>
      </c>
      <c r="R303" s="45" t="s">
        <v>653</v>
      </c>
      <c r="S303" s="45" t="s">
        <v>653</v>
      </c>
      <c r="T303" s="45" t="s">
        <v>653</v>
      </c>
      <c r="U303" s="45" t="s">
        <v>653</v>
      </c>
      <c r="V303" s="729"/>
      <c r="W303" s="45" t="s">
        <v>653</v>
      </c>
      <c r="X303" s="45" t="s">
        <v>653</v>
      </c>
      <c r="Y303" s="45" t="s">
        <v>653</v>
      </c>
      <c r="Z303" s="45" t="s">
        <v>653</v>
      </c>
      <c r="AA303" s="45" t="s">
        <v>653</v>
      </c>
      <c r="AB303" s="450" t="s">
        <v>653</v>
      </c>
      <c r="AC303" s="45" t="s">
        <v>653</v>
      </c>
      <c r="AD303" s="45" t="s">
        <v>653</v>
      </c>
      <c r="AE303" s="45" t="s">
        <v>653</v>
      </c>
      <c r="AF303" s="45" t="s">
        <v>653</v>
      </c>
      <c r="AG303" s="45" t="s">
        <v>653</v>
      </c>
      <c r="AH303" s="45" t="s">
        <v>653</v>
      </c>
      <c r="AI303" s="45" t="s">
        <v>653</v>
      </c>
      <c r="AJ303" s="45" t="s">
        <v>653</v>
      </c>
      <c r="AK303" s="45" t="s">
        <v>653</v>
      </c>
      <c r="AL303" s="554"/>
      <c r="AM303" s="554"/>
      <c r="AN303" s="45" t="s">
        <v>653</v>
      </c>
      <c r="AO303" s="554"/>
      <c r="AP303" s="554"/>
      <c r="AQ303" s="45" t="s">
        <v>653</v>
      </c>
      <c r="AR303" s="45" t="s">
        <v>653</v>
      </c>
      <c r="AS303" s="45" t="s">
        <v>653</v>
      </c>
      <c r="AT303" s="45" t="s">
        <v>653</v>
      </c>
      <c r="AU303" s="554"/>
      <c r="AV303" s="554"/>
      <c r="AW303" s="45" t="s">
        <v>653</v>
      </c>
      <c r="AX303" s="554"/>
      <c r="AY303" s="554"/>
      <c r="AZ303" s="45" t="s">
        <v>653</v>
      </c>
      <c r="BA303" s="554"/>
      <c r="BB303" s="554"/>
      <c r="BC303" s="45"/>
      <c r="BD303" s="572">
        <v>42920</v>
      </c>
      <c r="BE303" s="737" t="s">
        <v>653</v>
      </c>
      <c r="BF303" s="450" t="s">
        <v>653</v>
      </c>
      <c r="BG303" s="45" t="s">
        <v>653</v>
      </c>
      <c r="BH303" s="580" t="s">
        <v>1024</v>
      </c>
      <c r="BI303" s="580" t="s">
        <v>1024</v>
      </c>
      <c r="BJ303" s="45" t="s">
        <v>653</v>
      </c>
      <c r="BK303" s="580" t="s">
        <v>1024</v>
      </c>
      <c r="BL303" s="580" t="s">
        <v>1024</v>
      </c>
      <c r="BM303" s="729"/>
      <c r="BN303" s="45" t="s">
        <v>653</v>
      </c>
      <c r="BO303" s="45" t="s">
        <v>653</v>
      </c>
      <c r="BP303" s="729"/>
      <c r="BQ303" s="45" t="s">
        <v>653</v>
      </c>
      <c r="BR303" s="45" t="s">
        <v>653</v>
      </c>
      <c r="BS303" s="729"/>
      <c r="BT303" s="45" t="s">
        <v>653</v>
      </c>
      <c r="BU303" s="45" t="s">
        <v>653</v>
      </c>
      <c r="BV303" s="45" t="s">
        <v>653</v>
      </c>
      <c r="BW303" s="554"/>
      <c r="BX303" s="554"/>
      <c r="BY303" s="580" t="s">
        <v>1024</v>
      </c>
      <c r="BZ303" s="579"/>
      <c r="CA303" s="579"/>
      <c r="CB303" s="45" t="s">
        <v>653</v>
      </c>
      <c r="CC303" s="579"/>
      <c r="CD303" s="579"/>
      <c r="CE303" s="45" t="s">
        <v>653</v>
      </c>
      <c r="CF303" s="45" t="s">
        <v>653</v>
      </c>
      <c r="CG303" s="45" t="s">
        <v>653</v>
      </c>
      <c r="CH303" s="45" t="s">
        <v>653</v>
      </c>
      <c r="CI303" s="738" t="s">
        <v>659</v>
      </c>
      <c r="CJ303" s="738" t="s">
        <v>659</v>
      </c>
      <c r="CK303" s="729"/>
      <c r="CL303" s="738" t="s">
        <v>659</v>
      </c>
      <c r="CM303" s="738" t="s">
        <v>659</v>
      </c>
      <c r="CN303" s="45" t="s">
        <v>653</v>
      </c>
      <c r="CO303" s="45" t="s">
        <v>653</v>
      </c>
      <c r="CP303" s="45" t="s">
        <v>653</v>
      </c>
      <c r="CQ303" s="45" t="s">
        <v>653</v>
      </c>
      <c r="CR303" s="738" t="s">
        <v>659</v>
      </c>
      <c r="CS303" s="45" t="s">
        <v>653</v>
      </c>
      <c r="CT303" s="45" t="s">
        <v>653</v>
      </c>
    </row>
    <row r="304" spans="1:98" x14ac:dyDescent="0.15">
      <c r="A304" s="572">
        <v>42921</v>
      </c>
      <c r="B304" s="45" t="s">
        <v>653</v>
      </c>
      <c r="C304" s="450" t="s">
        <v>653</v>
      </c>
      <c r="D304" s="45" t="s">
        <v>653</v>
      </c>
      <c r="E304" s="45" t="s">
        <v>653</v>
      </c>
      <c r="F304" s="45" t="s">
        <v>653</v>
      </c>
      <c r="G304" s="45" t="s">
        <v>653</v>
      </c>
      <c r="H304" s="45" t="s">
        <v>653</v>
      </c>
      <c r="I304" s="45" t="s">
        <v>653</v>
      </c>
      <c r="J304" s="45" t="s">
        <v>653</v>
      </c>
      <c r="K304" s="45" t="s">
        <v>653</v>
      </c>
      <c r="L304" s="45" t="s">
        <v>653</v>
      </c>
      <c r="M304" s="45" t="s">
        <v>653</v>
      </c>
      <c r="N304" s="45" t="s">
        <v>653</v>
      </c>
      <c r="O304" s="45" t="s">
        <v>653</v>
      </c>
      <c r="P304" s="45" t="s">
        <v>653</v>
      </c>
      <c r="Q304" s="45" t="s">
        <v>653</v>
      </c>
      <c r="R304" s="45" t="s">
        <v>653</v>
      </c>
      <c r="S304" s="45" t="s">
        <v>653</v>
      </c>
      <c r="T304" s="45" t="s">
        <v>653</v>
      </c>
      <c r="U304" s="45" t="s">
        <v>653</v>
      </c>
      <c r="V304" s="729"/>
      <c r="W304" s="45" t="s">
        <v>653</v>
      </c>
      <c r="X304" s="45" t="s">
        <v>653</v>
      </c>
      <c r="Y304" s="45" t="s">
        <v>653</v>
      </c>
      <c r="Z304" s="45" t="s">
        <v>653</v>
      </c>
      <c r="AA304" s="45" t="s">
        <v>653</v>
      </c>
      <c r="AB304" s="450" t="s">
        <v>653</v>
      </c>
      <c r="AC304" s="45" t="s">
        <v>653</v>
      </c>
      <c r="AD304" s="45" t="s">
        <v>653</v>
      </c>
      <c r="AE304" s="45" t="s">
        <v>653</v>
      </c>
      <c r="AF304" s="45" t="s">
        <v>653</v>
      </c>
      <c r="AG304" s="45" t="s">
        <v>653</v>
      </c>
      <c r="AH304" s="45" t="s">
        <v>653</v>
      </c>
      <c r="AI304" s="45" t="s">
        <v>653</v>
      </c>
      <c r="AJ304" s="45" t="s">
        <v>653</v>
      </c>
      <c r="AK304" s="45" t="s">
        <v>653</v>
      </c>
      <c r="AL304" s="554"/>
      <c r="AM304" s="554"/>
      <c r="AN304" s="45" t="s">
        <v>653</v>
      </c>
      <c r="AO304" s="554"/>
      <c r="AP304" s="554"/>
      <c r="AQ304" s="45" t="s">
        <v>653</v>
      </c>
      <c r="AR304" s="45" t="s">
        <v>653</v>
      </c>
      <c r="AS304" s="45" t="s">
        <v>653</v>
      </c>
      <c r="AT304" s="45" t="s">
        <v>653</v>
      </c>
      <c r="AU304" s="554"/>
      <c r="AV304" s="554"/>
      <c r="AW304" s="45" t="s">
        <v>653</v>
      </c>
      <c r="AX304" s="554"/>
      <c r="AY304" s="554"/>
      <c r="AZ304" s="45" t="s">
        <v>653</v>
      </c>
      <c r="BA304" s="554"/>
      <c r="BB304" s="554"/>
      <c r="BC304" s="45"/>
      <c r="BD304" s="572">
        <v>42921</v>
      </c>
      <c r="BE304" s="737" t="s">
        <v>653</v>
      </c>
      <c r="BF304" s="450" t="s">
        <v>653</v>
      </c>
      <c r="BG304" s="45" t="s">
        <v>653</v>
      </c>
      <c r="BH304" s="580" t="s">
        <v>1024</v>
      </c>
      <c r="BI304" s="580" t="s">
        <v>1024</v>
      </c>
      <c r="BJ304" s="45" t="s">
        <v>653</v>
      </c>
      <c r="BK304" s="580" t="s">
        <v>1024</v>
      </c>
      <c r="BL304" s="580" t="s">
        <v>1024</v>
      </c>
      <c r="BM304" s="729"/>
      <c r="BN304" s="45" t="s">
        <v>653</v>
      </c>
      <c r="BO304" s="45" t="s">
        <v>653</v>
      </c>
      <c r="BP304" s="729"/>
      <c r="BQ304" s="45" t="s">
        <v>653</v>
      </c>
      <c r="BR304" s="45" t="s">
        <v>653</v>
      </c>
      <c r="BS304" s="729"/>
      <c r="BT304" s="45" t="s">
        <v>653</v>
      </c>
      <c r="BU304" s="45" t="s">
        <v>653</v>
      </c>
      <c r="BV304" s="45" t="s">
        <v>653</v>
      </c>
      <c r="BW304" s="554"/>
      <c r="BX304" s="554"/>
      <c r="BY304" s="580" t="s">
        <v>1024</v>
      </c>
      <c r="BZ304" s="579"/>
      <c r="CA304" s="579"/>
      <c r="CB304" s="45" t="s">
        <v>653</v>
      </c>
      <c r="CC304" s="579"/>
      <c r="CD304" s="579"/>
      <c r="CE304" s="45" t="s">
        <v>653</v>
      </c>
      <c r="CF304" s="45" t="s">
        <v>653</v>
      </c>
      <c r="CG304" s="45" t="s">
        <v>653</v>
      </c>
      <c r="CH304" s="45" t="s">
        <v>653</v>
      </c>
      <c r="CI304" s="737" t="s">
        <v>653</v>
      </c>
      <c r="CJ304" s="450" t="s">
        <v>653</v>
      </c>
      <c r="CK304" s="729"/>
      <c r="CL304" s="738" t="s">
        <v>659</v>
      </c>
      <c r="CM304" s="738" t="s">
        <v>659</v>
      </c>
      <c r="CN304" s="45" t="s">
        <v>653</v>
      </c>
      <c r="CO304" s="45" t="s">
        <v>653</v>
      </c>
      <c r="CP304" s="45" t="s">
        <v>653</v>
      </c>
      <c r="CQ304" s="45" t="s">
        <v>653</v>
      </c>
      <c r="CR304" s="738" t="s">
        <v>659</v>
      </c>
      <c r="CS304" s="45" t="s">
        <v>653</v>
      </c>
      <c r="CT304" s="45" t="s">
        <v>653</v>
      </c>
    </row>
    <row r="305" spans="1:98" x14ac:dyDescent="0.15">
      <c r="A305" s="572">
        <v>42922</v>
      </c>
      <c r="B305" s="45" t="s">
        <v>653</v>
      </c>
      <c r="C305" s="450" t="s">
        <v>653</v>
      </c>
      <c r="D305" s="45" t="s">
        <v>653</v>
      </c>
      <c r="E305" s="45" t="s">
        <v>653</v>
      </c>
      <c r="F305" s="45" t="s">
        <v>653</v>
      </c>
      <c r="G305" s="45" t="s">
        <v>653</v>
      </c>
      <c r="H305" s="45" t="s">
        <v>653</v>
      </c>
      <c r="I305" s="45" t="s">
        <v>653</v>
      </c>
      <c r="J305" s="45" t="s">
        <v>653</v>
      </c>
      <c r="K305" s="45" t="s">
        <v>653</v>
      </c>
      <c r="L305" s="45" t="s">
        <v>653</v>
      </c>
      <c r="M305" s="45" t="s">
        <v>653</v>
      </c>
      <c r="N305" s="45" t="s">
        <v>653</v>
      </c>
      <c r="O305" s="45" t="s">
        <v>653</v>
      </c>
      <c r="P305" s="45" t="s">
        <v>653</v>
      </c>
      <c r="Q305" s="45" t="s">
        <v>653</v>
      </c>
      <c r="R305" s="45" t="s">
        <v>653</v>
      </c>
      <c r="S305" s="45" t="s">
        <v>653</v>
      </c>
      <c r="T305" s="45" t="s">
        <v>653</v>
      </c>
      <c r="U305" s="45" t="s">
        <v>653</v>
      </c>
      <c r="V305" s="729"/>
      <c r="W305" s="45" t="s">
        <v>653</v>
      </c>
      <c r="X305" s="45" t="s">
        <v>653</v>
      </c>
      <c r="Y305" s="45" t="s">
        <v>653</v>
      </c>
      <c r="Z305" s="45" t="s">
        <v>653</v>
      </c>
      <c r="AA305" s="45" t="s">
        <v>653</v>
      </c>
      <c r="AB305" s="450" t="s">
        <v>653</v>
      </c>
      <c r="AC305" s="45" t="s">
        <v>653</v>
      </c>
      <c r="AD305" s="45" t="s">
        <v>653</v>
      </c>
      <c r="AE305" s="45" t="s">
        <v>653</v>
      </c>
      <c r="AF305" s="45" t="s">
        <v>653</v>
      </c>
      <c r="AG305" s="45" t="s">
        <v>653</v>
      </c>
      <c r="AH305" s="45" t="s">
        <v>653</v>
      </c>
      <c r="AI305" s="45" t="s">
        <v>653</v>
      </c>
      <c r="AJ305" s="45" t="s">
        <v>653</v>
      </c>
      <c r="AK305" s="45" t="s">
        <v>653</v>
      </c>
      <c r="AL305" s="554"/>
      <c r="AM305" s="554"/>
      <c r="AN305" s="45" t="s">
        <v>653</v>
      </c>
      <c r="AO305" s="554"/>
      <c r="AP305" s="554"/>
      <c r="AQ305" s="45" t="s">
        <v>653</v>
      </c>
      <c r="AR305" s="45" t="s">
        <v>653</v>
      </c>
      <c r="AS305" s="45" t="s">
        <v>653</v>
      </c>
      <c r="AT305" s="45" t="s">
        <v>653</v>
      </c>
      <c r="AU305" s="554"/>
      <c r="AV305" s="554"/>
      <c r="AW305" s="45" t="s">
        <v>653</v>
      </c>
      <c r="AX305" s="554"/>
      <c r="AY305" s="554"/>
      <c r="AZ305" s="45" t="s">
        <v>653</v>
      </c>
      <c r="BA305" s="554"/>
      <c r="BB305" s="554"/>
      <c r="BC305" s="45"/>
      <c r="BD305" s="572">
        <v>42922</v>
      </c>
      <c r="BE305" s="737" t="s">
        <v>653</v>
      </c>
      <c r="BF305" s="450" t="s">
        <v>653</v>
      </c>
      <c r="BG305" s="45" t="s">
        <v>653</v>
      </c>
      <c r="BH305" s="580" t="s">
        <v>1024</v>
      </c>
      <c r="BI305" s="580" t="s">
        <v>1024</v>
      </c>
      <c r="BJ305" s="45" t="s">
        <v>653</v>
      </c>
      <c r="BK305" s="580" t="s">
        <v>1024</v>
      </c>
      <c r="BL305" s="580" t="s">
        <v>1024</v>
      </c>
      <c r="BM305" s="729"/>
      <c r="BN305" s="45" t="s">
        <v>653</v>
      </c>
      <c r="BO305" s="45" t="s">
        <v>653</v>
      </c>
      <c r="BP305" s="729"/>
      <c r="BQ305" s="45" t="s">
        <v>653</v>
      </c>
      <c r="BR305" s="45" t="s">
        <v>653</v>
      </c>
      <c r="BS305" s="729"/>
      <c r="BT305" s="45" t="s">
        <v>653</v>
      </c>
      <c r="BU305" s="45" t="s">
        <v>653</v>
      </c>
      <c r="BV305" s="45" t="s">
        <v>653</v>
      </c>
      <c r="BW305" s="554"/>
      <c r="BX305" s="554"/>
      <c r="BY305" s="580" t="s">
        <v>1024</v>
      </c>
      <c r="BZ305" s="579"/>
      <c r="CA305" s="579"/>
      <c r="CB305" s="45" t="s">
        <v>653</v>
      </c>
      <c r="CC305" s="579"/>
      <c r="CD305" s="579"/>
      <c r="CE305" s="45" t="s">
        <v>653</v>
      </c>
      <c r="CF305" s="45" t="s">
        <v>653</v>
      </c>
      <c r="CG305" s="45" t="s">
        <v>653</v>
      </c>
      <c r="CH305" s="45" t="s">
        <v>653</v>
      </c>
      <c r="CI305" s="737" t="s">
        <v>653</v>
      </c>
      <c r="CJ305" s="450" t="s">
        <v>653</v>
      </c>
      <c r="CK305" s="729"/>
      <c r="CL305" s="738" t="s">
        <v>659</v>
      </c>
      <c r="CM305" s="450" t="s">
        <v>653</v>
      </c>
      <c r="CN305" s="45" t="s">
        <v>653</v>
      </c>
      <c r="CO305" s="45" t="s">
        <v>653</v>
      </c>
      <c r="CP305" s="45" t="s">
        <v>653</v>
      </c>
      <c r="CQ305" s="45" t="s">
        <v>653</v>
      </c>
      <c r="CR305" s="738" t="s">
        <v>659</v>
      </c>
      <c r="CS305" s="45" t="s">
        <v>653</v>
      </c>
      <c r="CT305" s="45" t="s">
        <v>653</v>
      </c>
    </row>
    <row r="306" spans="1:98" x14ac:dyDescent="0.15">
      <c r="A306" s="572">
        <v>42923</v>
      </c>
      <c r="B306" s="45" t="s">
        <v>653</v>
      </c>
      <c r="C306" s="450" t="s">
        <v>653</v>
      </c>
      <c r="D306" s="45" t="s">
        <v>653</v>
      </c>
      <c r="E306" s="45" t="s">
        <v>653</v>
      </c>
      <c r="F306" s="45" t="s">
        <v>653</v>
      </c>
      <c r="G306" s="45" t="s">
        <v>653</v>
      </c>
      <c r="H306" s="45" t="s">
        <v>653</v>
      </c>
      <c r="I306" s="45" t="s">
        <v>653</v>
      </c>
      <c r="J306" s="45" t="s">
        <v>653</v>
      </c>
      <c r="K306" s="45" t="s">
        <v>653</v>
      </c>
      <c r="L306" s="45" t="s">
        <v>653</v>
      </c>
      <c r="M306" s="45" t="s">
        <v>653</v>
      </c>
      <c r="N306" s="45" t="s">
        <v>653</v>
      </c>
      <c r="O306" s="45" t="s">
        <v>653</v>
      </c>
      <c r="P306" s="45" t="s">
        <v>653</v>
      </c>
      <c r="Q306" s="45" t="s">
        <v>653</v>
      </c>
      <c r="R306" s="45" t="s">
        <v>653</v>
      </c>
      <c r="S306" s="45" t="s">
        <v>653</v>
      </c>
      <c r="T306" s="45" t="s">
        <v>653</v>
      </c>
      <c r="U306" s="45" t="s">
        <v>653</v>
      </c>
      <c r="V306" s="729"/>
      <c r="W306" s="45" t="s">
        <v>653</v>
      </c>
      <c r="X306" s="45" t="s">
        <v>653</v>
      </c>
      <c r="Y306" s="45" t="s">
        <v>653</v>
      </c>
      <c r="Z306" s="45" t="s">
        <v>653</v>
      </c>
      <c r="AA306" s="45" t="s">
        <v>653</v>
      </c>
      <c r="AB306" s="450" t="s">
        <v>653</v>
      </c>
      <c r="AC306" s="45" t="s">
        <v>653</v>
      </c>
      <c r="AD306" s="45" t="s">
        <v>653</v>
      </c>
      <c r="AE306" s="45" t="s">
        <v>653</v>
      </c>
      <c r="AF306" s="45" t="s">
        <v>653</v>
      </c>
      <c r="AG306" s="45" t="s">
        <v>653</v>
      </c>
      <c r="AH306" s="45" t="s">
        <v>653</v>
      </c>
      <c r="AI306" s="45" t="s">
        <v>653</v>
      </c>
      <c r="AJ306" s="45" t="s">
        <v>653</v>
      </c>
      <c r="AK306" s="45" t="s">
        <v>653</v>
      </c>
      <c r="AL306" s="554"/>
      <c r="AM306" s="554"/>
      <c r="AN306" s="45" t="s">
        <v>653</v>
      </c>
      <c r="AO306" s="554"/>
      <c r="AP306" s="554"/>
      <c r="AQ306" s="45" t="s">
        <v>653</v>
      </c>
      <c r="AR306" s="45" t="s">
        <v>653</v>
      </c>
      <c r="AS306" s="45" t="s">
        <v>653</v>
      </c>
      <c r="AT306" s="45" t="s">
        <v>653</v>
      </c>
      <c r="AU306" s="554"/>
      <c r="AV306" s="554"/>
      <c r="AW306" s="45" t="s">
        <v>653</v>
      </c>
      <c r="AX306" s="554"/>
      <c r="AY306" s="554"/>
      <c r="AZ306" s="45" t="s">
        <v>653</v>
      </c>
      <c r="BA306" s="554"/>
      <c r="BB306" s="554"/>
      <c r="BC306" s="45"/>
      <c r="BD306" s="572">
        <v>42923</v>
      </c>
      <c r="BE306" s="737" t="s">
        <v>653</v>
      </c>
      <c r="BF306" s="450" t="s">
        <v>653</v>
      </c>
      <c r="BG306" s="45" t="s">
        <v>653</v>
      </c>
      <c r="BH306" s="580" t="s">
        <v>1024</v>
      </c>
      <c r="BI306" s="580" t="s">
        <v>1024</v>
      </c>
      <c r="BJ306" s="45" t="s">
        <v>653</v>
      </c>
      <c r="BK306" s="580" t="s">
        <v>1024</v>
      </c>
      <c r="BL306" s="580" t="s">
        <v>1024</v>
      </c>
      <c r="BM306" s="729"/>
      <c r="BN306" s="45" t="s">
        <v>653</v>
      </c>
      <c r="BO306" s="45" t="s">
        <v>653</v>
      </c>
      <c r="BP306" s="729"/>
      <c r="BQ306" s="45" t="s">
        <v>653</v>
      </c>
      <c r="BR306" s="45" t="s">
        <v>653</v>
      </c>
      <c r="BS306" s="729"/>
      <c r="BT306" s="45" t="s">
        <v>653</v>
      </c>
      <c r="BU306" s="45" t="s">
        <v>653</v>
      </c>
      <c r="BV306" s="45" t="s">
        <v>653</v>
      </c>
      <c r="BW306" s="554"/>
      <c r="BX306" s="554"/>
      <c r="BY306" s="580" t="s">
        <v>1024</v>
      </c>
      <c r="BZ306" s="579"/>
      <c r="CA306" s="579"/>
      <c r="CB306" s="45" t="s">
        <v>653</v>
      </c>
      <c r="CC306" s="579"/>
      <c r="CD306" s="579"/>
      <c r="CE306" s="45" t="s">
        <v>653</v>
      </c>
      <c r="CF306" s="45" t="s">
        <v>653</v>
      </c>
      <c r="CG306" s="45" t="s">
        <v>653</v>
      </c>
      <c r="CH306" s="45" t="s">
        <v>653</v>
      </c>
      <c r="CI306" s="737" t="s">
        <v>653</v>
      </c>
      <c r="CJ306" s="450" t="s">
        <v>653</v>
      </c>
      <c r="CK306" s="729"/>
      <c r="CL306" s="739" t="s">
        <v>665</v>
      </c>
      <c r="CM306" s="738" t="s">
        <v>659</v>
      </c>
      <c r="CN306" s="45" t="s">
        <v>653</v>
      </c>
      <c r="CO306" s="45" t="s">
        <v>653</v>
      </c>
      <c r="CP306" s="45" t="s">
        <v>653</v>
      </c>
      <c r="CQ306" s="45" t="s">
        <v>653</v>
      </c>
      <c r="CR306" s="738" t="s">
        <v>659</v>
      </c>
      <c r="CS306" s="45" t="s">
        <v>653</v>
      </c>
      <c r="CT306" s="45" t="s">
        <v>653</v>
      </c>
    </row>
    <row r="307" spans="1:98" x14ac:dyDescent="0.15">
      <c r="A307" s="572">
        <v>42924</v>
      </c>
      <c r="B307" s="45" t="s">
        <v>653</v>
      </c>
      <c r="C307" s="450" t="s">
        <v>653</v>
      </c>
      <c r="D307" s="45" t="s">
        <v>653</v>
      </c>
      <c r="E307" s="45" t="s">
        <v>653</v>
      </c>
      <c r="F307" s="45" t="s">
        <v>653</v>
      </c>
      <c r="G307" s="45" t="s">
        <v>653</v>
      </c>
      <c r="H307" s="45" t="s">
        <v>653</v>
      </c>
      <c r="I307" s="45" t="s">
        <v>653</v>
      </c>
      <c r="J307" s="45" t="s">
        <v>653</v>
      </c>
      <c r="K307" s="45" t="s">
        <v>653</v>
      </c>
      <c r="L307" s="45" t="s">
        <v>653</v>
      </c>
      <c r="M307" s="45" t="s">
        <v>653</v>
      </c>
      <c r="N307" s="45" t="s">
        <v>653</v>
      </c>
      <c r="O307" s="45" t="s">
        <v>653</v>
      </c>
      <c r="P307" s="45" t="s">
        <v>653</v>
      </c>
      <c r="Q307" s="45" t="s">
        <v>653</v>
      </c>
      <c r="R307" s="45" t="s">
        <v>653</v>
      </c>
      <c r="S307" s="45" t="s">
        <v>653</v>
      </c>
      <c r="T307" s="45" t="s">
        <v>653</v>
      </c>
      <c r="U307" s="45" t="s">
        <v>653</v>
      </c>
      <c r="V307" s="729"/>
      <c r="W307" s="45" t="s">
        <v>653</v>
      </c>
      <c r="X307" s="45" t="s">
        <v>653</v>
      </c>
      <c r="Y307" s="45" t="s">
        <v>653</v>
      </c>
      <c r="Z307" s="45" t="s">
        <v>653</v>
      </c>
      <c r="AA307" s="45" t="s">
        <v>653</v>
      </c>
      <c r="AB307" s="450" t="s">
        <v>653</v>
      </c>
      <c r="AC307" s="45" t="s">
        <v>653</v>
      </c>
      <c r="AD307" s="45" t="s">
        <v>653</v>
      </c>
      <c r="AE307" s="45" t="s">
        <v>653</v>
      </c>
      <c r="AF307" s="45" t="s">
        <v>653</v>
      </c>
      <c r="AG307" s="45" t="s">
        <v>653</v>
      </c>
      <c r="AH307" s="45" t="s">
        <v>653</v>
      </c>
      <c r="AI307" s="45" t="s">
        <v>653</v>
      </c>
      <c r="AJ307" s="45" t="s">
        <v>653</v>
      </c>
      <c r="AK307" s="45" t="s">
        <v>653</v>
      </c>
      <c r="AL307" s="554"/>
      <c r="AM307" s="554"/>
      <c r="AN307" s="45" t="s">
        <v>653</v>
      </c>
      <c r="AO307" s="554"/>
      <c r="AP307" s="554"/>
      <c r="AQ307" s="45" t="s">
        <v>653</v>
      </c>
      <c r="AR307" s="45" t="s">
        <v>653</v>
      </c>
      <c r="AS307" s="45" t="s">
        <v>653</v>
      </c>
      <c r="AT307" s="45" t="s">
        <v>653</v>
      </c>
      <c r="AU307" s="554"/>
      <c r="AV307" s="554"/>
      <c r="AW307" s="45" t="s">
        <v>653</v>
      </c>
      <c r="AX307" s="554"/>
      <c r="AY307" s="554"/>
      <c r="AZ307" s="45" t="s">
        <v>653</v>
      </c>
      <c r="BA307" s="554"/>
      <c r="BB307" s="554"/>
      <c r="BC307" s="45"/>
      <c r="BD307" s="572">
        <v>42924</v>
      </c>
      <c r="BE307" s="737" t="s">
        <v>653</v>
      </c>
      <c r="BF307" s="450" t="s">
        <v>653</v>
      </c>
      <c r="BG307" s="45" t="s">
        <v>653</v>
      </c>
      <c r="BH307" s="580" t="s">
        <v>1024</v>
      </c>
      <c r="BI307" s="580" t="s">
        <v>1024</v>
      </c>
      <c r="BJ307" s="45" t="s">
        <v>653</v>
      </c>
      <c r="BK307" s="580" t="s">
        <v>1024</v>
      </c>
      <c r="BL307" s="580" t="s">
        <v>1024</v>
      </c>
      <c r="BM307" s="729"/>
      <c r="BN307" s="45" t="s">
        <v>653</v>
      </c>
      <c r="BO307" s="45" t="s">
        <v>653</v>
      </c>
      <c r="BP307" s="729"/>
      <c r="BQ307" s="45" t="s">
        <v>653</v>
      </c>
      <c r="BR307" s="45" t="s">
        <v>653</v>
      </c>
      <c r="BS307" s="729"/>
      <c r="BT307" s="45" t="s">
        <v>653</v>
      </c>
      <c r="BU307" s="45" t="s">
        <v>653</v>
      </c>
      <c r="BV307" s="45" t="s">
        <v>653</v>
      </c>
      <c r="BW307" s="554"/>
      <c r="BX307" s="554"/>
      <c r="BY307" s="580" t="s">
        <v>1024</v>
      </c>
      <c r="BZ307" s="579"/>
      <c r="CA307" s="579"/>
      <c r="CB307" s="45" t="s">
        <v>653</v>
      </c>
      <c r="CC307" s="579"/>
      <c r="CD307" s="579"/>
      <c r="CE307" s="45" t="s">
        <v>653</v>
      </c>
      <c r="CF307" s="45" t="s">
        <v>653</v>
      </c>
      <c r="CG307" s="45" t="s">
        <v>653</v>
      </c>
      <c r="CH307" s="45" t="s">
        <v>653</v>
      </c>
      <c r="CI307" s="737" t="s">
        <v>653</v>
      </c>
      <c r="CJ307" s="450" t="s">
        <v>653</v>
      </c>
      <c r="CK307" s="729"/>
      <c r="CL307" s="739" t="s">
        <v>665</v>
      </c>
      <c r="CM307" s="738" t="s">
        <v>659</v>
      </c>
      <c r="CN307" s="45" t="s">
        <v>653</v>
      </c>
      <c r="CO307" s="45" t="s">
        <v>653</v>
      </c>
      <c r="CP307" s="45" t="s">
        <v>653</v>
      </c>
      <c r="CQ307" s="45" t="s">
        <v>653</v>
      </c>
      <c r="CR307" s="738" t="s">
        <v>659</v>
      </c>
      <c r="CS307" s="45" t="s">
        <v>653</v>
      </c>
      <c r="CT307" s="45" t="s">
        <v>653</v>
      </c>
    </row>
    <row r="308" spans="1:98" x14ac:dyDescent="0.15">
      <c r="A308" s="572">
        <v>42925</v>
      </c>
      <c r="B308" s="45" t="s">
        <v>653</v>
      </c>
      <c r="C308" s="450" t="s">
        <v>653</v>
      </c>
      <c r="D308" s="45" t="s">
        <v>653</v>
      </c>
      <c r="E308" s="45" t="s">
        <v>653</v>
      </c>
      <c r="F308" s="45" t="s">
        <v>653</v>
      </c>
      <c r="G308" s="45" t="s">
        <v>653</v>
      </c>
      <c r="H308" s="45" t="s">
        <v>653</v>
      </c>
      <c r="I308" s="45" t="s">
        <v>653</v>
      </c>
      <c r="J308" s="45" t="s">
        <v>653</v>
      </c>
      <c r="K308" s="45" t="s">
        <v>653</v>
      </c>
      <c r="L308" s="45" t="s">
        <v>653</v>
      </c>
      <c r="M308" s="45" t="s">
        <v>653</v>
      </c>
      <c r="N308" s="45" t="s">
        <v>653</v>
      </c>
      <c r="O308" s="45" t="s">
        <v>653</v>
      </c>
      <c r="P308" s="45" t="s">
        <v>653</v>
      </c>
      <c r="Q308" s="45" t="s">
        <v>653</v>
      </c>
      <c r="R308" s="45" t="s">
        <v>653</v>
      </c>
      <c r="S308" s="45" t="s">
        <v>653</v>
      </c>
      <c r="T308" s="45" t="s">
        <v>653</v>
      </c>
      <c r="U308" s="45" t="s">
        <v>653</v>
      </c>
      <c r="V308" s="729"/>
      <c r="W308" s="45" t="s">
        <v>653</v>
      </c>
      <c r="X308" s="45" t="s">
        <v>653</v>
      </c>
      <c r="Y308" s="45" t="s">
        <v>653</v>
      </c>
      <c r="Z308" s="45" t="s">
        <v>653</v>
      </c>
      <c r="AA308" s="45" t="s">
        <v>653</v>
      </c>
      <c r="AB308" s="450" t="s">
        <v>653</v>
      </c>
      <c r="AC308" s="45" t="s">
        <v>653</v>
      </c>
      <c r="AD308" s="45" t="s">
        <v>653</v>
      </c>
      <c r="AE308" s="45" t="s">
        <v>653</v>
      </c>
      <c r="AF308" s="45" t="s">
        <v>653</v>
      </c>
      <c r="AG308" s="45" t="s">
        <v>653</v>
      </c>
      <c r="AH308" s="45" t="s">
        <v>653</v>
      </c>
      <c r="AI308" s="45" t="s">
        <v>653</v>
      </c>
      <c r="AJ308" s="45" t="s">
        <v>653</v>
      </c>
      <c r="AK308" s="45" t="s">
        <v>653</v>
      </c>
      <c r="AL308" s="554"/>
      <c r="AM308" s="554"/>
      <c r="AN308" s="45" t="s">
        <v>653</v>
      </c>
      <c r="AO308" s="554"/>
      <c r="AP308" s="554"/>
      <c r="AQ308" s="45" t="s">
        <v>653</v>
      </c>
      <c r="AR308" s="45" t="s">
        <v>653</v>
      </c>
      <c r="AS308" s="45" t="s">
        <v>653</v>
      </c>
      <c r="AT308" s="45" t="s">
        <v>653</v>
      </c>
      <c r="AU308" s="554"/>
      <c r="AV308" s="554"/>
      <c r="AW308" s="45" t="s">
        <v>653</v>
      </c>
      <c r="AX308" s="554"/>
      <c r="AY308" s="554"/>
      <c r="AZ308" s="45" t="s">
        <v>653</v>
      </c>
      <c r="BA308" s="554"/>
      <c r="BB308" s="554"/>
      <c r="BC308" s="732" t="s">
        <v>659</v>
      </c>
      <c r="BD308" s="572">
        <v>42925</v>
      </c>
      <c r="BE308" s="737" t="s">
        <v>653</v>
      </c>
      <c r="BF308" s="450" t="s">
        <v>653</v>
      </c>
      <c r="BG308" s="45" t="s">
        <v>653</v>
      </c>
      <c r="BH308" s="580" t="s">
        <v>1024</v>
      </c>
      <c r="BI308" s="580" t="s">
        <v>1024</v>
      </c>
      <c r="BJ308" s="45" t="s">
        <v>653</v>
      </c>
      <c r="BK308" s="580" t="s">
        <v>1024</v>
      </c>
      <c r="BL308" s="580" t="s">
        <v>1024</v>
      </c>
      <c r="BM308" s="729"/>
      <c r="BN308" s="45" t="s">
        <v>653</v>
      </c>
      <c r="BO308" s="45" t="s">
        <v>653</v>
      </c>
      <c r="BP308" s="729"/>
      <c r="BQ308" s="45" t="s">
        <v>653</v>
      </c>
      <c r="BR308" s="45" t="s">
        <v>653</v>
      </c>
      <c r="BS308" s="729"/>
      <c r="BT308" s="45" t="s">
        <v>653</v>
      </c>
      <c r="BU308" s="45" t="s">
        <v>653</v>
      </c>
      <c r="BV308" s="45" t="s">
        <v>653</v>
      </c>
      <c r="BW308" s="554"/>
      <c r="BX308" s="554"/>
      <c r="BY308" s="580" t="s">
        <v>1024</v>
      </c>
      <c r="BZ308" s="579"/>
      <c r="CA308" s="579"/>
      <c r="CB308" s="45" t="s">
        <v>653</v>
      </c>
      <c r="CC308" s="579"/>
      <c r="CD308" s="579"/>
      <c r="CE308" s="45" t="s">
        <v>653</v>
      </c>
      <c r="CF308" s="45" t="s">
        <v>653</v>
      </c>
      <c r="CG308" s="45" t="s">
        <v>653</v>
      </c>
      <c r="CH308" s="45" t="s">
        <v>653</v>
      </c>
      <c r="CI308" s="737" t="s">
        <v>653</v>
      </c>
      <c r="CJ308" s="450" t="s">
        <v>653</v>
      </c>
      <c r="CK308" s="729"/>
      <c r="CL308" s="737" t="s">
        <v>653</v>
      </c>
      <c r="CM308" s="738" t="s">
        <v>659</v>
      </c>
      <c r="CN308" s="45" t="s">
        <v>653</v>
      </c>
      <c r="CO308" s="45" t="s">
        <v>653</v>
      </c>
      <c r="CP308" s="45" t="s">
        <v>653</v>
      </c>
      <c r="CQ308" s="45" t="s">
        <v>653</v>
      </c>
      <c r="CR308" s="738" t="s">
        <v>659</v>
      </c>
      <c r="CS308" s="45" t="s">
        <v>653</v>
      </c>
      <c r="CT308" s="45" t="s">
        <v>653</v>
      </c>
    </row>
    <row r="309" spans="1:98" x14ac:dyDescent="0.15">
      <c r="A309" s="572">
        <v>42926</v>
      </c>
      <c r="B309" s="45" t="s">
        <v>653</v>
      </c>
      <c r="C309" s="450" t="s">
        <v>653</v>
      </c>
      <c r="D309" s="45" t="s">
        <v>653</v>
      </c>
      <c r="E309" s="45" t="s">
        <v>653</v>
      </c>
      <c r="F309" s="45" t="s">
        <v>653</v>
      </c>
      <c r="G309" s="45" t="s">
        <v>653</v>
      </c>
      <c r="H309" s="45" t="s">
        <v>653</v>
      </c>
      <c r="I309" s="45" t="s">
        <v>653</v>
      </c>
      <c r="J309" s="45" t="s">
        <v>653</v>
      </c>
      <c r="K309" s="45" t="s">
        <v>653</v>
      </c>
      <c r="L309" s="45" t="s">
        <v>653</v>
      </c>
      <c r="M309" s="45" t="s">
        <v>653</v>
      </c>
      <c r="N309" s="45" t="s">
        <v>653</v>
      </c>
      <c r="O309" s="45" t="s">
        <v>653</v>
      </c>
      <c r="P309" s="45" t="s">
        <v>653</v>
      </c>
      <c r="Q309" s="45" t="s">
        <v>653</v>
      </c>
      <c r="R309" s="45" t="s">
        <v>653</v>
      </c>
      <c r="S309" s="45" t="s">
        <v>653</v>
      </c>
      <c r="T309" s="45" t="s">
        <v>653</v>
      </c>
      <c r="U309" s="45" t="s">
        <v>653</v>
      </c>
      <c r="V309" s="729"/>
      <c r="W309" s="45" t="s">
        <v>653</v>
      </c>
      <c r="X309" s="45" t="s">
        <v>653</v>
      </c>
      <c r="Y309" s="45" t="s">
        <v>653</v>
      </c>
      <c r="Z309" s="45" t="s">
        <v>653</v>
      </c>
      <c r="AA309" s="45" t="s">
        <v>653</v>
      </c>
      <c r="AB309" s="450" t="s">
        <v>653</v>
      </c>
      <c r="AC309" s="45" t="s">
        <v>653</v>
      </c>
      <c r="AD309" s="45" t="s">
        <v>653</v>
      </c>
      <c r="AE309" s="45" t="s">
        <v>653</v>
      </c>
      <c r="AF309" s="45" t="s">
        <v>653</v>
      </c>
      <c r="AG309" s="45" t="s">
        <v>653</v>
      </c>
      <c r="AH309" s="45" t="s">
        <v>653</v>
      </c>
      <c r="AI309" s="45" t="s">
        <v>653</v>
      </c>
      <c r="AJ309" s="45" t="s">
        <v>653</v>
      </c>
      <c r="AK309" s="45" t="s">
        <v>653</v>
      </c>
      <c r="AL309" s="554"/>
      <c r="AM309" s="554"/>
      <c r="AN309" s="45" t="s">
        <v>653</v>
      </c>
      <c r="AO309" s="554"/>
      <c r="AP309" s="554"/>
      <c r="AQ309" s="45" t="s">
        <v>653</v>
      </c>
      <c r="AR309" s="45" t="s">
        <v>653</v>
      </c>
      <c r="AS309" s="45" t="s">
        <v>653</v>
      </c>
      <c r="AT309" s="45" t="s">
        <v>653</v>
      </c>
      <c r="AU309" s="554"/>
      <c r="AV309" s="554"/>
      <c r="AW309" s="45" t="s">
        <v>653</v>
      </c>
      <c r="AX309" s="554"/>
      <c r="AY309" s="554"/>
      <c r="AZ309" s="45" t="s">
        <v>653</v>
      </c>
      <c r="BA309" s="554"/>
      <c r="BB309" s="554"/>
      <c r="BC309" s="45"/>
      <c r="BD309" s="572">
        <v>42926</v>
      </c>
      <c r="BE309" s="737" t="s">
        <v>653</v>
      </c>
      <c r="BF309" s="450" t="s">
        <v>653</v>
      </c>
      <c r="BG309" s="45" t="s">
        <v>653</v>
      </c>
      <c r="BH309" s="580" t="s">
        <v>1024</v>
      </c>
      <c r="BI309" s="580" t="s">
        <v>1024</v>
      </c>
      <c r="BJ309" s="45" t="s">
        <v>653</v>
      </c>
      <c r="BK309" s="580" t="s">
        <v>1024</v>
      </c>
      <c r="BL309" s="580" t="s">
        <v>1024</v>
      </c>
      <c r="BM309" s="729"/>
      <c r="BN309" s="45" t="s">
        <v>653</v>
      </c>
      <c r="BO309" s="45" t="s">
        <v>653</v>
      </c>
      <c r="BP309" s="729"/>
      <c r="BQ309" s="45" t="s">
        <v>653</v>
      </c>
      <c r="BR309" s="45" t="s">
        <v>653</v>
      </c>
      <c r="BS309" s="729"/>
      <c r="BT309" s="45" t="s">
        <v>653</v>
      </c>
      <c r="BU309" s="45" t="s">
        <v>653</v>
      </c>
      <c r="BV309" s="45" t="s">
        <v>653</v>
      </c>
      <c r="BW309" s="554"/>
      <c r="BX309" s="554"/>
      <c r="BY309" s="580" t="s">
        <v>1024</v>
      </c>
      <c r="BZ309" s="579"/>
      <c r="CA309" s="579"/>
      <c r="CB309" s="45" t="s">
        <v>653</v>
      </c>
      <c r="CC309" s="579"/>
      <c r="CD309" s="579"/>
      <c r="CE309" s="45" t="s">
        <v>653</v>
      </c>
      <c r="CF309" s="45" t="s">
        <v>653</v>
      </c>
      <c r="CG309" s="45" t="s">
        <v>653</v>
      </c>
      <c r="CH309" s="45" t="s">
        <v>653</v>
      </c>
      <c r="CI309" s="737" t="s">
        <v>653</v>
      </c>
      <c r="CJ309" s="450" t="s">
        <v>653</v>
      </c>
      <c r="CK309" s="729"/>
      <c r="CL309" s="738" t="s">
        <v>659</v>
      </c>
      <c r="CM309" s="450" t="s">
        <v>653</v>
      </c>
      <c r="CN309" s="45" t="s">
        <v>653</v>
      </c>
      <c r="CO309" s="45" t="s">
        <v>653</v>
      </c>
      <c r="CP309" s="45" t="s">
        <v>653</v>
      </c>
      <c r="CQ309" s="45" t="s">
        <v>653</v>
      </c>
      <c r="CR309" s="738" t="s">
        <v>659</v>
      </c>
      <c r="CS309" s="45" t="s">
        <v>653</v>
      </c>
      <c r="CT309" s="45" t="s">
        <v>653</v>
      </c>
    </row>
    <row r="310" spans="1:98" x14ac:dyDescent="0.15">
      <c r="A310" s="572">
        <v>42927</v>
      </c>
      <c r="B310" s="45" t="s">
        <v>653</v>
      </c>
      <c r="C310" s="450" t="s">
        <v>653</v>
      </c>
      <c r="D310" s="45" t="s">
        <v>653</v>
      </c>
      <c r="E310" s="45" t="s">
        <v>653</v>
      </c>
      <c r="F310" s="45" t="s">
        <v>653</v>
      </c>
      <c r="G310" s="45" t="s">
        <v>653</v>
      </c>
      <c r="H310" s="45" t="s">
        <v>653</v>
      </c>
      <c r="I310" s="45" t="s">
        <v>653</v>
      </c>
      <c r="J310" s="45" t="s">
        <v>653</v>
      </c>
      <c r="K310" s="45" t="s">
        <v>653</v>
      </c>
      <c r="L310" s="45" t="s">
        <v>653</v>
      </c>
      <c r="M310" s="45" t="s">
        <v>653</v>
      </c>
      <c r="N310" s="45" t="s">
        <v>653</v>
      </c>
      <c r="O310" s="45" t="s">
        <v>653</v>
      </c>
      <c r="P310" s="45" t="s">
        <v>653</v>
      </c>
      <c r="Q310" s="45" t="s">
        <v>653</v>
      </c>
      <c r="R310" s="45" t="s">
        <v>653</v>
      </c>
      <c r="S310" s="45" t="s">
        <v>653</v>
      </c>
      <c r="T310" s="45" t="s">
        <v>653</v>
      </c>
      <c r="U310" s="45" t="s">
        <v>653</v>
      </c>
      <c r="V310" s="729"/>
      <c r="W310" s="45" t="s">
        <v>653</v>
      </c>
      <c r="X310" s="45" t="s">
        <v>653</v>
      </c>
      <c r="Y310" s="45" t="s">
        <v>653</v>
      </c>
      <c r="Z310" s="45" t="s">
        <v>653</v>
      </c>
      <c r="AA310" s="45" t="s">
        <v>653</v>
      </c>
      <c r="AB310" s="450" t="s">
        <v>653</v>
      </c>
      <c r="AC310" s="45" t="s">
        <v>653</v>
      </c>
      <c r="AD310" s="45" t="s">
        <v>653</v>
      </c>
      <c r="AE310" s="45" t="s">
        <v>653</v>
      </c>
      <c r="AF310" s="45" t="s">
        <v>653</v>
      </c>
      <c r="AG310" s="45" t="s">
        <v>653</v>
      </c>
      <c r="AH310" s="45" t="s">
        <v>653</v>
      </c>
      <c r="AI310" s="45" t="s">
        <v>653</v>
      </c>
      <c r="AJ310" s="45" t="s">
        <v>653</v>
      </c>
      <c r="AK310" s="45" t="s">
        <v>653</v>
      </c>
      <c r="AL310" s="554"/>
      <c r="AM310" s="554"/>
      <c r="AN310" s="45" t="s">
        <v>653</v>
      </c>
      <c r="AO310" s="554"/>
      <c r="AP310" s="554"/>
      <c r="AQ310" s="45" t="s">
        <v>653</v>
      </c>
      <c r="AR310" s="45" t="s">
        <v>653</v>
      </c>
      <c r="AS310" s="45" t="s">
        <v>653</v>
      </c>
      <c r="AT310" s="45" t="s">
        <v>653</v>
      </c>
      <c r="AU310" s="554"/>
      <c r="AV310" s="554"/>
      <c r="AW310" s="45" t="s">
        <v>653</v>
      </c>
      <c r="AX310" s="554"/>
      <c r="AY310" s="554"/>
      <c r="AZ310" s="45" t="s">
        <v>653</v>
      </c>
      <c r="BA310" s="554"/>
      <c r="BB310" s="554"/>
      <c r="BC310" s="45"/>
      <c r="BD310" s="572">
        <v>42927</v>
      </c>
      <c r="BE310" s="737" t="s">
        <v>653</v>
      </c>
      <c r="BF310" s="450" t="s">
        <v>653</v>
      </c>
      <c r="BG310" s="45" t="s">
        <v>653</v>
      </c>
      <c r="BH310" s="580" t="s">
        <v>1024</v>
      </c>
      <c r="BI310" s="580" t="s">
        <v>1024</v>
      </c>
      <c r="BJ310" s="45" t="s">
        <v>653</v>
      </c>
      <c r="BK310" s="580" t="s">
        <v>1024</v>
      </c>
      <c r="BL310" s="580" t="s">
        <v>1024</v>
      </c>
      <c r="BM310" s="729"/>
      <c r="BN310" s="45" t="s">
        <v>653</v>
      </c>
      <c r="BO310" s="45" t="s">
        <v>653</v>
      </c>
      <c r="BP310" s="729"/>
      <c r="BQ310" s="45" t="s">
        <v>653</v>
      </c>
      <c r="BR310" s="45" t="s">
        <v>653</v>
      </c>
      <c r="BS310" s="729"/>
      <c r="BT310" s="45" t="s">
        <v>653</v>
      </c>
      <c r="BU310" s="45" t="s">
        <v>653</v>
      </c>
      <c r="BV310" s="45" t="s">
        <v>653</v>
      </c>
      <c r="BW310" s="554"/>
      <c r="BX310" s="554"/>
      <c r="BY310" s="580" t="s">
        <v>1024</v>
      </c>
      <c r="BZ310" s="579"/>
      <c r="CA310" s="579"/>
      <c r="CB310" s="45" t="s">
        <v>653</v>
      </c>
      <c r="CC310" s="579"/>
      <c r="CD310" s="579"/>
      <c r="CE310" s="45" t="s">
        <v>653</v>
      </c>
      <c r="CF310" s="45" t="s">
        <v>653</v>
      </c>
      <c r="CG310" s="45" t="s">
        <v>653</v>
      </c>
      <c r="CH310" s="45" t="s">
        <v>653</v>
      </c>
      <c r="CI310" s="737" t="s">
        <v>653</v>
      </c>
      <c r="CJ310" s="450" t="s">
        <v>653</v>
      </c>
      <c r="CK310" s="729"/>
      <c r="CL310" s="738" t="s">
        <v>659</v>
      </c>
      <c r="CM310" s="450" t="s">
        <v>653</v>
      </c>
      <c r="CN310" s="45" t="s">
        <v>653</v>
      </c>
      <c r="CO310" s="45" t="s">
        <v>653</v>
      </c>
      <c r="CP310" s="45" t="s">
        <v>653</v>
      </c>
      <c r="CQ310" s="45" t="s">
        <v>653</v>
      </c>
      <c r="CR310" s="738" t="s">
        <v>659</v>
      </c>
      <c r="CS310" s="45" t="s">
        <v>653</v>
      </c>
      <c r="CT310" s="45" t="s">
        <v>653</v>
      </c>
    </row>
    <row r="311" spans="1:98" x14ac:dyDescent="0.15">
      <c r="A311" s="572">
        <v>42928</v>
      </c>
      <c r="B311" s="45" t="s">
        <v>653</v>
      </c>
      <c r="C311" s="450" t="s">
        <v>653</v>
      </c>
      <c r="D311" s="45" t="s">
        <v>653</v>
      </c>
      <c r="E311" s="45" t="s">
        <v>653</v>
      </c>
      <c r="F311" s="45" t="s">
        <v>653</v>
      </c>
      <c r="G311" s="45" t="s">
        <v>653</v>
      </c>
      <c r="H311" s="45" t="s">
        <v>653</v>
      </c>
      <c r="I311" s="45" t="s">
        <v>653</v>
      </c>
      <c r="J311" s="45" t="s">
        <v>653</v>
      </c>
      <c r="K311" s="45" t="s">
        <v>653</v>
      </c>
      <c r="L311" s="45" t="s">
        <v>653</v>
      </c>
      <c r="M311" s="45" t="s">
        <v>653</v>
      </c>
      <c r="N311" s="45" t="s">
        <v>653</v>
      </c>
      <c r="O311" s="45" t="s">
        <v>653</v>
      </c>
      <c r="P311" s="45" t="s">
        <v>653</v>
      </c>
      <c r="Q311" s="45" t="s">
        <v>653</v>
      </c>
      <c r="R311" s="45" t="s">
        <v>653</v>
      </c>
      <c r="S311" s="45" t="s">
        <v>653</v>
      </c>
      <c r="T311" s="45" t="s">
        <v>653</v>
      </c>
      <c r="U311" s="45" t="s">
        <v>653</v>
      </c>
      <c r="V311" s="729"/>
      <c r="W311" s="45" t="s">
        <v>653</v>
      </c>
      <c r="X311" s="45" t="s">
        <v>653</v>
      </c>
      <c r="Y311" s="45" t="s">
        <v>653</v>
      </c>
      <c r="Z311" s="45" t="s">
        <v>653</v>
      </c>
      <c r="AA311" s="45" t="s">
        <v>653</v>
      </c>
      <c r="AB311" s="450" t="s">
        <v>653</v>
      </c>
      <c r="AC311" s="45" t="s">
        <v>653</v>
      </c>
      <c r="AD311" s="45" t="s">
        <v>653</v>
      </c>
      <c r="AE311" s="45" t="s">
        <v>653</v>
      </c>
      <c r="AF311" s="45" t="s">
        <v>653</v>
      </c>
      <c r="AG311" s="45" t="s">
        <v>653</v>
      </c>
      <c r="AH311" s="45" t="s">
        <v>653</v>
      </c>
      <c r="AI311" s="45" t="s">
        <v>653</v>
      </c>
      <c r="AJ311" s="45" t="s">
        <v>653</v>
      </c>
      <c r="AK311" s="45" t="s">
        <v>653</v>
      </c>
      <c r="AL311" s="554"/>
      <c r="AM311" s="554"/>
      <c r="AN311" s="45" t="s">
        <v>653</v>
      </c>
      <c r="AO311" s="554"/>
      <c r="AP311" s="554"/>
      <c r="AQ311" s="45" t="s">
        <v>653</v>
      </c>
      <c r="AR311" s="45" t="s">
        <v>653</v>
      </c>
      <c r="AS311" s="45" t="s">
        <v>653</v>
      </c>
      <c r="AT311" s="45" t="s">
        <v>653</v>
      </c>
      <c r="AU311" s="554"/>
      <c r="AV311" s="554"/>
      <c r="AW311" s="45" t="s">
        <v>653</v>
      </c>
      <c r="AX311" s="554"/>
      <c r="AY311" s="554"/>
      <c r="AZ311" s="45" t="s">
        <v>653</v>
      </c>
      <c r="BA311" s="554"/>
      <c r="BB311" s="554"/>
      <c r="BC311" s="45"/>
      <c r="BD311" s="572">
        <v>42928</v>
      </c>
      <c r="BE311" s="737" t="s">
        <v>653</v>
      </c>
      <c r="BF311" s="450" t="s">
        <v>653</v>
      </c>
      <c r="BG311" s="45" t="s">
        <v>653</v>
      </c>
      <c r="BH311" s="580" t="s">
        <v>1024</v>
      </c>
      <c r="BI311" s="580" t="s">
        <v>1024</v>
      </c>
      <c r="BJ311" s="45" t="s">
        <v>653</v>
      </c>
      <c r="BK311" s="580" t="s">
        <v>1024</v>
      </c>
      <c r="BL311" s="580" t="s">
        <v>1024</v>
      </c>
      <c r="BM311" s="729"/>
      <c r="BN311" s="45" t="s">
        <v>653</v>
      </c>
      <c r="BO311" s="45" t="s">
        <v>653</v>
      </c>
      <c r="BP311" s="729"/>
      <c r="BQ311" s="45" t="s">
        <v>653</v>
      </c>
      <c r="BR311" s="45" t="s">
        <v>653</v>
      </c>
      <c r="BS311" s="729"/>
      <c r="BT311" s="45" t="s">
        <v>653</v>
      </c>
      <c r="BU311" s="45" t="s">
        <v>653</v>
      </c>
      <c r="BV311" s="45" t="s">
        <v>653</v>
      </c>
      <c r="BW311" s="554"/>
      <c r="BX311" s="554"/>
      <c r="BY311" s="580" t="s">
        <v>1024</v>
      </c>
      <c r="BZ311" s="579"/>
      <c r="CA311" s="579"/>
      <c r="CB311" s="45" t="s">
        <v>653</v>
      </c>
      <c r="CC311" s="579"/>
      <c r="CD311" s="579"/>
      <c r="CE311" s="45" t="s">
        <v>653</v>
      </c>
      <c r="CF311" s="45" t="s">
        <v>653</v>
      </c>
      <c r="CG311" s="45" t="s">
        <v>653</v>
      </c>
      <c r="CH311" s="45" t="s">
        <v>653</v>
      </c>
      <c r="CI311" s="737" t="s">
        <v>653</v>
      </c>
      <c r="CJ311" s="450" t="s">
        <v>653</v>
      </c>
      <c r="CK311" s="729"/>
      <c r="CL311" s="737" t="s">
        <v>653</v>
      </c>
      <c r="CM311" s="738" t="s">
        <v>659</v>
      </c>
      <c r="CN311" s="45" t="s">
        <v>653</v>
      </c>
      <c r="CO311" s="45" t="s">
        <v>653</v>
      </c>
      <c r="CP311" s="45" t="s">
        <v>653</v>
      </c>
      <c r="CQ311" s="45" t="s">
        <v>653</v>
      </c>
      <c r="CR311" s="738" t="s">
        <v>659</v>
      </c>
      <c r="CS311" s="45" t="s">
        <v>653</v>
      </c>
      <c r="CT311" s="45" t="s">
        <v>653</v>
      </c>
    </row>
    <row r="312" spans="1:98" x14ac:dyDescent="0.15">
      <c r="A312" s="572">
        <v>42929</v>
      </c>
      <c r="B312" s="45" t="s">
        <v>653</v>
      </c>
      <c r="C312" s="450" t="s">
        <v>653</v>
      </c>
      <c r="D312" s="45" t="s">
        <v>653</v>
      </c>
      <c r="E312" s="45" t="s">
        <v>653</v>
      </c>
      <c r="F312" s="45" t="s">
        <v>653</v>
      </c>
      <c r="G312" s="45" t="s">
        <v>653</v>
      </c>
      <c r="H312" s="45" t="s">
        <v>653</v>
      </c>
      <c r="I312" s="45" t="s">
        <v>653</v>
      </c>
      <c r="J312" s="45" t="s">
        <v>653</v>
      </c>
      <c r="K312" s="45" t="s">
        <v>653</v>
      </c>
      <c r="L312" s="45" t="s">
        <v>653</v>
      </c>
      <c r="M312" s="45" t="s">
        <v>653</v>
      </c>
      <c r="N312" s="45" t="s">
        <v>653</v>
      </c>
      <c r="O312" s="45" t="s">
        <v>653</v>
      </c>
      <c r="P312" s="45" t="s">
        <v>653</v>
      </c>
      <c r="Q312" s="45" t="s">
        <v>653</v>
      </c>
      <c r="R312" s="45" t="s">
        <v>653</v>
      </c>
      <c r="S312" s="45" t="s">
        <v>653</v>
      </c>
      <c r="T312" s="45" t="s">
        <v>653</v>
      </c>
      <c r="U312" s="45" t="s">
        <v>653</v>
      </c>
      <c r="V312" s="729"/>
      <c r="W312" s="45" t="s">
        <v>653</v>
      </c>
      <c r="X312" s="45" t="s">
        <v>653</v>
      </c>
      <c r="Y312" s="45" t="s">
        <v>653</v>
      </c>
      <c r="Z312" s="45" t="s">
        <v>653</v>
      </c>
      <c r="AA312" s="45" t="s">
        <v>653</v>
      </c>
      <c r="AB312" s="450" t="s">
        <v>653</v>
      </c>
      <c r="AC312" s="45" t="s">
        <v>653</v>
      </c>
      <c r="AD312" s="45" t="s">
        <v>653</v>
      </c>
      <c r="AE312" s="45" t="s">
        <v>653</v>
      </c>
      <c r="AF312" s="45" t="s">
        <v>653</v>
      </c>
      <c r="AG312" s="45" t="s">
        <v>653</v>
      </c>
      <c r="AH312" s="45" t="s">
        <v>653</v>
      </c>
      <c r="AI312" s="45" t="s">
        <v>653</v>
      </c>
      <c r="AJ312" s="45" t="s">
        <v>653</v>
      </c>
      <c r="AK312" s="45" t="s">
        <v>653</v>
      </c>
      <c r="AL312" s="554"/>
      <c r="AM312" s="554"/>
      <c r="AN312" s="45" t="s">
        <v>653</v>
      </c>
      <c r="AO312" s="554"/>
      <c r="AP312" s="554"/>
      <c r="AQ312" s="45" t="s">
        <v>653</v>
      </c>
      <c r="AR312" s="45" t="s">
        <v>653</v>
      </c>
      <c r="AS312" s="45" t="s">
        <v>653</v>
      </c>
      <c r="AT312" s="45" t="s">
        <v>653</v>
      </c>
      <c r="AU312" s="554"/>
      <c r="AV312" s="554"/>
      <c r="AW312" s="45" t="s">
        <v>653</v>
      </c>
      <c r="AX312" s="554"/>
      <c r="AY312" s="554"/>
      <c r="AZ312" s="45" t="s">
        <v>653</v>
      </c>
      <c r="BA312" s="554"/>
      <c r="BB312" s="554"/>
      <c r="BC312" s="45"/>
      <c r="BD312" s="572">
        <v>42929</v>
      </c>
      <c r="BE312" s="737" t="s">
        <v>653</v>
      </c>
      <c r="BF312" s="450" t="s">
        <v>653</v>
      </c>
      <c r="BG312" s="45" t="s">
        <v>653</v>
      </c>
      <c r="BH312" s="580" t="s">
        <v>1024</v>
      </c>
      <c r="BI312" s="580" t="s">
        <v>1024</v>
      </c>
      <c r="BJ312" s="45" t="s">
        <v>653</v>
      </c>
      <c r="BK312" s="580" t="s">
        <v>1024</v>
      </c>
      <c r="BL312" s="580" t="s">
        <v>1024</v>
      </c>
      <c r="BM312" s="729"/>
      <c r="BN312" s="45" t="s">
        <v>653</v>
      </c>
      <c r="BO312" s="45" t="s">
        <v>653</v>
      </c>
      <c r="BP312" s="729"/>
      <c r="BQ312" s="45" t="s">
        <v>653</v>
      </c>
      <c r="BR312" s="45" t="s">
        <v>653</v>
      </c>
      <c r="BS312" s="729"/>
      <c r="BT312" s="45" t="s">
        <v>653</v>
      </c>
      <c r="BU312" s="45" t="s">
        <v>653</v>
      </c>
      <c r="BV312" s="45" t="s">
        <v>653</v>
      </c>
      <c r="BW312" s="554"/>
      <c r="BX312" s="554"/>
      <c r="BY312" s="580" t="s">
        <v>1024</v>
      </c>
      <c r="BZ312" s="579"/>
      <c r="CA312" s="579"/>
      <c r="CB312" s="45" t="s">
        <v>653</v>
      </c>
      <c r="CC312" s="579"/>
      <c r="CD312" s="579"/>
      <c r="CE312" s="45" t="s">
        <v>653</v>
      </c>
      <c r="CF312" s="45" t="s">
        <v>653</v>
      </c>
      <c r="CG312" s="45" t="s">
        <v>653</v>
      </c>
      <c r="CH312" s="45" t="s">
        <v>653</v>
      </c>
      <c r="CI312" s="737" t="s">
        <v>653</v>
      </c>
      <c r="CJ312" s="450" t="s">
        <v>653</v>
      </c>
      <c r="CK312" s="729"/>
      <c r="CL312" s="738" t="s">
        <v>659</v>
      </c>
      <c r="CM312" s="738" t="s">
        <v>659</v>
      </c>
      <c r="CN312" s="45" t="s">
        <v>653</v>
      </c>
      <c r="CO312" s="45" t="s">
        <v>653</v>
      </c>
      <c r="CP312" s="45" t="s">
        <v>653</v>
      </c>
      <c r="CQ312" s="45" t="s">
        <v>653</v>
      </c>
      <c r="CR312" s="737" t="s">
        <v>653</v>
      </c>
      <c r="CS312" s="45" t="s">
        <v>653</v>
      </c>
      <c r="CT312" s="45" t="s">
        <v>653</v>
      </c>
    </row>
    <row r="313" spans="1:98" x14ac:dyDescent="0.15">
      <c r="A313" s="572">
        <v>42930</v>
      </c>
      <c r="B313" s="45" t="s">
        <v>653</v>
      </c>
      <c r="C313" s="450" t="s">
        <v>653</v>
      </c>
      <c r="D313" s="45" t="s">
        <v>653</v>
      </c>
      <c r="E313" s="45" t="s">
        <v>653</v>
      </c>
      <c r="F313" s="45" t="s">
        <v>653</v>
      </c>
      <c r="G313" s="45" t="s">
        <v>653</v>
      </c>
      <c r="H313" s="45" t="s">
        <v>653</v>
      </c>
      <c r="I313" s="45" t="s">
        <v>653</v>
      </c>
      <c r="J313" s="45" t="s">
        <v>653</v>
      </c>
      <c r="K313" s="45" t="s">
        <v>653</v>
      </c>
      <c r="L313" s="45" t="s">
        <v>653</v>
      </c>
      <c r="M313" s="45" t="s">
        <v>653</v>
      </c>
      <c r="N313" s="45" t="s">
        <v>653</v>
      </c>
      <c r="O313" s="45" t="s">
        <v>653</v>
      </c>
      <c r="P313" s="45" t="s">
        <v>653</v>
      </c>
      <c r="Q313" s="45" t="s">
        <v>653</v>
      </c>
      <c r="R313" s="45" t="s">
        <v>653</v>
      </c>
      <c r="S313" s="45" t="s">
        <v>653</v>
      </c>
      <c r="T313" s="45" t="s">
        <v>653</v>
      </c>
      <c r="U313" s="45" t="s">
        <v>653</v>
      </c>
      <c r="V313" s="729"/>
      <c r="W313" s="45" t="s">
        <v>653</v>
      </c>
      <c r="X313" s="45" t="s">
        <v>653</v>
      </c>
      <c r="Y313" s="45" t="s">
        <v>653</v>
      </c>
      <c r="Z313" s="45" t="s">
        <v>653</v>
      </c>
      <c r="AA313" s="45" t="s">
        <v>653</v>
      </c>
      <c r="AB313" s="450" t="s">
        <v>653</v>
      </c>
      <c r="AC313" s="45" t="s">
        <v>653</v>
      </c>
      <c r="AD313" s="45" t="s">
        <v>653</v>
      </c>
      <c r="AE313" s="45" t="s">
        <v>653</v>
      </c>
      <c r="AF313" s="45" t="s">
        <v>653</v>
      </c>
      <c r="AG313" s="45" t="s">
        <v>653</v>
      </c>
      <c r="AH313" s="45" t="s">
        <v>653</v>
      </c>
      <c r="AI313" s="45" t="s">
        <v>653</v>
      </c>
      <c r="AJ313" s="45" t="s">
        <v>653</v>
      </c>
      <c r="AK313" s="45" t="s">
        <v>653</v>
      </c>
      <c r="AL313" s="554"/>
      <c r="AM313" s="554"/>
      <c r="AN313" s="45" t="s">
        <v>653</v>
      </c>
      <c r="AO313" s="554"/>
      <c r="AP313" s="554"/>
      <c r="AQ313" s="45" t="s">
        <v>653</v>
      </c>
      <c r="AR313" s="45" t="s">
        <v>653</v>
      </c>
      <c r="AS313" s="45" t="s">
        <v>653</v>
      </c>
      <c r="AT313" s="45" t="s">
        <v>653</v>
      </c>
      <c r="AU313" s="554"/>
      <c r="AV313" s="554"/>
      <c r="AW313" s="45" t="s">
        <v>653</v>
      </c>
      <c r="AX313" s="554"/>
      <c r="AY313" s="554"/>
      <c r="AZ313" s="45" t="s">
        <v>653</v>
      </c>
      <c r="BA313" s="554"/>
      <c r="BB313" s="554"/>
      <c r="BC313" s="45"/>
      <c r="BD313" s="572">
        <v>42930</v>
      </c>
      <c r="BE313" s="737" t="s">
        <v>653</v>
      </c>
      <c r="BF313" s="450" t="s">
        <v>653</v>
      </c>
      <c r="BG313" s="45" t="s">
        <v>653</v>
      </c>
      <c r="BH313" s="580" t="s">
        <v>1024</v>
      </c>
      <c r="BI313" s="580" t="s">
        <v>1024</v>
      </c>
      <c r="BJ313" s="45" t="s">
        <v>653</v>
      </c>
      <c r="BK313" s="580" t="s">
        <v>1024</v>
      </c>
      <c r="BL313" s="580" t="s">
        <v>1024</v>
      </c>
      <c r="BM313" s="729"/>
      <c r="BN313" s="45" t="s">
        <v>653</v>
      </c>
      <c r="BO313" s="45" t="s">
        <v>653</v>
      </c>
      <c r="BP313" s="729"/>
      <c r="BQ313" s="45" t="s">
        <v>653</v>
      </c>
      <c r="BR313" s="45" t="s">
        <v>653</v>
      </c>
      <c r="BS313" s="729"/>
      <c r="BT313" s="45" t="s">
        <v>653</v>
      </c>
      <c r="BU313" s="45" t="s">
        <v>653</v>
      </c>
      <c r="BV313" s="45" t="s">
        <v>653</v>
      </c>
      <c r="BW313" s="554"/>
      <c r="BX313" s="554"/>
      <c r="BY313" s="580" t="s">
        <v>1024</v>
      </c>
      <c r="BZ313" s="579"/>
      <c r="CA313" s="579"/>
      <c r="CB313" s="45" t="s">
        <v>653</v>
      </c>
      <c r="CC313" s="579"/>
      <c r="CD313" s="579"/>
      <c r="CE313" s="45" t="s">
        <v>653</v>
      </c>
      <c r="CF313" s="45" t="s">
        <v>653</v>
      </c>
      <c r="CG313" s="45" t="s">
        <v>653</v>
      </c>
      <c r="CH313" s="45" t="s">
        <v>653</v>
      </c>
      <c r="CI313" s="737" t="s">
        <v>653</v>
      </c>
      <c r="CJ313" s="450" t="s">
        <v>653</v>
      </c>
      <c r="CK313" s="729"/>
      <c r="CL313" s="739" t="s">
        <v>665</v>
      </c>
      <c r="CM313" s="740" t="s">
        <v>653</v>
      </c>
      <c r="CN313" s="45" t="s">
        <v>653</v>
      </c>
      <c r="CO313" s="45" t="s">
        <v>653</v>
      </c>
      <c r="CP313" s="45" t="s">
        <v>653</v>
      </c>
      <c r="CQ313" s="45" t="s">
        <v>653</v>
      </c>
      <c r="CR313" s="738" t="s">
        <v>659</v>
      </c>
      <c r="CS313" s="45" t="s">
        <v>653</v>
      </c>
      <c r="CT313" s="45" t="s">
        <v>653</v>
      </c>
    </row>
    <row r="314" spans="1:98" x14ac:dyDescent="0.15">
      <c r="A314" s="572">
        <v>42931</v>
      </c>
      <c r="B314" s="45" t="s">
        <v>653</v>
      </c>
      <c r="C314" s="450" t="s">
        <v>653</v>
      </c>
      <c r="D314" s="45" t="s">
        <v>653</v>
      </c>
      <c r="E314" s="45" t="s">
        <v>653</v>
      </c>
      <c r="F314" s="45" t="s">
        <v>653</v>
      </c>
      <c r="G314" s="45" t="s">
        <v>653</v>
      </c>
      <c r="H314" s="45" t="s">
        <v>653</v>
      </c>
      <c r="I314" s="45" t="s">
        <v>653</v>
      </c>
      <c r="J314" s="45" t="s">
        <v>653</v>
      </c>
      <c r="K314" s="45" t="s">
        <v>653</v>
      </c>
      <c r="L314" s="45" t="s">
        <v>653</v>
      </c>
      <c r="M314" s="45" t="s">
        <v>653</v>
      </c>
      <c r="N314" s="45" t="s">
        <v>653</v>
      </c>
      <c r="O314" s="45" t="s">
        <v>653</v>
      </c>
      <c r="P314" s="45" t="s">
        <v>653</v>
      </c>
      <c r="Q314" s="45" t="s">
        <v>653</v>
      </c>
      <c r="R314" s="45" t="s">
        <v>653</v>
      </c>
      <c r="S314" s="45" t="s">
        <v>653</v>
      </c>
      <c r="T314" s="45" t="s">
        <v>653</v>
      </c>
      <c r="U314" s="45" t="s">
        <v>653</v>
      </c>
      <c r="V314" s="729"/>
      <c r="W314" s="45" t="s">
        <v>653</v>
      </c>
      <c r="X314" s="45" t="s">
        <v>653</v>
      </c>
      <c r="Y314" s="45" t="s">
        <v>653</v>
      </c>
      <c r="Z314" s="45" t="s">
        <v>653</v>
      </c>
      <c r="AA314" s="45" t="s">
        <v>653</v>
      </c>
      <c r="AB314" s="580" t="s">
        <v>659</v>
      </c>
      <c r="AC314" s="45" t="s">
        <v>653</v>
      </c>
      <c r="AD314" s="45" t="s">
        <v>653</v>
      </c>
      <c r="AE314" s="45" t="s">
        <v>653</v>
      </c>
      <c r="AF314" s="45" t="s">
        <v>653</v>
      </c>
      <c r="AG314" s="45" t="s">
        <v>653</v>
      </c>
      <c r="AH314" s="45" t="s">
        <v>653</v>
      </c>
      <c r="AI314" s="45" t="s">
        <v>653</v>
      </c>
      <c r="AJ314" s="45" t="s">
        <v>653</v>
      </c>
      <c r="AK314" s="45" t="s">
        <v>653</v>
      </c>
      <c r="AL314" s="554"/>
      <c r="AM314" s="554"/>
      <c r="AN314" s="45" t="s">
        <v>653</v>
      </c>
      <c r="AO314" s="554"/>
      <c r="AP314" s="554"/>
      <c r="AQ314" s="45" t="s">
        <v>653</v>
      </c>
      <c r="AR314" s="45" t="s">
        <v>653</v>
      </c>
      <c r="AS314" s="45" t="s">
        <v>653</v>
      </c>
      <c r="AT314" s="45" t="s">
        <v>653</v>
      </c>
      <c r="AU314" s="554"/>
      <c r="AV314" s="554"/>
      <c r="AW314" s="45" t="s">
        <v>653</v>
      </c>
      <c r="AX314" s="554"/>
      <c r="AY314" s="554"/>
      <c r="AZ314" s="45" t="s">
        <v>653</v>
      </c>
      <c r="BA314" s="554"/>
      <c r="BB314" s="554"/>
      <c r="BC314" s="45"/>
      <c r="BD314" s="572">
        <v>42931</v>
      </c>
      <c r="BE314" s="737" t="s">
        <v>653</v>
      </c>
      <c r="BF314" s="450" t="s">
        <v>653</v>
      </c>
      <c r="BG314" s="45" t="s">
        <v>653</v>
      </c>
      <c r="BH314" s="580" t="s">
        <v>1024</v>
      </c>
      <c r="BI314" s="580" t="s">
        <v>1024</v>
      </c>
      <c r="BJ314" s="45" t="s">
        <v>653</v>
      </c>
      <c r="BK314" s="580" t="s">
        <v>1024</v>
      </c>
      <c r="BL314" s="580" t="s">
        <v>1024</v>
      </c>
      <c r="BM314" s="729"/>
      <c r="BN314" s="45" t="s">
        <v>653</v>
      </c>
      <c r="BO314" s="45" t="s">
        <v>653</v>
      </c>
      <c r="BP314" s="729"/>
      <c r="BQ314" s="45" t="s">
        <v>653</v>
      </c>
      <c r="BR314" s="45" t="s">
        <v>653</v>
      </c>
      <c r="BS314" s="729"/>
      <c r="BT314" s="45" t="s">
        <v>653</v>
      </c>
      <c r="BU314" s="45" t="s">
        <v>653</v>
      </c>
      <c r="BV314" s="45" t="s">
        <v>653</v>
      </c>
      <c r="BW314" s="554"/>
      <c r="BX314" s="554"/>
      <c r="BY314" s="580" t="s">
        <v>1024</v>
      </c>
      <c r="BZ314" s="579"/>
      <c r="CA314" s="579"/>
      <c r="CB314" s="45" t="s">
        <v>653</v>
      </c>
      <c r="CC314" s="579"/>
      <c r="CD314" s="579"/>
      <c r="CE314" s="45" t="s">
        <v>653</v>
      </c>
      <c r="CF314" s="45" t="s">
        <v>653</v>
      </c>
      <c r="CG314" s="45" t="s">
        <v>653</v>
      </c>
      <c r="CH314" s="45" t="s">
        <v>653</v>
      </c>
      <c r="CI314" s="737" t="s">
        <v>653</v>
      </c>
      <c r="CJ314" s="450" t="s">
        <v>653</v>
      </c>
      <c r="CK314" s="729"/>
      <c r="CL314" s="739" t="s">
        <v>665</v>
      </c>
      <c r="CM314" s="738" t="s">
        <v>659</v>
      </c>
      <c r="CN314" s="45" t="s">
        <v>653</v>
      </c>
      <c r="CO314" s="45" t="s">
        <v>653</v>
      </c>
      <c r="CP314" s="45" t="s">
        <v>653</v>
      </c>
      <c r="CQ314" s="45" t="s">
        <v>653</v>
      </c>
      <c r="CR314" s="738" t="s">
        <v>659</v>
      </c>
      <c r="CS314" s="45" t="s">
        <v>653</v>
      </c>
      <c r="CT314" s="45" t="s">
        <v>653</v>
      </c>
    </row>
    <row r="315" spans="1:98" x14ac:dyDescent="0.15">
      <c r="A315" s="572">
        <v>42932</v>
      </c>
      <c r="B315" s="45" t="s">
        <v>653</v>
      </c>
      <c r="C315" s="450" t="s">
        <v>653</v>
      </c>
      <c r="D315" s="45" t="s">
        <v>653</v>
      </c>
      <c r="E315" s="45" t="s">
        <v>653</v>
      </c>
      <c r="F315" s="45" t="s">
        <v>653</v>
      </c>
      <c r="G315" s="45" t="s">
        <v>653</v>
      </c>
      <c r="H315" s="45" t="s">
        <v>653</v>
      </c>
      <c r="I315" s="45" t="s">
        <v>653</v>
      </c>
      <c r="J315" s="45" t="s">
        <v>653</v>
      </c>
      <c r="K315" s="45" t="s">
        <v>653</v>
      </c>
      <c r="L315" s="45" t="s">
        <v>653</v>
      </c>
      <c r="M315" s="45" t="s">
        <v>653</v>
      </c>
      <c r="N315" s="45" t="s">
        <v>653</v>
      </c>
      <c r="O315" s="45" t="s">
        <v>653</v>
      </c>
      <c r="P315" s="45" t="s">
        <v>653</v>
      </c>
      <c r="Q315" s="45" t="s">
        <v>653</v>
      </c>
      <c r="R315" s="45" t="s">
        <v>653</v>
      </c>
      <c r="S315" s="45" t="s">
        <v>653</v>
      </c>
      <c r="T315" s="45" t="s">
        <v>653</v>
      </c>
      <c r="U315" s="45" t="s">
        <v>653</v>
      </c>
      <c r="V315" s="729"/>
      <c r="W315" s="45" t="s">
        <v>653</v>
      </c>
      <c r="X315" s="45" t="s">
        <v>653</v>
      </c>
      <c r="Y315" s="45" t="s">
        <v>653</v>
      </c>
      <c r="Z315" s="45" t="s">
        <v>653</v>
      </c>
      <c r="AA315" s="45" t="s">
        <v>653</v>
      </c>
      <c r="AB315" s="580" t="s">
        <v>659</v>
      </c>
      <c r="AC315" s="45" t="s">
        <v>653</v>
      </c>
      <c r="AD315" s="45" t="s">
        <v>653</v>
      </c>
      <c r="AE315" s="45" t="s">
        <v>653</v>
      </c>
      <c r="AF315" s="45" t="s">
        <v>653</v>
      </c>
      <c r="AG315" s="45" t="s">
        <v>653</v>
      </c>
      <c r="AH315" s="45" t="s">
        <v>653</v>
      </c>
      <c r="AI315" s="45" t="s">
        <v>653</v>
      </c>
      <c r="AJ315" s="45" t="s">
        <v>653</v>
      </c>
      <c r="AK315" s="45" t="s">
        <v>653</v>
      </c>
      <c r="AL315" s="554"/>
      <c r="AM315" s="554"/>
      <c r="AN315" s="45" t="s">
        <v>653</v>
      </c>
      <c r="AO315" s="554"/>
      <c r="AP315" s="554"/>
      <c r="AQ315" s="45" t="s">
        <v>653</v>
      </c>
      <c r="AR315" s="45" t="s">
        <v>653</v>
      </c>
      <c r="AS315" s="45" t="s">
        <v>653</v>
      </c>
      <c r="AT315" s="45" t="s">
        <v>653</v>
      </c>
      <c r="AU315" s="554"/>
      <c r="AV315" s="554"/>
      <c r="AW315" s="45" t="s">
        <v>653</v>
      </c>
      <c r="AX315" s="554"/>
      <c r="AY315" s="554"/>
      <c r="AZ315" s="45" t="s">
        <v>653</v>
      </c>
      <c r="BA315" s="554"/>
      <c r="BB315" s="554"/>
      <c r="BC315" s="45"/>
      <c r="BD315" s="572">
        <v>42932</v>
      </c>
      <c r="BE315" s="738" t="s">
        <v>659</v>
      </c>
      <c r="BF315" s="738" t="s">
        <v>659</v>
      </c>
      <c r="BG315" s="45" t="s">
        <v>653</v>
      </c>
      <c r="BH315" s="580" t="s">
        <v>1024</v>
      </c>
      <c r="BI315" s="580" t="s">
        <v>1024</v>
      </c>
      <c r="BJ315" s="45" t="s">
        <v>653</v>
      </c>
      <c r="BK315" s="580" t="s">
        <v>1024</v>
      </c>
      <c r="BL315" s="580" t="s">
        <v>1024</v>
      </c>
      <c r="BM315" s="729"/>
      <c r="BN315" s="45" t="s">
        <v>653</v>
      </c>
      <c r="BO315" s="45" t="s">
        <v>653</v>
      </c>
      <c r="BP315" s="729"/>
      <c r="BQ315" s="45" t="s">
        <v>653</v>
      </c>
      <c r="BR315" s="45" t="s">
        <v>653</v>
      </c>
      <c r="BS315" s="729"/>
      <c r="BT315" s="45" t="s">
        <v>653</v>
      </c>
      <c r="BU315" s="45" t="s">
        <v>653</v>
      </c>
      <c r="BV315" s="45" t="s">
        <v>653</v>
      </c>
      <c r="BW315" s="554"/>
      <c r="BX315" s="554"/>
      <c r="BY315" s="580" t="s">
        <v>1024</v>
      </c>
      <c r="BZ315" s="579"/>
      <c r="CA315" s="579"/>
      <c r="CB315" s="45" t="s">
        <v>653</v>
      </c>
      <c r="CC315" s="579"/>
      <c r="CD315" s="579"/>
      <c r="CE315" s="45" t="s">
        <v>653</v>
      </c>
      <c r="CF315" s="45" t="s">
        <v>653</v>
      </c>
      <c r="CG315" s="45" t="s">
        <v>653</v>
      </c>
      <c r="CH315" s="45" t="s">
        <v>653</v>
      </c>
      <c r="CI315" s="737" t="s">
        <v>653</v>
      </c>
      <c r="CJ315" s="450" t="s">
        <v>653</v>
      </c>
      <c r="CK315" s="729"/>
      <c r="CL315" s="737" t="s">
        <v>653</v>
      </c>
      <c r="CM315" s="738" t="s">
        <v>659</v>
      </c>
      <c r="CN315" s="45" t="s">
        <v>653</v>
      </c>
      <c r="CO315" s="45" t="s">
        <v>653</v>
      </c>
      <c r="CP315" s="45" t="s">
        <v>653</v>
      </c>
      <c r="CQ315" s="45" t="s">
        <v>653</v>
      </c>
      <c r="CR315" s="738" t="s">
        <v>659</v>
      </c>
      <c r="CS315" s="45" t="s">
        <v>653</v>
      </c>
      <c r="CT315" s="45" t="s">
        <v>653</v>
      </c>
    </row>
    <row r="316" spans="1:98" x14ac:dyDescent="0.15">
      <c r="A316" s="572">
        <v>42933</v>
      </c>
      <c r="B316" s="45" t="s">
        <v>653</v>
      </c>
      <c r="C316" s="450" t="s">
        <v>653</v>
      </c>
      <c r="D316" s="45" t="s">
        <v>653</v>
      </c>
      <c r="E316" s="45" t="s">
        <v>653</v>
      </c>
      <c r="F316" s="45" t="s">
        <v>653</v>
      </c>
      <c r="G316" s="45" t="s">
        <v>653</v>
      </c>
      <c r="H316" s="45" t="s">
        <v>653</v>
      </c>
      <c r="I316" s="45" t="s">
        <v>653</v>
      </c>
      <c r="J316" s="45" t="s">
        <v>653</v>
      </c>
      <c r="K316" s="45" t="s">
        <v>653</v>
      </c>
      <c r="L316" s="45" t="s">
        <v>653</v>
      </c>
      <c r="M316" s="45" t="s">
        <v>653</v>
      </c>
      <c r="N316" s="45" t="s">
        <v>653</v>
      </c>
      <c r="O316" s="45" t="s">
        <v>653</v>
      </c>
      <c r="P316" s="45" t="s">
        <v>653</v>
      </c>
      <c r="Q316" s="45" t="s">
        <v>653</v>
      </c>
      <c r="R316" s="45" t="s">
        <v>653</v>
      </c>
      <c r="S316" s="45" t="s">
        <v>653</v>
      </c>
      <c r="T316" s="45" t="s">
        <v>653</v>
      </c>
      <c r="U316" s="45" t="s">
        <v>653</v>
      </c>
      <c r="V316" s="729"/>
      <c r="W316" s="45" t="s">
        <v>653</v>
      </c>
      <c r="X316" s="45" t="s">
        <v>653</v>
      </c>
      <c r="Y316" s="45" t="s">
        <v>653</v>
      </c>
      <c r="Z316" s="45" t="s">
        <v>653</v>
      </c>
      <c r="AA316" s="45" t="s">
        <v>653</v>
      </c>
      <c r="AB316" s="580" t="s">
        <v>659</v>
      </c>
      <c r="AC316" s="45" t="s">
        <v>653</v>
      </c>
      <c r="AD316" s="45" t="s">
        <v>653</v>
      </c>
      <c r="AE316" s="45" t="s">
        <v>653</v>
      </c>
      <c r="AF316" s="45" t="s">
        <v>653</v>
      </c>
      <c r="AG316" s="45" t="s">
        <v>653</v>
      </c>
      <c r="AH316" s="45" t="s">
        <v>653</v>
      </c>
      <c r="AI316" s="45" t="s">
        <v>653</v>
      </c>
      <c r="AJ316" s="45" t="s">
        <v>653</v>
      </c>
      <c r="AK316" s="45" t="s">
        <v>653</v>
      </c>
      <c r="AL316" s="554"/>
      <c r="AM316" s="554"/>
      <c r="AN316" s="45" t="s">
        <v>653</v>
      </c>
      <c r="AO316" s="554"/>
      <c r="AP316" s="554"/>
      <c r="AQ316" s="45" t="s">
        <v>653</v>
      </c>
      <c r="AR316" s="45" t="s">
        <v>653</v>
      </c>
      <c r="AS316" s="45" t="s">
        <v>653</v>
      </c>
      <c r="AT316" s="45" t="s">
        <v>653</v>
      </c>
      <c r="AU316" s="554"/>
      <c r="AV316" s="554"/>
      <c r="AW316" s="45" t="s">
        <v>653</v>
      </c>
      <c r="AX316" s="554"/>
      <c r="AY316" s="554"/>
      <c r="AZ316" s="45" t="s">
        <v>653</v>
      </c>
      <c r="BA316" s="554"/>
      <c r="BB316" s="554"/>
      <c r="BC316" s="45"/>
      <c r="BD316" s="572">
        <v>42933</v>
      </c>
      <c r="BE316" s="738" t="s">
        <v>659</v>
      </c>
      <c r="BF316" s="738" t="s">
        <v>659</v>
      </c>
      <c r="BG316" s="45" t="s">
        <v>653</v>
      </c>
      <c r="BH316" s="580" t="s">
        <v>1024</v>
      </c>
      <c r="BI316" s="580" t="s">
        <v>1024</v>
      </c>
      <c r="BJ316" s="45" t="s">
        <v>653</v>
      </c>
      <c r="BK316" s="580" t="s">
        <v>1024</v>
      </c>
      <c r="BL316" s="580" t="s">
        <v>1024</v>
      </c>
      <c r="BM316" s="729"/>
      <c r="BN316" s="45" t="s">
        <v>653</v>
      </c>
      <c r="BO316" s="45" t="s">
        <v>653</v>
      </c>
      <c r="BP316" s="729"/>
      <c r="BQ316" s="45" t="s">
        <v>653</v>
      </c>
      <c r="BR316" s="45" t="s">
        <v>653</v>
      </c>
      <c r="BS316" s="729"/>
      <c r="BT316" s="45" t="s">
        <v>653</v>
      </c>
      <c r="BU316" s="45" t="s">
        <v>653</v>
      </c>
      <c r="BV316" s="45" t="s">
        <v>653</v>
      </c>
      <c r="BW316" s="554"/>
      <c r="BX316" s="554"/>
      <c r="BY316" s="580" t="s">
        <v>1024</v>
      </c>
      <c r="BZ316" s="579"/>
      <c r="CA316" s="579"/>
      <c r="CB316" s="45" t="s">
        <v>653</v>
      </c>
      <c r="CC316" s="579"/>
      <c r="CD316" s="579"/>
      <c r="CE316" s="45" t="s">
        <v>653</v>
      </c>
      <c r="CF316" s="45" t="s">
        <v>653</v>
      </c>
      <c r="CG316" s="45" t="s">
        <v>653</v>
      </c>
      <c r="CH316" s="45" t="s">
        <v>653</v>
      </c>
      <c r="CI316" s="737" t="s">
        <v>653</v>
      </c>
      <c r="CJ316" s="450" t="s">
        <v>653</v>
      </c>
      <c r="CK316" s="729"/>
      <c r="CL316" s="738" t="s">
        <v>659</v>
      </c>
      <c r="CM316" s="738" t="s">
        <v>659</v>
      </c>
      <c r="CN316" s="45" t="s">
        <v>653</v>
      </c>
      <c r="CO316" s="45" t="s">
        <v>653</v>
      </c>
      <c r="CP316" s="45" t="s">
        <v>653</v>
      </c>
      <c r="CQ316" s="45" t="s">
        <v>653</v>
      </c>
      <c r="CR316" s="738" t="s">
        <v>659</v>
      </c>
      <c r="CS316" s="45" t="s">
        <v>653</v>
      </c>
      <c r="CT316" s="45" t="s">
        <v>653</v>
      </c>
    </row>
    <row r="317" spans="1:98" x14ac:dyDescent="0.15">
      <c r="A317" s="572">
        <v>42934</v>
      </c>
      <c r="B317" s="45" t="s">
        <v>653</v>
      </c>
      <c r="C317" s="450" t="s">
        <v>653</v>
      </c>
      <c r="D317" s="45" t="s">
        <v>653</v>
      </c>
      <c r="E317" s="45" t="s">
        <v>653</v>
      </c>
      <c r="F317" s="45" t="s">
        <v>653</v>
      </c>
      <c r="G317" s="45" t="s">
        <v>653</v>
      </c>
      <c r="H317" s="45" t="s">
        <v>653</v>
      </c>
      <c r="I317" s="45" t="s">
        <v>653</v>
      </c>
      <c r="J317" s="45" t="s">
        <v>653</v>
      </c>
      <c r="K317" s="45" t="s">
        <v>653</v>
      </c>
      <c r="L317" s="45" t="s">
        <v>653</v>
      </c>
      <c r="M317" s="45" t="s">
        <v>653</v>
      </c>
      <c r="N317" s="45" t="s">
        <v>653</v>
      </c>
      <c r="O317" s="45" t="s">
        <v>653</v>
      </c>
      <c r="P317" s="45" t="s">
        <v>653</v>
      </c>
      <c r="Q317" s="45" t="s">
        <v>653</v>
      </c>
      <c r="R317" s="45" t="s">
        <v>653</v>
      </c>
      <c r="S317" s="45" t="s">
        <v>653</v>
      </c>
      <c r="T317" s="45" t="s">
        <v>653</v>
      </c>
      <c r="U317" s="45" t="s">
        <v>653</v>
      </c>
      <c r="V317" s="729"/>
      <c r="W317" s="45" t="s">
        <v>653</v>
      </c>
      <c r="X317" s="45" t="s">
        <v>653</v>
      </c>
      <c r="Y317" s="45" t="s">
        <v>653</v>
      </c>
      <c r="Z317" s="45" t="s">
        <v>653</v>
      </c>
      <c r="AA317" s="45" t="s">
        <v>653</v>
      </c>
      <c r="AB317" s="450" t="s">
        <v>653</v>
      </c>
      <c r="AC317" s="45" t="s">
        <v>653</v>
      </c>
      <c r="AD317" s="45" t="s">
        <v>653</v>
      </c>
      <c r="AE317" s="45" t="s">
        <v>653</v>
      </c>
      <c r="AF317" s="45" t="s">
        <v>653</v>
      </c>
      <c r="AG317" s="45" t="s">
        <v>653</v>
      </c>
      <c r="AH317" s="45" t="s">
        <v>653</v>
      </c>
      <c r="AI317" s="45" t="s">
        <v>653</v>
      </c>
      <c r="AJ317" s="45" t="s">
        <v>653</v>
      </c>
      <c r="AK317" s="45" t="s">
        <v>653</v>
      </c>
      <c r="AL317" s="554"/>
      <c r="AM317" s="554"/>
      <c r="AN317" s="45" t="s">
        <v>653</v>
      </c>
      <c r="AO317" s="554"/>
      <c r="AP317" s="554"/>
      <c r="AQ317" s="45" t="s">
        <v>653</v>
      </c>
      <c r="AR317" s="45" t="s">
        <v>653</v>
      </c>
      <c r="AS317" s="45" t="s">
        <v>653</v>
      </c>
      <c r="AT317" s="45" t="s">
        <v>653</v>
      </c>
      <c r="AU317" s="554"/>
      <c r="AV317" s="554"/>
      <c r="AW317" s="45" t="s">
        <v>653</v>
      </c>
      <c r="AX317" s="554"/>
      <c r="AY317" s="554"/>
      <c r="AZ317" s="732" t="s">
        <v>659</v>
      </c>
      <c r="BA317" s="554"/>
      <c r="BB317" s="554"/>
      <c r="BC317" s="45"/>
      <c r="BD317" s="572">
        <v>42934</v>
      </c>
      <c r="BE317" s="738" t="s">
        <v>659</v>
      </c>
      <c r="BF317" s="738" t="s">
        <v>659</v>
      </c>
      <c r="BG317" s="45" t="s">
        <v>653</v>
      </c>
      <c r="BH317" s="580" t="s">
        <v>1024</v>
      </c>
      <c r="BI317" s="580" t="s">
        <v>1024</v>
      </c>
      <c r="BJ317" s="45" t="s">
        <v>653</v>
      </c>
      <c r="BK317" s="580" t="s">
        <v>1024</v>
      </c>
      <c r="BL317" s="580" t="s">
        <v>1024</v>
      </c>
      <c r="BM317" s="729"/>
      <c r="BN317" s="45" t="s">
        <v>653</v>
      </c>
      <c r="BO317" s="45" t="s">
        <v>653</v>
      </c>
      <c r="BP317" s="729"/>
      <c r="BQ317" s="45" t="s">
        <v>653</v>
      </c>
      <c r="BR317" s="45" t="s">
        <v>653</v>
      </c>
      <c r="BS317" s="729"/>
      <c r="BT317" s="45" t="s">
        <v>653</v>
      </c>
      <c r="BU317" s="45" t="s">
        <v>653</v>
      </c>
      <c r="BV317" s="45" t="s">
        <v>653</v>
      </c>
      <c r="BW317" s="554"/>
      <c r="BX317" s="554"/>
      <c r="BY317" s="580" t="s">
        <v>1024</v>
      </c>
      <c r="BZ317" s="579"/>
      <c r="CA317" s="579"/>
      <c r="CB317" s="45" t="s">
        <v>653</v>
      </c>
      <c r="CC317" s="579"/>
      <c r="CD317" s="579"/>
      <c r="CE317" s="45" t="s">
        <v>653</v>
      </c>
      <c r="CF317" s="45" t="s">
        <v>653</v>
      </c>
      <c r="CG317" s="45" t="s">
        <v>653</v>
      </c>
      <c r="CH317" s="45" t="s">
        <v>653</v>
      </c>
      <c r="CI317" s="737" t="s">
        <v>653</v>
      </c>
      <c r="CJ317" s="450" t="s">
        <v>653</v>
      </c>
      <c r="CK317" s="729"/>
      <c r="CL317" s="738" t="s">
        <v>659</v>
      </c>
      <c r="CM317" s="738" t="s">
        <v>659</v>
      </c>
      <c r="CN317" s="45" t="s">
        <v>653</v>
      </c>
      <c r="CO317" s="45" t="s">
        <v>653</v>
      </c>
      <c r="CP317" s="45" t="s">
        <v>653</v>
      </c>
      <c r="CQ317" s="45" t="s">
        <v>653</v>
      </c>
      <c r="CR317" s="738" t="s">
        <v>659</v>
      </c>
      <c r="CS317" s="45" t="s">
        <v>653</v>
      </c>
      <c r="CT317" s="45" t="s">
        <v>653</v>
      </c>
    </row>
    <row r="318" spans="1:98" x14ac:dyDescent="0.15">
      <c r="A318" s="572">
        <v>42935</v>
      </c>
      <c r="B318" s="45" t="s">
        <v>653</v>
      </c>
      <c r="C318" s="450" t="s">
        <v>653</v>
      </c>
      <c r="D318" s="45" t="s">
        <v>653</v>
      </c>
      <c r="E318" s="45" t="s">
        <v>653</v>
      </c>
      <c r="F318" s="45" t="s">
        <v>653</v>
      </c>
      <c r="G318" s="45" t="s">
        <v>653</v>
      </c>
      <c r="H318" s="45" t="s">
        <v>653</v>
      </c>
      <c r="I318" s="45" t="s">
        <v>653</v>
      </c>
      <c r="J318" s="45" t="s">
        <v>653</v>
      </c>
      <c r="K318" s="45" t="s">
        <v>653</v>
      </c>
      <c r="L318" s="45" t="s">
        <v>653</v>
      </c>
      <c r="M318" s="45" t="s">
        <v>653</v>
      </c>
      <c r="N318" s="45" t="s">
        <v>653</v>
      </c>
      <c r="O318" s="45" t="s">
        <v>653</v>
      </c>
      <c r="P318" s="45" t="s">
        <v>653</v>
      </c>
      <c r="Q318" s="45" t="s">
        <v>653</v>
      </c>
      <c r="R318" s="45" t="s">
        <v>653</v>
      </c>
      <c r="S318" s="45" t="s">
        <v>653</v>
      </c>
      <c r="T318" s="45" t="s">
        <v>653</v>
      </c>
      <c r="U318" s="45" t="s">
        <v>653</v>
      </c>
      <c r="V318" s="729"/>
      <c r="W318" s="45" t="s">
        <v>653</v>
      </c>
      <c r="X318" s="45" t="s">
        <v>653</v>
      </c>
      <c r="Y318" s="45" t="s">
        <v>653</v>
      </c>
      <c r="Z318" s="45" t="s">
        <v>653</v>
      </c>
      <c r="AA318" s="45" t="s">
        <v>653</v>
      </c>
      <c r="AB318" s="450" t="s">
        <v>653</v>
      </c>
      <c r="AC318" s="45" t="s">
        <v>653</v>
      </c>
      <c r="AD318" s="45" t="s">
        <v>653</v>
      </c>
      <c r="AE318" s="45" t="s">
        <v>653</v>
      </c>
      <c r="AF318" s="45" t="s">
        <v>653</v>
      </c>
      <c r="AG318" s="45" t="s">
        <v>653</v>
      </c>
      <c r="AH318" s="45" t="s">
        <v>653</v>
      </c>
      <c r="AI318" s="45" t="s">
        <v>653</v>
      </c>
      <c r="AJ318" s="45" t="s">
        <v>653</v>
      </c>
      <c r="AK318" s="45" t="s">
        <v>653</v>
      </c>
      <c r="AL318" s="554"/>
      <c r="AM318" s="554"/>
      <c r="AN318" s="45" t="s">
        <v>653</v>
      </c>
      <c r="AO318" s="554"/>
      <c r="AP318" s="554"/>
      <c r="AQ318" s="45" t="s">
        <v>653</v>
      </c>
      <c r="AR318" s="45" t="s">
        <v>653</v>
      </c>
      <c r="AS318" s="45" t="s">
        <v>653</v>
      </c>
      <c r="AT318" s="45" t="s">
        <v>653</v>
      </c>
      <c r="AU318" s="554"/>
      <c r="AV318" s="554"/>
      <c r="AW318" s="45" t="s">
        <v>653</v>
      </c>
      <c r="AX318" s="554"/>
      <c r="AY318" s="554"/>
      <c r="AZ318" s="45" t="s">
        <v>653</v>
      </c>
      <c r="BA318" s="554"/>
      <c r="BB318" s="554"/>
      <c r="BC318" s="45"/>
      <c r="BD318" s="572">
        <v>42935</v>
      </c>
      <c r="BE318" s="737" t="s">
        <v>653</v>
      </c>
      <c r="BF318" s="450" t="s">
        <v>653</v>
      </c>
      <c r="BG318" s="45" t="s">
        <v>653</v>
      </c>
      <c r="BH318" s="580" t="s">
        <v>1024</v>
      </c>
      <c r="BI318" s="580" t="s">
        <v>1024</v>
      </c>
      <c r="BJ318" s="45" t="s">
        <v>653</v>
      </c>
      <c r="BK318" s="580" t="s">
        <v>1024</v>
      </c>
      <c r="BL318" s="580" t="s">
        <v>1024</v>
      </c>
      <c r="BM318" s="729"/>
      <c r="BN318" s="45" t="s">
        <v>653</v>
      </c>
      <c r="BO318" s="45" t="s">
        <v>653</v>
      </c>
      <c r="BP318" s="729"/>
      <c r="BQ318" s="45" t="s">
        <v>653</v>
      </c>
      <c r="BR318" s="45" t="s">
        <v>653</v>
      </c>
      <c r="BS318" s="729"/>
      <c r="BT318" s="45" t="s">
        <v>653</v>
      </c>
      <c r="BU318" s="45" t="s">
        <v>653</v>
      </c>
      <c r="BV318" s="45" t="s">
        <v>653</v>
      </c>
      <c r="BW318" s="554"/>
      <c r="BX318" s="554"/>
      <c r="BY318" s="580" t="s">
        <v>1024</v>
      </c>
      <c r="BZ318" s="579"/>
      <c r="CA318" s="579"/>
      <c r="CB318" s="45" t="s">
        <v>653</v>
      </c>
      <c r="CC318" s="579"/>
      <c r="CD318" s="579"/>
      <c r="CE318" s="45" t="s">
        <v>653</v>
      </c>
      <c r="CF318" s="45" t="s">
        <v>653</v>
      </c>
      <c r="CG318" s="45" t="s">
        <v>653</v>
      </c>
      <c r="CH318" s="45" t="s">
        <v>653</v>
      </c>
      <c r="CI318" s="737" t="s">
        <v>653</v>
      </c>
      <c r="CJ318" s="450" t="s">
        <v>653</v>
      </c>
      <c r="CK318" s="729"/>
      <c r="CL318" s="737" t="s">
        <v>653</v>
      </c>
      <c r="CM318" s="738" t="s">
        <v>659</v>
      </c>
      <c r="CN318" s="45" t="s">
        <v>653</v>
      </c>
      <c r="CO318" s="45" t="s">
        <v>653</v>
      </c>
      <c r="CP318" s="45" t="s">
        <v>653</v>
      </c>
      <c r="CQ318" s="45" t="s">
        <v>653</v>
      </c>
      <c r="CR318" s="738" t="s">
        <v>659</v>
      </c>
      <c r="CS318" s="45" t="s">
        <v>653</v>
      </c>
      <c r="CT318" s="45" t="s">
        <v>653</v>
      </c>
    </row>
    <row r="319" spans="1:98" x14ac:dyDescent="0.15">
      <c r="A319" s="572">
        <v>42936</v>
      </c>
      <c r="B319" s="45" t="s">
        <v>653</v>
      </c>
      <c r="C319" s="450" t="s">
        <v>653</v>
      </c>
      <c r="D319" s="45" t="s">
        <v>653</v>
      </c>
      <c r="E319" s="45" t="s">
        <v>653</v>
      </c>
      <c r="F319" s="45" t="s">
        <v>653</v>
      </c>
      <c r="G319" s="45" t="s">
        <v>653</v>
      </c>
      <c r="H319" s="45" t="s">
        <v>653</v>
      </c>
      <c r="I319" s="45" t="s">
        <v>653</v>
      </c>
      <c r="J319" s="45" t="s">
        <v>653</v>
      </c>
      <c r="K319" s="45" t="s">
        <v>653</v>
      </c>
      <c r="L319" s="45" t="s">
        <v>653</v>
      </c>
      <c r="M319" s="45" t="s">
        <v>653</v>
      </c>
      <c r="N319" s="45" t="s">
        <v>653</v>
      </c>
      <c r="O319" s="45" t="s">
        <v>653</v>
      </c>
      <c r="P319" s="45" t="s">
        <v>653</v>
      </c>
      <c r="Q319" s="45" t="s">
        <v>653</v>
      </c>
      <c r="R319" s="45" t="s">
        <v>653</v>
      </c>
      <c r="S319" s="45" t="s">
        <v>653</v>
      </c>
      <c r="T319" s="45" t="s">
        <v>653</v>
      </c>
      <c r="U319" s="45" t="s">
        <v>653</v>
      </c>
      <c r="V319" s="729"/>
      <c r="W319" s="45" t="s">
        <v>653</v>
      </c>
      <c r="X319" s="45" t="s">
        <v>653</v>
      </c>
      <c r="Y319" s="45" t="s">
        <v>653</v>
      </c>
      <c r="Z319" s="45" t="s">
        <v>653</v>
      </c>
      <c r="AA319" s="45" t="s">
        <v>653</v>
      </c>
      <c r="AB319" s="450" t="s">
        <v>653</v>
      </c>
      <c r="AC319" s="45" t="s">
        <v>653</v>
      </c>
      <c r="AD319" s="45" t="s">
        <v>653</v>
      </c>
      <c r="AE319" s="45" t="s">
        <v>653</v>
      </c>
      <c r="AF319" s="45" t="s">
        <v>653</v>
      </c>
      <c r="AG319" s="45" t="s">
        <v>653</v>
      </c>
      <c r="AH319" s="45" t="s">
        <v>653</v>
      </c>
      <c r="AI319" s="45" t="s">
        <v>653</v>
      </c>
      <c r="AJ319" s="45" t="s">
        <v>653</v>
      </c>
      <c r="AK319" s="45" t="s">
        <v>653</v>
      </c>
      <c r="AL319" s="554"/>
      <c r="AM319" s="554"/>
      <c r="AN319" s="45" t="s">
        <v>653</v>
      </c>
      <c r="AO319" s="554"/>
      <c r="AP319" s="554"/>
      <c r="AQ319" s="45" t="s">
        <v>653</v>
      </c>
      <c r="AR319" s="45" t="s">
        <v>653</v>
      </c>
      <c r="AS319" s="45" t="s">
        <v>653</v>
      </c>
      <c r="AT319" s="45" t="s">
        <v>653</v>
      </c>
      <c r="AU319" s="554"/>
      <c r="AV319" s="554"/>
      <c r="AW319" s="45" t="s">
        <v>653</v>
      </c>
      <c r="AX319" s="554"/>
      <c r="AY319" s="554"/>
      <c r="AZ319" s="45" t="s">
        <v>653</v>
      </c>
      <c r="BA319" s="554"/>
      <c r="BB319" s="554"/>
      <c r="BC319" s="45"/>
      <c r="BD319" s="572">
        <v>42936</v>
      </c>
      <c r="BE319" s="737" t="s">
        <v>653</v>
      </c>
      <c r="BF319" s="450" t="s">
        <v>653</v>
      </c>
      <c r="BG319" s="45" t="s">
        <v>653</v>
      </c>
      <c r="BH319" s="580" t="s">
        <v>1024</v>
      </c>
      <c r="BI319" s="580" t="s">
        <v>1024</v>
      </c>
      <c r="BJ319" s="45" t="s">
        <v>653</v>
      </c>
      <c r="BK319" s="580" t="s">
        <v>1024</v>
      </c>
      <c r="BL319" s="580" t="s">
        <v>1024</v>
      </c>
      <c r="BM319" s="729"/>
      <c r="BN319" s="45" t="s">
        <v>653</v>
      </c>
      <c r="BO319" s="45" t="s">
        <v>653</v>
      </c>
      <c r="BP319" s="729"/>
      <c r="BQ319" s="45" t="s">
        <v>653</v>
      </c>
      <c r="BR319" s="45" t="s">
        <v>653</v>
      </c>
      <c r="BS319" s="729"/>
      <c r="BT319" s="45" t="s">
        <v>653</v>
      </c>
      <c r="BU319" s="45" t="s">
        <v>653</v>
      </c>
      <c r="BV319" s="45" t="s">
        <v>653</v>
      </c>
      <c r="BW319" s="554"/>
      <c r="BX319" s="554"/>
      <c r="BY319" s="580" t="s">
        <v>1024</v>
      </c>
      <c r="BZ319" s="579"/>
      <c r="CA319" s="579"/>
      <c r="CB319" s="45" t="s">
        <v>653</v>
      </c>
      <c r="CC319" s="579"/>
      <c r="CD319" s="579"/>
      <c r="CE319" s="45" t="s">
        <v>653</v>
      </c>
      <c r="CF319" s="45" t="s">
        <v>653</v>
      </c>
      <c r="CG319" s="45" t="s">
        <v>653</v>
      </c>
      <c r="CH319" s="45" t="s">
        <v>653</v>
      </c>
      <c r="CI319" s="737" t="s">
        <v>653</v>
      </c>
      <c r="CJ319" s="450" t="s">
        <v>653</v>
      </c>
      <c r="CK319" s="729"/>
      <c r="CL319" s="738" t="s">
        <v>659</v>
      </c>
      <c r="CM319" s="450" t="s">
        <v>653</v>
      </c>
      <c r="CN319" s="45" t="s">
        <v>653</v>
      </c>
      <c r="CO319" s="45" t="s">
        <v>653</v>
      </c>
      <c r="CP319" s="45" t="s">
        <v>653</v>
      </c>
      <c r="CQ319" s="45" t="s">
        <v>653</v>
      </c>
      <c r="CR319" s="738" t="s">
        <v>659</v>
      </c>
      <c r="CS319" s="45" t="s">
        <v>653</v>
      </c>
      <c r="CT319" s="45" t="s">
        <v>653</v>
      </c>
    </row>
    <row r="320" spans="1:98" x14ac:dyDescent="0.15">
      <c r="A320" s="572">
        <v>42937</v>
      </c>
      <c r="B320" s="45" t="s">
        <v>653</v>
      </c>
      <c r="C320" s="450" t="s">
        <v>653</v>
      </c>
      <c r="D320" s="45" t="s">
        <v>653</v>
      </c>
      <c r="E320" s="45" t="s">
        <v>653</v>
      </c>
      <c r="F320" s="45" t="s">
        <v>653</v>
      </c>
      <c r="G320" s="45" t="s">
        <v>653</v>
      </c>
      <c r="H320" s="45" t="s">
        <v>653</v>
      </c>
      <c r="I320" s="45" t="s">
        <v>653</v>
      </c>
      <c r="J320" s="45" t="s">
        <v>653</v>
      </c>
      <c r="K320" s="45" t="s">
        <v>653</v>
      </c>
      <c r="L320" s="45" t="s">
        <v>653</v>
      </c>
      <c r="M320" s="45" t="s">
        <v>653</v>
      </c>
      <c r="N320" s="45" t="s">
        <v>653</v>
      </c>
      <c r="O320" s="45" t="s">
        <v>653</v>
      </c>
      <c r="P320" s="45" t="s">
        <v>653</v>
      </c>
      <c r="Q320" s="45" t="s">
        <v>653</v>
      </c>
      <c r="R320" s="45" t="s">
        <v>653</v>
      </c>
      <c r="S320" s="45" t="s">
        <v>653</v>
      </c>
      <c r="T320" s="45" t="s">
        <v>653</v>
      </c>
      <c r="U320" s="45" t="s">
        <v>653</v>
      </c>
      <c r="V320" s="729"/>
      <c r="W320" s="45" t="s">
        <v>653</v>
      </c>
      <c r="X320" s="45" t="s">
        <v>653</v>
      </c>
      <c r="Y320" s="45" t="s">
        <v>653</v>
      </c>
      <c r="Z320" s="45" t="s">
        <v>653</v>
      </c>
      <c r="AA320" s="45" t="s">
        <v>653</v>
      </c>
      <c r="AB320" s="450" t="s">
        <v>653</v>
      </c>
      <c r="AC320" s="45" t="s">
        <v>653</v>
      </c>
      <c r="AD320" s="45" t="s">
        <v>653</v>
      </c>
      <c r="AE320" s="45" t="s">
        <v>653</v>
      </c>
      <c r="AF320" s="45" t="s">
        <v>653</v>
      </c>
      <c r="AG320" s="45" t="s">
        <v>653</v>
      </c>
      <c r="AH320" s="45" t="s">
        <v>653</v>
      </c>
      <c r="AI320" s="45" t="s">
        <v>653</v>
      </c>
      <c r="AJ320" s="45" t="s">
        <v>653</v>
      </c>
      <c r="AK320" s="45" t="s">
        <v>653</v>
      </c>
      <c r="AL320" s="554"/>
      <c r="AM320" s="554"/>
      <c r="AN320" s="45" t="s">
        <v>653</v>
      </c>
      <c r="AO320" s="554"/>
      <c r="AP320" s="554"/>
      <c r="AQ320" s="45" t="s">
        <v>653</v>
      </c>
      <c r="AR320" s="45" t="s">
        <v>653</v>
      </c>
      <c r="AS320" s="45" t="s">
        <v>653</v>
      </c>
      <c r="AT320" s="45" t="s">
        <v>653</v>
      </c>
      <c r="AU320" s="554"/>
      <c r="AV320" s="554"/>
      <c r="AW320" s="45" t="s">
        <v>653</v>
      </c>
      <c r="AX320" s="554"/>
      <c r="AY320" s="554"/>
      <c r="AZ320" s="45" t="s">
        <v>653</v>
      </c>
      <c r="BA320" s="554"/>
      <c r="BB320" s="554"/>
      <c r="BC320" s="45"/>
      <c r="BD320" s="572">
        <v>42937</v>
      </c>
      <c r="BE320" s="737" t="s">
        <v>653</v>
      </c>
      <c r="BF320" s="450" t="s">
        <v>653</v>
      </c>
      <c r="BG320" s="45" t="s">
        <v>653</v>
      </c>
      <c r="BH320" s="580" t="s">
        <v>1024</v>
      </c>
      <c r="BI320" s="580" t="s">
        <v>1024</v>
      </c>
      <c r="BJ320" s="45" t="s">
        <v>653</v>
      </c>
      <c r="BK320" s="580" t="s">
        <v>1024</v>
      </c>
      <c r="BL320" s="580" t="s">
        <v>1024</v>
      </c>
      <c r="BM320" s="729"/>
      <c r="BN320" s="45" t="s">
        <v>653</v>
      </c>
      <c r="BO320" s="45" t="s">
        <v>653</v>
      </c>
      <c r="BP320" s="729"/>
      <c r="BQ320" s="45" t="s">
        <v>653</v>
      </c>
      <c r="BR320" s="45" t="s">
        <v>653</v>
      </c>
      <c r="BS320" s="729"/>
      <c r="BT320" s="45" t="s">
        <v>653</v>
      </c>
      <c r="BU320" s="45" t="s">
        <v>653</v>
      </c>
      <c r="BV320" s="45" t="s">
        <v>653</v>
      </c>
      <c r="BW320" s="554"/>
      <c r="BX320" s="554"/>
      <c r="BY320" s="580" t="s">
        <v>1024</v>
      </c>
      <c r="BZ320" s="579"/>
      <c r="CA320" s="579"/>
      <c r="CB320" s="45" t="s">
        <v>653</v>
      </c>
      <c r="CC320" s="579"/>
      <c r="CD320" s="579"/>
      <c r="CE320" s="45" t="s">
        <v>653</v>
      </c>
      <c r="CF320" s="45" t="s">
        <v>653</v>
      </c>
      <c r="CG320" s="45" t="s">
        <v>653</v>
      </c>
      <c r="CH320" s="45" t="s">
        <v>653</v>
      </c>
      <c r="CI320" s="737" t="s">
        <v>653</v>
      </c>
      <c r="CJ320" s="450" t="s">
        <v>653</v>
      </c>
      <c r="CK320" s="729"/>
      <c r="CL320" s="739" t="s">
        <v>665</v>
      </c>
      <c r="CM320" s="738" t="s">
        <v>659</v>
      </c>
      <c r="CN320" s="45" t="s">
        <v>653</v>
      </c>
      <c r="CO320" s="45" t="s">
        <v>653</v>
      </c>
      <c r="CP320" s="45" t="s">
        <v>653</v>
      </c>
      <c r="CQ320" s="45" t="s">
        <v>653</v>
      </c>
      <c r="CR320" s="738" t="s">
        <v>659</v>
      </c>
      <c r="CS320" s="45" t="s">
        <v>653</v>
      </c>
      <c r="CT320" s="45" t="s">
        <v>653</v>
      </c>
    </row>
    <row r="321" spans="1:98" x14ac:dyDescent="0.15">
      <c r="A321" s="572">
        <v>42938</v>
      </c>
      <c r="B321" s="45" t="s">
        <v>653</v>
      </c>
      <c r="C321" s="450" t="s">
        <v>653</v>
      </c>
      <c r="D321" s="45" t="s">
        <v>653</v>
      </c>
      <c r="E321" s="45" t="s">
        <v>653</v>
      </c>
      <c r="F321" s="45" t="s">
        <v>653</v>
      </c>
      <c r="G321" s="45" t="s">
        <v>653</v>
      </c>
      <c r="H321" s="45" t="s">
        <v>653</v>
      </c>
      <c r="I321" s="45" t="s">
        <v>653</v>
      </c>
      <c r="J321" s="45" t="s">
        <v>653</v>
      </c>
      <c r="K321" s="45" t="s">
        <v>653</v>
      </c>
      <c r="L321" s="45" t="s">
        <v>653</v>
      </c>
      <c r="M321" s="45" t="s">
        <v>653</v>
      </c>
      <c r="N321" s="45" t="s">
        <v>653</v>
      </c>
      <c r="O321" s="45" t="s">
        <v>653</v>
      </c>
      <c r="P321" s="45" t="s">
        <v>653</v>
      </c>
      <c r="Q321" s="45" t="s">
        <v>653</v>
      </c>
      <c r="R321" s="45" t="s">
        <v>653</v>
      </c>
      <c r="S321" s="45" t="s">
        <v>653</v>
      </c>
      <c r="T321" s="45" t="s">
        <v>653</v>
      </c>
      <c r="U321" s="45" t="s">
        <v>653</v>
      </c>
      <c r="V321" s="729"/>
      <c r="W321" s="45" t="s">
        <v>653</v>
      </c>
      <c r="X321" s="45" t="s">
        <v>653</v>
      </c>
      <c r="Y321" s="45" t="s">
        <v>653</v>
      </c>
      <c r="Z321" s="45" t="s">
        <v>653</v>
      </c>
      <c r="AA321" s="45" t="s">
        <v>653</v>
      </c>
      <c r="AB321" s="450" t="s">
        <v>653</v>
      </c>
      <c r="AC321" s="45" t="s">
        <v>653</v>
      </c>
      <c r="AD321" s="45" t="s">
        <v>653</v>
      </c>
      <c r="AE321" s="45" t="s">
        <v>653</v>
      </c>
      <c r="AF321" s="45" t="s">
        <v>653</v>
      </c>
      <c r="AG321" s="45" t="s">
        <v>653</v>
      </c>
      <c r="AH321" s="45" t="s">
        <v>653</v>
      </c>
      <c r="AI321" s="45" t="s">
        <v>653</v>
      </c>
      <c r="AJ321" s="45" t="s">
        <v>653</v>
      </c>
      <c r="AK321" s="45" t="s">
        <v>653</v>
      </c>
      <c r="AL321" s="554"/>
      <c r="AM321" s="554"/>
      <c r="AN321" s="45" t="s">
        <v>653</v>
      </c>
      <c r="AO321" s="554"/>
      <c r="AP321" s="554"/>
      <c r="AQ321" s="45" t="s">
        <v>653</v>
      </c>
      <c r="AR321" s="45" t="s">
        <v>653</v>
      </c>
      <c r="AS321" s="45" t="s">
        <v>653</v>
      </c>
      <c r="AT321" s="45" t="s">
        <v>653</v>
      </c>
      <c r="AU321" s="554"/>
      <c r="AV321" s="554"/>
      <c r="AW321" s="45" t="s">
        <v>653</v>
      </c>
      <c r="AX321" s="554"/>
      <c r="AY321" s="554"/>
      <c r="AZ321" s="45" t="s">
        <v>653</v>
      </c>
      <c r="BA321" s="554"/>
      <c r="BB321" s="554"/>
      <c r="BC321" s="45"/>
      <c r="BD321" s="572">
        <v>42938</v>
      </c>
      <c r="BE321" s="737" t="s">
        <v>653</v>
      </c>
      <c r="BF321" s="450" t="s">
        <v>653</v>
      </c>
      <c r="BG321" s="45" t="s">
        <v>653</v>
      </c>
      <c r="BH321" s="580" t="s">
        <v>1024</v>
      </c>
      <c r="BI321" s="580" t="s">
        <v>1024</v>
      </c>
      <c r="BJ321" s="45" t="s">
        <v>653</v>
      </c>
      <c r="BK321" s="580" t="s">
        <v>1024</v>
      </c>
      <c r="BL321" s="580" t="s">
        <v>1024</v>
      </c>
      <c r="BM321" s="729"/>
      <c r="BN321" s="45" t="s">
        <v>653</v>
      </c>
      <c r="BO321" s="45" t="s">
        <v>653</v>
      </c>
      <c r="BP321" s="729"/>
      <c r="BQ321" s="45" t="s">
        <v>653</v>
      </c>
      <c r="BR321" s="45" t="s">
        <v>653</v>
      </c>
      <c r="BS321" s="729"/>
      <c r="BT321" s="45" t="s">
        <v>653</v>
      </c>
      <c r="BU321" s="45" t="s">
        <v>653</v>
      </c>
      <c r="BV321" s="45" t="s">
        <v>653</v>
      </c>
      <c r="BW321" s="554"/>
      <c r="BX321" s="554"/>
      <c r="BY321" s="580" t="s">
        <v>1024</v>
      </c>
      <c r="BZ321" s="579"/>
      <c r="CA321" s="579"/>
      <c r="CB321" s="45" t="s">
        <v>653</v>
      </c>
      <c r="CC321" s="579"/>
      <c r="CD321" s="579"/>
      <c r="CE321" s="45" t="s">
        <v>653</v>
      </c>
      <c r="CF321" s="45" t="s">
        <v>653</v>
      </c>
      <c r="CG321" s="45" t="s">
        <v>653</v>
      </c>
      <c r="CH321" s="45" t="s">
        <v>653</v>
      </c>
      <c r="CI321" s="737" t="s">
        <v>653</v>
      </c>
      <c r="CJ321" s="450" t="s">
        <v>653</v>
      </c>
      <c r="CK321" s="729"/>
      <c r="CL321" s="739" t="s">
        <v>665</v>
      </c>
      <c r="CM321" s="738" t="s">
        <v>659</v>
      </c>
      <c r="CN321" s="45" t="s">
        <v>653</v>
      </c>
      <c r="CO321" s="45" t="s">
        <v>653</v>
      </c>
      <c r="CP321" s="45" t="s">
        <v>653</v>
      </c>
      <c r="CQ321" s="45" t="s">
        <v>653</v>
      </c>
      <c r="CR321" s="738" t="s">
        <v>659</v>
      </c>
      <c r="CS321" s="45" t="s">
        <v>653</v>
      </c>
      <c r="CT321" s="45" t="s">
        <v>653</v>
      </c>
    </row>
    <row r="322" spans="1:98" x14ac:dyDescent="0.15">
      <c r="A322" s="572">
        <v>42939</v>
      </c>
      <c r="B322" s="45" t="s">
        <v>653</v>
      </c>
      <c r="C322" s="450" t="s">
        <v>653</v>
      </c>
      <c r="D322" s="45" t="s">
        <v>653</v>
      </c>
      <c r="E322" s="45" t="s">
        <v>653</v>
      </c>
      <c r="F322" s="45" t="s">
        <v>653</v>
      </c>
      <c r="G322" s="45" t="s">
        <v>653</v>
      </c>
      <c r="H322" s="45" t="s">
        <v>653</v>
      </c>
      <c r="I322" s="45" t="s">
        <v>653</v>
      </c>
      <c r="J322" s="45" t="s">
        <v>653</v>
      </c>
      <c r="K322" s="45" t="s">
        <v>653</v>
      </c>
      <c r="L322" s="45" t="s">
        <v>653</v>
      </c>
      <c r="M322" s="45" t="s">
        <v>653</v>
      </c>
      <c r="N322" s="45" t="s">
        <v>653</v>
      </c>
      <c r="O322" s="45" t="s">
        <v>653</v>
      </c>
      <c r="P322" s="45" t="s">
        <v>653</v>
      </c>
      <c r="Q322" s="45" t="s">
        <v>653</v>
      </c>
      <c r="R322" s="45" t="s">
        <v>653</v>
      </c>
      <c r="S322" s="45" t="s">
        <v>653</v>
      </c>
      <c r="T322" s="45" t="s">
        <v>653</v>
      </c>
      <c r="U322" s="45" t="s">
        <v>653</v>
      </c>
      <c r="V322" s="729"/>
      <c r="W322" s="45" t="s">
        <v>653</v>
      </c>
      <c r="X322" s="45" t="s">
        <v>653</v>
      </c>
      <c r="Y322" s="45" t="s">
        <v>653</v>
      </c>
      <c r="Z322" s="45" t="s">
        <v>653</v>
      </c>
      <c r="AA322" s="45" t="s">
        <v>653</v>
      </c>
      <c r="AB322" s="450" t="s">
        <v>653</v>
      </c>
      <c r="AC322" s="45" t="s">
        <v>653</v>
      </c>
      <c r="AD322" s="45" t="s">
        <v>653</v>
      </c>
      <c r="AE322" s="45" t="s">
        <v>653</v>
      </c>
      <c r="AF322" s="45" t="s">
        <v>653</v>
      </c>
      <c r="AG322" s="45" t="s">
        <v>653</v>
      </c>
      <c r="AH322" s="45" t="s">
        <v>653</v>
      </c>
      <c r="AI322" s="45" t="s">
        <v>653</v>
      </c>
      <c r="AJ322" s="45" t="s">
        <v>653</v>
      </c>
      <c r="AK322" s="45" t="s">
        <v>653</v>
      </c>
      <c r="AL322" s="554"/>
      <c r="AM322" s="554"/>
      <c r="AN322" s="45" t="s">
        <v>653</v>
      </c>
      <c r="AO322" s="554"/>
      <c r="AP322" s="554"/>
      <c r="AQ322" s="45" t="s">
        <v>653</v>
      </c>
      <c r="AR322" s="45" t="s">
        <v>653</v>
      </c>
      <c r="AS322" s="45" t="s">
        <v>653</v>
      </c>
      <c r="AT322" s="45" t="s">
        <v>653</v>
      </c>
      <c r="AU322" s="554"/>
      <c r="AV322" s="554"/>
      <c r="AW322" s="45" t="s">
        <v>653</v>
      </c>
      <c r="AX322" s="554"/>
      <c r="AY322" s="554"/>
      <c r="AZ322" s="45" t="s">
        <v>653</v>
      </c>
      <c r="BA322" s="554"/>
      <c r="BB322" s="554"/>
      <c r="BC322" s="45"/>
      <c r="BD322" s="572">
        <v>42939</v>
      </c>
      <c r="BE322" s="737" t="s">
        <v>653</v>
      </c>
      <c r="BF322" s="450" t="s">
        <v>653</v>
      </c>
      <c r="BG322" s="45" t="s">
        <v>653</v>
      </c>
      <c r="BH322" s="580" t="s">
        <v>1024</v>
      </c>
      <c r="BI322" s="580" t="s">
        <v>1024</v>
      </c>
      <c r="BJ322" s="45" t="s">
        <v>653</v>
      </c>
      <c r="BK322" s="580" t="s">
        <v>1024</v>
      </c>
      <c r="BL322" s="580" t="s">
        <v>1024</v>
      </c>
      <c r="BM322" s="729"/>
      <c r="BN322" s="45" t="s">
        <v>653</v>
      </c>
      <c r="BO322" s="45" t="s">
        <v>653</v>
      </c>
      <c r="BP322" s="729"/>
      <c r="BQ322" s="45" t="s">
        <v>653</v>
      </c>
      <c r="BR322" s="45" t="s">
        <v>653</v>
      </c>
      <c r="BS322" s="729"/>
      <c r="BT322" s="45" t="s">
        <v>653</v>
      </c>
      <c r="BU322" s="45" t="s">
        <v>653</v>
      </c>
      <c r="BV322" s="45" t="s">
        <v>653</v>
      </c>
      <c r="BW322" s="554"/>
      <c r="BX322" s="554"/>
      <c r="BY322" s="580" t="s">
        <v>1024</v>
      </c>
      <c r="BZ322" s="579"/>
      <c r="CA322" s="579"/>
      <c r="CB322" s="45" t="s">
        <v>653</v>
      </c>
      <c r="CC322" s="579"/>
      <c r="CD322" s="579"/>
      <c r="CE322" s="45" t="s">
        <v>653</v>
      </c>
      <c r="CF322" s="45" t="s">
        <v>653</v>
      </c>
      <c r="CG322" s="45" t="s">
        <v>653</v>
      </c>
      <c r="CH322" s="45" t="s">
        <v>653</v>
      </c>
      <c r="CI322" s="737" t="s">
        <v>653</v>
      </c>
      <c r="CJ322" s="450" t="s">
        <v>653</v>
      </c>
      <c r="CK322" s="729"/>
      <c r="CL322" s="737" t="s">
        <v>653</v>
      </c>
      <c r="CM322" s="738" t="s">
        <v>659</v>
      </c>
      <c r="CN322" s="45" t="s">
        <v>653</v>
      </c>
      <c r="CO322" s="45" t="s">
        <v>653</v>
      </c>
      <c r="CP322" s="45" t="s">
        <v>653</v>
      </c>
      <c r="CQ322" s="45" t="s">
        <v>653</v>
      </c>
      <c r="CR322" s="738" t="s">
        <v>659</v>
      </c>
      <c r="CS322" s="45" t="s">
        <v>653</v>
      </c>
      <c r="CT322" s="45" t="s">
        <v>653</v>
      </c>
    </row>
    <row r="323" spans="1:98" x14ac:dyDescent="0.15">
      <c r="A323" s="572">
        <v>42940</v>
      </c>
      <c r="B323" s="45" t="s">
        <v>653</v>
      </c>
      <c r="C323" s="450" t="s">
        <v>653</v>
      </c>
      <c r="D323" s="45" t="s">
        <v>653</v>
      </c>
      <c r="E323" s="45" t="s">
        <v>653</v>
      </c>
      <c r="F323" s="45" t="s">
        <v>653</v>
      </c>
      <c r="G323" s="45" t="s">
        <v>653</v>
      </c>
      <c r="H323" s="45" t="s">
        <v>653</v>
      </c>
      <c r="I323" s="45" t="s">
        <v>653</v>
      </c>
      <c r="J323" s="45" t="s">
        <v>653</v>
      </c>
      <c r="K323" s="45" t="s">
        <v>653</v>
      </c>
      <c r="L323" s="45" t="s">
        <v>653</v>
      </c>
      <c r="M323" s="45" t="s">
        <v>653</v>
      </c>
      <c r="N323" s="45" t="s">
        <v>653</v>
      </c>
      <c r="O323" s="45" t="s">
        <v>653</v>
      </c>
      <c r="P323" s="45" t="s">
        <v>653</v>
      </c>
      <c r="Q323" s="45" t="s">
        <v>653</v>
      </c>
      <c r="R323" s="45" t="s">
        <v>653</v>
      </c>
      <c r="S323" s="45" t="s">
        <v>653</v>
      </c>
      <c r="T323" s="45" t="s">
        <v>653</v>
      </c>
      <c r="U323" s="45" t="s">
        <v>653</v>
      </c>
      <c r="V323" s="729"/>
      <c r="W323" s="45" t="s">
        <v>653</v>
      </c>
      <c r="X323" s="45" t="s">
        <v>653</v>
      </c>
      <c r="Y323" s="45" t="s">
        <v>653</v>
      </c>
      <c r="Z323" s="45" t="s">
        <v>653</v>
      </c>
      <c r="AA323" s="45" t="s">
        <v>653</v>
      </c>
      <c r="AB323" s="450" t="s">
        <v>653</v>
      </c>
      <c r="AC323" s="45" t="s">
        <v>653</v>
      </c>
      <c r="AD323" s="45" t="s">
        <v>653</v>
      </c>
      <c r="AE323" s="45" t="s">
        <v>653</v>
      </c>
      <c r="AF323" s="45" t="s">
        <v>653</v>
      </c>
      <c r="AG323" s="45" t="s">
        <v>653</v>
      </c>
      <c r="AH323" s="45" t="s">
        <v>653</v>
      </c>
      <c r="AI323" s="45" t="s">
        <v>653</v>
      </c>
      <c r="AJ323" s="45" t="s">
        <v>653</v>
      </c>
      <c r="AK323" s="45" t="s">
        <v>653</v>
      </c>
      <c r="AL323" s="554"/>
      <c r="AM323" s="554"/>
      <c r="AN323" s="45" t="s">
        <v>653</v>
      </c>
      <c r="AO323" s="554"/>
      <c r="AP323" s="554"/>
      <c r="AQ323" s="45" t="s">
        <v>653</v>
      </c>
      <c r="AR323" s="45" t="s">
        <v>653</v>
      </c>
      <c r="AS323" s="45" t="s">
        <v>653</v>
      </c>
      <c r="AT323" s="45" t="s">
        <v>653</v>
      </c>
      <c r="AU323" s="554"/>
      <c r="AV323" s="554"/>
      <c r="AW323" s="45" t="s">
        <v>653</v>
      </c>
      <c r="AX323" s="554"/>
      <c r="AY323" s="554"/>
      <c r="AZ323" s="45" t="s">
        <v>653</v>
      </c>
      <c r="BA323" s="554"/>
      <c r="BB323" s="554"/>
      <c r="BC323" s="45"/>
      <c r="BD323" s="572">
        <v>42940</v>
      </c>
      <c r="BE323" s="737" t="s">
        <v>653</v>
      </c>
      <c r="BF323" s="450" t="s">
        <v>653</v>
      </c>
      <c r="BG323" s="45" t="s">
        <v>653</v>
      </c>
      <c r="BH323" s="580" t="s">
        <v>1024</v>
      </c>
      <c r="BI323" s="580" t="s">
        <v>1024</v>
      </c>
      <c r="BJ323" s="45" t="s">
        <v>653</v>
      </c>
      <c r="BK323" s="580" t="s">
        <v>1024</v>
      </c>
      <c r="BL323" s="580" t="s">
        <v>1024</v>
      </c>
      <c r="BM323" s="729"/>
      <c r="BN323" s="45" t="s">
        <v>653</v>
      </c>
      <c r="BO323" s="45" t="s">
        <v>653</v>
      </c>
      <c r="BP323" s="729"/>
      <c r="BQ323" s="45" t="s">
        <v>653</v>
      </c>
      <c r="BR323" s="45" t="s">
        <v>653</v>
      </c>
      <c r="BS323" s="729"/>
      <c r="BT323" s="45" t="s">
        <v>653</v>
      </c>
      <c r="BU323" s="45" t="s">
        <v>653</v>
      </c>
      <c r="BV323" s="45" t="s">
        <v>653</v>
      </c>
      <c r="BW323" s="554"/>
      <c r="BX323" s="554"/>
      <c r="BY323" s="580" t="s">
        <v>1024</v>
      </c>
      <c r="BZ323" s="579"/>
      <c r="CA323" s="579"/>
      <c r="CB323" s="45" t="s">
        <v>653</v>
      </c>
      <c r="CC323" s="579"/>
      <c r="CD323" s="579"/>
      <c r="CE323" s="45" t="s">
        <v>653</v>
      </c>
      <c r="CF323" s="45" t="s">
        <v>653</v>
      </c>
      <c r="CG323" s="45" t="s">
        <v>653</v>
      </c>
      <c r="CH323" s="45" t="s">
        <v>653</v>
      </c>
      <c r="CI323" s="737" t="s">
        <v>653</v>
      </c>
      <c r="CJ323" s="450" t="s">
        <v>653</v>
      </c>
      <c r="CK323" s="729"/>
      <c r="CL323" s="738" t="s">
        <v>659</v>
      </c>
      <c r="CM323" s="450" t="s">
        <v>653</v>
      </c>
      <c r="CN323" s="45" t="s">
        <v>653</v>
      </c>
      <c r="CO323" s="45" t="s">
        <v>653</v>
      </c>
      <c r="CP323" s="45" t="s">
        <v>653</v>
      </c>
      <c r="CQ323" s="45" t="s">
        <v>653</v>
      </c>
      <c r="CR323" s="738" t="s">
        <v>659</v>
      </c>
      <c r="CS323" s="45" t="s">
        <v>653</v>
      </c>
      <c r="CT323" s="45" t="s">
        <v>653</v>
      </c>
    </row>
    <row r="324" spans="1:98" ht="15" x14ac:dyDescent="0.2">
      <c r="A324" s="572">
        <v>42941</v>
      </c>
      <c r="B324" s="45" t="s">
        <v>653</v>
      </c>
      <c r="C324" s="450" t="s">
        <v>653</v>
      </c>
      <c r="D324" s="45" t="s">
        <v>653</v>
      </c>
      <c r="E324" s="45" t="s">
        <v>653</v>
      </c>
      <c r="F324" s="45" t="s">
        <v>653</v>
      </c>
      <c r="G324" s="45" t="s">
        <v>653</v>
      </c>
      <c r="H324" s="45" t="s">
        <v>653</v>
      </c>
      <c r="I324" s="45" t="s">
        <v>653</v>
      </c>
      <c r="J324" s="45" t="s">
        <v>653</v>
      </c>
      <c r="K324" s="45" t="s">
        <v>653</v>
      </c>
      <c r="L324" s="45" t="s">
        <v>653</v>
      </c>
      <c r="M324" s="45" t="s">
        <v>653</v>
      </c>
      <c r="N324" s="45" t="s">
        <v>653</v>
      </c>
      <c r="O324" s="45" t="s">
        <v>653</v>
      </c>
      <c r="P324" s="45" t="s">
        <v>653</v>
      </c>
      <c r="Q324" s="45" t="s">
        <v>653</v>
      </c>
      <c r="R324" s="45" t="s">
        <v>653</v>
      </c>
      <c r="S324" s="45" t="s">
        <v>653</v>
      </c>
      <c r="T324" s="45" t="s">
        <v>653</v>
      </c>
      <c r="U324" s="45" t="s">
        <v>653</v>
      </c>
      <c r="V324" s="729"/>
      <c r="W324" s="45" t="s">
        <v>653</v>
      </c>
      <c r="X324" s="45" t="s">
        <v>653</v>
      </c>
      <c r="Y324" s="45" t="s">
        <v>653</v>
      </c>
      <c r="Z324" s="45" t="s">
        <v>653</v>
      </c>
      <c r="AA324" s="45" t="s">
        <v>653</v>
      </c>
      <c r="AB324" s="731" t="s">
        <v>659</v>
      </c>
      <c r="AC324" s="45" t="s">
        <v>653</v>
      </c>
      <c r="AD324" s="45" t="s">
        <v>653</v>
      </c>
      <c r="AE324" s="45" t="s">
        <v>653</v>
      </c>
      <c r="AF324" s="45" t="s">
        <v>653</v>
      </c>
      <c r="AG324" s="45" t="s">
        <v>653</v>
      </c>
      <c r="AH324" s="45" t="s">
        <v>653</v>
      </c>
      <c r="AI324" s="45" t="s">
        <v>653</v>
      </c>
      <c r="AJ324" s="45" t="s">
        <v>653</v>
      </c>
      <c r="AK324" s="45" t="s">
        <v>653</v>
      </c>
      <c r="AL324" s="554"/>
      <c r="AM324" s="554"/>
      <c r="AN324" s="45" t="s">
        <v>653</v>
      </c>
      <c r="AO324" s="554"/>
      <c r="AP324" s="554"/>
      <c r="AQ324" s="45" t="s">
        <v>653</v>
      </c>
      <c r="AR324" s="45" t="s">
        <v>653</v>
      </c>
      <c r="AS324" s="45" t="s">
        <v>653</v>
      </c>
      <c r="AT324" s="45" t="s">
        <v>653</v>
      </c>
      <c r="AU324" s="554"/>
      <c r="AV324" s="554"/>
      <c r="AW324" s="45" t="s">
        <v>653</v>
      </c>
      <c r="AX324" s="554"/>
      <c r="AY324" s="554"/>
      <c r="AZ324" s="45" t="s">
        <v>653</v>
      </c>
      <c r="BA324" s="554"/>
      <c r="BB324" s="554"/>
      <c r="BC324" s="45"/>
      <c r="BD324" s="572">
        <v>42941</v>
      </c>
      <c r="BE324" s="737" t="s">
        <v>653</v>
      </c>
      <c r="BF324" s="450" t="s">
        <v>653</v>
      </c>
      <c r="BG324" s="45" t="s">
        <v>653</v>
      </c>
      <c r="BH324" s="580" t="s">
        <v>1024</v>
      </c>
      <c r="BI324" s="580" t="s">
        <v>1024</v>
      </c>
      <c r="BJ324" s="45" t="s">
        <v>653</v>
      </c>
      <c r="BK324" s="580" t="s">
        <v>1024</v>
      </c>
      <c r="BL324" s="580" t="s">
        <v>1024</v>
      </c>
      <c r="BM324" s="729"/>
      <c r="BN324" s="45" t="s">
        <v>653</v>
      </c>
      <c r="BO324" s="45" t="s">
        <v>653</v>
      </c>
      <c r="BP324" s="729"/>
      <c r="BQ324" s="45" t="s">
        <v>653</v>
      </c>
      <c r="BR324" s="45" t="s">
        <v>653</v>
      </c>
      <c r="BS324" s="729"/>
      <c r="BT324" s="45" t="s">
        <v>653</v>
      </c>
      <c r="BU324" s="45" t="s">
        <v>653</v>
      </c>
      <c r="BV324" s="45" t="s">
        <v>653</v>
      </c>
      <c r="BW324" s="554"/>
      <c r="BX324" s="554"/>
      <c r="BY324" s="580" t="s">
        <v>1024</v>
      </c>
      <c r="BZ324" s="579"/>
      <c r="CA324" s="579"/>
      <c r="CB324" s="45" t="s">
        <v>653</v>
      </c>
      <c r="CC324" s="579"/>
      <c r="CD324" s="579"/>
      <c r="CE324" s="45" t="s">
        <v>653</v>
      </c>
      <c r="CF324" s="45" t="s">
        <v>653</v>
      </c>
      <c r="CG324" s="45" t="s">
        <v>653</v>
      </c>
      <c r="CH324" s="45" t="s">
        <v>653</v>
      </c>
      <c r="CI324" s="737" t="s">
        <v>653</v>
      </c>
      <c r="CJ324" s="450" t="s">
        <v>653</v>
      </c>
      <c r="CK324" s="729"/>
      <c r="CL324" s="737" t="s">
        <v>653</v>
      </c>
      <c r="CM324" s="738" t="s">
        <v>659</v>
      </c>
      <c r="CN324" s="45" t="s">
        <v>653</v>
      </c>
      <c r="CO324" s="45" t="s">
        <v>653</v>
      </c>
      <c r="CP324" s="45" t="s">
        <v>653</v>
      </c>
      <c r="CQ324" s="45" t="s">
        <v>653</v>
      </c>
      <c r="CR324" s="738" t="s">
        <v>659</v>
      </c>
      <c r="CS324" s="45" t="s">
        <v>653</v>
      </c>
      <c r="CT324" s="45" t="s">
        <v>653</v>
      </c>
    </row>
    <row r="325" spans="1:98" x14ac:dyDescent="0.15">
      <c r="A325" s="572">
        <v>42942</v>
      </c>
      <c r="B325" s="45" t="s">
        <v>653</v>
      </c>
      <c r="C325" s="450" t="s">
        <v>653</v>
      </c>
      <c r="D325" s="45" t="s">
        <v>653</v>
      </c>
      <c r="E325" s="45" t="s">
        <v>653</v>
      </c>
      <c r="F325" s="45" t="s">
        <v>653</v>
      </c>
      <c r="G325" s="45" t="s">
        <v>653</v>
      </c>
      <c r="H325" s="45" t="s">
        <v>653</v>
      </c>
      <c r="I325" s="45" t="s">
        <v>653</v>
      </c>
      <c r="J325" s="45" t="s">
        <v>653</v>
      </c>
      <c r="K325" s="45" t="s">
        <v>653</v>
      </c>
      <c r="L325" s="45" t="s">
        <v>653</v>
      </c>
      <c r="M325" s="45" t="s">
        <v>653</v>
      </c>
      <c r="N325" s="45" t="s">
        <v>653</v>
      </c>
      <c r="O325" s="45" t="s">
        <v>653</v>
      </c>
      <c r="P325" s="45" t="s">
        <v>653</v>
      </c>
      <c r="Q325" s="45" t="s">
        <v>653</v>
      </c>
      <c r="R325" s="45" t="s">
        <v>653</v>
      </c>
      <c r="S325" s="45" t="s">
        <v>653</v>
      </c>
      <c r="T325" s="45" t="s">
        <v>653</v>
      </c>
      <c r="U325" s="45" t="s">
        <v>653</v>
      </c>
      <c r="V325" s="729"/>
      <c r="W325" s="45" t="s">
        <v>653</v>
      </c>
      <c r="X325" s="45" t="s">
        <v>653</v>
      </c>
      <c r="Y325" s="45" t="s">
        <v>653</v>
      </c>
      <c r="Z325" s="45" t="s">
        <v>653</v>
      </c>
      <c r="AA325" s="45" t="s">
        <v>653</v>
      </c>
      <c r="AB325" s="450" t="s">
        <v>653</v>
      </c>
      <c r="AC325" s="45" t="s">
        <v>653</v>
      </c>
      <c r="AD325" s="45" t="s">
        <v>653</v>
      </c>
      <c r="AE325" s="45" t="s">
        <v>653</v>
      </c>
      <c r="AF325" s="45" t="s">
        <v>653</v>
      </c>
      <c r="AG325" s="45" t="s">
        <v>653</v>
      </c>
      <c r="AH325" s="45" t="s">
        <v>653</v>
      </c>
      <c r="AI325" s="45" t="s">
        <v>653</v>
      </c>
      <c r="AJ325" s="45" t="s">
        <v>653</v>
      </c>
      <c r="AK325" s="45" t="s">
        <v>653</v>
      </c>
      <c r="AL325" s="554"/>
      <c r="AM325" s="554"/>
      <c r="AN325" s="45" t="s">
        <v>653</v>
      </c>
      <c r="AO325" s="554"/>
      <c r="AP325" s="554"/>
      <c r="AQ325" s="45" t="s">
        <v>653</v>
      </c>
      <c r="AR325" s="45" t="s">
        <v>653</v>
      </c>
      <c r="AS325" s="45" t="s">
        <v>653</v>
      </c>
      <c r="AT325" s="45" t="s">
        <v>653</v>
      </c>
      <c r="AU325" s="554"/>
      <c r="AV325" s="554"/>
      <c r="AW325" s="45" t="s">
        <v>653</v>
      </c>
      <c r="AX325" s="554"/>
      <c r="AY325" s="554"/>
      <c r="AZ325" s="45" t="s">
        <v>653</v>
      </c>
      <c r="BA325" s="554"/>
      <c r="BB325" s="554"/>
      <c r="BC325" s="45"/>
      <c r="BD325" s="572">
        <v>42942</v>
      </c>
      <c r="BE325" s="737" t="s">
        <v>653</v>
      </c>
      <c r="BF325" s="450" t="s">
        <v>653</v>
      </c>
      <c r="BG325" s="45" t="s">
        <v>653</v>
      </c>
      <c r="BH325" s="580" t="s">
        <v>1024</v>
      </c>
      <c r="BI325" s="580" t="s">
        <v>1024</v>
      </c>
      <c r="BJ325" s="45" t="s">
        <v>653</v>
      </c>
      <c r="BK325" s="580" t="s">
        <v>1024</v>
      </c>
      <c r="BL325" s="580" t="s">
        <v>1024</v>
      </c>
      <c r="BM325" s="729"/>
      <c r="BN325" s="45" t="s">
        <v>653</v>
      </c>
      <c r="BO325" s="45" t="s">
        <v>653</v>
      </c>
      <c r="BP325" s="729"/>
      <c r="BQ325" s="45" t="s">
        <v>653</v>
      </c>
      <c r="BR325" s="45" t="s">
        <v>653</v>
      </c>
      <c r="BS325" s="729"/>
      <c r="BT325" s="45" t="s">
        <v>653</v>
      </c>
      <c r="BU325" s="45" t="s">
        <v>653</v>
      </c>
      <c r="BV325" s="45" t="s">
        <v>653</v>
      </c>
      <c r="BW325" s="554"/>
      <c r="BX325" s="554"/>
      <c r="BY325" s="580" t="s">
        <v>1024</v>
      </c>
      <c r="BZ325" s="579"/>
      <c r="CA325" s="579"/>
      <c r="CB325" s="45" t="s">
        <v>653</v>
      </c>
      <c r="CC325" s="579"/>
      <c r="CD325" s="579"/>
      <c r="CE325" s="45" t="s">
        <v>653</v>
      </c>
      <c r="CF325" s="45" t="s">
        <v>653</v>
      </c>
      <c r="CG325" s="45" t="s">
        <v>653</v>
      </c>
      <c r="CH325" s="45" t="s">
        <v>653</v>
      </c>
      <c r="CI325" s="737" t="s">
        <v>653</v>
      </c>
      <c r="CJ325" s="450" t="s">
        <v>653</v>
      </c>
      <c r="CK325" s="729"/>
      <c r="CL325" s="741" t="s">
        <v>653</v>
      </c>
      <c r="CM325" s="740" t="s">
        <v>653</v>
      </c>
      <c r="CN325" s="45" t="s">
        <v>653</v>
      </c>
      <c r="CO325" s="45" t="s">
        <v>653</v>
      </c>
      <c r="CP325" s="45" t="s">
        <v>653</v>
      </c>
      <c r="CQ325" s="45" t="s">
        <v>653</v>
      </c>
      <c r="CR325" s="738" t="s">
        <v>659</v>
      </c>
      <c r="CS325" s="45" t="s">
        <v>653</v>
      </c>
      <c r="CT325" s="45" t="s">
        <v>653</v>
      </c>
    </row>
    <row r="326" spans="1:98" ht="15" x14ac:dyDescent="0.2">
      <c r="A326" s="572">
        <v>42943</v>
      </c>
      <c r="B326" s="45" t="s">
        <v>653</v>
      </c>
      <c r="C326" s="450" t="s">
        <v>653</v>
      </c>
      <c r="D326" s="45" t="s">
        <v>653</v>
      </c>
      <c r="E326" s="45" t="s">
        <v>653</v>
      </c>
      <c r="F326" s="45" t="s">
        <v>653</v>
      </c>
      <c r="G326" s="45" t="s">
        <v>653</v>
      </c>
      <c r="H326" s="45" t="s">
        <v>653</v>
      </c>
      <c r="I326" s="45" t="s">
        <v>653</v>
      </c>
      <c r="J326" s="45" t="s">
        <v>653</v>
      </c>
      <c r="K326" s="45" t="s">
        <v>653</v>
      </c>
      <c r="L326" s="45" t="s">
        <v>653</v>
      </c>
      <c r="M326" s="45" t="s">
        <v>653</v>
      </c>
      <c r="N326" s="45" t="s">
        <v>653</v>
      </c>
      <c r="O326" s="45" t="s">
        <v>653</v>
      </c>
      <c r="P326" s="45" t="s">
        <v>653</v>
      </c>
      <c r="Q326" s="45" t="s">
        <v>653</v>
      </c>
      <c r="R326" s="45" t="s">
        <v>653</v>
      </c>
      <c r="S326" s="45" t="s">
        <v>653</v>
      </c>
      <c r="T326" s="45" t="s">
        <v>653</v>
      </c>
      <c r="U326" s="45" t="s">
        <v>653</v>
      </c>
      <c r="V326" s="729"/>
      <c r="W326" s="45" t="s">
        <v>653</v>
      </c>
      <c r="X326" s="45" t="s">
        <v>653</v>
      </c>
      <c r="Y326" s="45" t="s">
        <v>653</v>
      </c>
      <c r="Z326" s="45" t="s">
        <v>653</v>
      </c>
      <c r="AA326" s="45" t="s">
        <v>653</v>
      </c>
      <c r="AB326" s="731" t="s">
        <v>659</v>
      </c>
      <c r="AC326" s="45" t="s">
        <v>653</v>
      </c>
      <c r="AD326" s="45" t="s">
        <v>653</v>
      </c>
      <c r="AE326" s="45" t="s">
        <v>653</v>
      </c>
      <c r="AF326" s="45" t="s">
        <v>653</v>
      </c>
      <c r="AG326" s="45" t="s">
        <v>653</v>
      </c>
      <c r="AH326" s="45" t="s">
        <v>653</v>
      </c>
      <c r="AI326" s="45" t="s">
        <v>653</v>
      </c>
      <c r="AJ326" s="45" t="s">
        <v>653</v>
      </c>
      <c r="AK326" s="45" t="s">
        <v>653</v>
      </c>
      <c r="AL326" s="554"/>
      <c r="AM326" s="554"/>
      <c r="AN326" s="45" t="s">
        <v>653</v>
      </c>
      <c r="AO326" s="554"/>
      <c r="AP326" s="554"/>
      <c r="AQ326" s="45" t="s">
        <v>653</v>
      </c>
      <c r="AR326" s="45" t="s">
        <v>653</v>
      </c>
      <c r="AS326" s="45" t="s">
        <v>653</v>
      </c>
      <c r="AT326" s="45" t="s">
        <v>653</v>
      </c>
      <c r="AU326" s="554"/>
      <c r="AV326" s="554"/>
      <c r="AW326" s="45" t="s">
        <v>653</v>
      </c>
      <c r="AX326" s="554"/>
      <c r="AY326" s="554"/>
      <c r="AZ326" s="45" t="s">
        <v>653</v>
      </c>
      <c r="BA326" s="554"/>
      <c r="BB326" s="554"/>
      <c r="BC326" s="45"/>
      <c r="BD326" s="572">
        <v>42943</v>
      </c>
      <c r="BE326" s="737" t="s">
        <v>653</v>
      </c>
      <c r="BF326" s="450" t="s">
        <v>653</v>
      </c>
      <c r="BG326" s="45" t="s">
        <v>653</v>
      </c>
      <c r="BH326" s="580" t="s">
        <v>1024</v>
      </c>
      <c r="BI326" s="580" t="s">
        <v>1024</v>
      </c>
      <c r="BJ326" s="45" t="s">
        <v>653</v>
      </c>
      <c r="BK326" s="580" t="s">
        <v>1024</v>
      </c>
      <c r="BL326" s="580" t="s">
        <v>1024</v>
      </c>
      <c r="BM326" s="729"/>
      <c r="BN326" s="45" t="s">
        <v>653</v>
      </c>
      <c r="BO326" s="45" t="s">
        <v>653</v>
      </c>
      <c r="BP326" s="729"/>
      <c r="BQ326" s="45" t="s">
        <v>653</v>
      </c>
      <c r="BR326" s="45" t="s">
        <v>653</v>
      </c>
      <c r="BS326" s="729"/>
      <c r="BT326" s="45" t="s">
        <v>653</v>
      </c>
      <c r="BU326" s="45" t="s">
        <v>653</v>
      </c>
      <c r="BV326" s="45" t="s">
        <v>653</v>
      </c>
      <c r="BW326" s="554"/>
      <c r="BX326" s="554"/>
      <c r="BY326" s="580" t="s">
        <v>1024</v>
      </c>
      <c r="BZ326" s="579"/>
      <c r="CA326" s="579"/>
      <c r="CB326" s="45" t="s">
        <v>653</v>
      </c>
      <c r="CC326" s="579"/>
      <c r="CD326" s="579"/>
      <c r="CE326" s="45" t="s">
        <v>653</v>
      </c>
      <c r="CF326" s="45" t="s">
        <v>653</v>
      </c>
      <c r="CG326" s="45" t="s">
        <v>653</v>
      </c>
      <c r="CH326" s="45" t="s">
        <v>653</v>
      </c>
      <c r="CI326" s="737" t="s">
        <v>653</v>
      </c>
      <c r="CJ326" s="450" t="s">
        <v>653</v>
      </c>
      <c r="CK326" s="729"/>
      <c r="CL326" s="737" t="s">
        <v>653</v>
      </c>
      <c r="CM326" s="738" t="s">
        <v>659</v>
      </c>
      <c r="CN326" s="45" t="s">
        <v>653</v>
      </c>
      <c r="CO326" s="45" t="s">
        <v>653</v>
      </c>
      <c r="CP326" s="45" t="s">
        <v>653</v>
      </c>
      <c r="CQ326" s="45" t="s">
        <v>653</v>
      </c>
      <c r="CR326" s="738" t="s">
        <v>659</v>
      </c>
      <c r="CS326" s="45" t="s">
        <v>653</v>
      </c>
      <c r="CT326" s="45" t="s">
        <v>653</v>
      </c>
    </row>
    <row r="327" spans="1:98" ht="15" x14ac:dyDescent="0.2">
      <c r="A327" s="572">
        <v>42944</v>
      </c>
      <c r="B327" s="45" t="s">
        <v>653</v>
      </c>
      <c r="C327" s="450" t="s">
        <v>653</v>
      </c>
      <c r="D327" s="45" t="s">
        <v>653</v>
      </c>
      <c r="E327" s="45" t="s">
        <v>653</v>
      </c>
      <c r="F327" s="45" t="s">
        <v>653</v>
      </c>
      <c r="G327" s="45" t="s">
        <v>653</v>
      </c>
      <c r="H327" s="45" t="s">
        <v>653</v>
      </c>
      <c r="I327" s="45" t="s">
        <v>653</v>
      </c>
      <c r="J327" s="45" t="s">
        <v>653</v>
      </c>
      <c r="K327" s="45" t="s">
        <v>653</v>
      </c>
      <c r="L327" s="45" t="s">
        <v>653</v>
      </c>
      <c r="M327" s="45" t="s">
        <v>653</v>
      </c>
      <c r="N327" s="45" t="s">
        <v>653</v>
      </c>
      <c r="O327" s="45" t="s">
        <v>653</v>
      </c>
      <c r="P327" s="45" t="s">
        <v>653</v>
      </c>
      <c r="Q327" s="45" t="s">
        <v>653</v>
      </c>
      <c r="R327" s="45" t="s">
        <v>653</v>
      </c>
      <c r="S327" s="45" t="s">
        <v>653</v>
      </c>
      <c r="T327" s="45" t="s">
        <v>653</v>
      </c>
      <c r="U327" s="45" t="s">
        <v>653</v>
      </c>
      <c r="V327" s="729"/>
      <c r="W327" s="45" t="s">
        <v>653</v>
      </c>
      <c r="X327" s="45" t="s">
        <v>653</v>
      </c>
      <c r="Y327" s="45" t="s">
        <v>653</v>
      </c>
      <c r="Z327" s="45" t="s">
        <v>653</v>
      </c>
      <c r="AA327" s="45" t="s">
        <v>653</v>
      </c>
      <c r="AB327" s="731" t="s">
        <v>659</v>
      </c>
      <c r="AC327" s="45" t="s">
        <v>653</v>
      </c>
      <c r="AD327" s="45" t="s">
        <v>653</v>
      </c>
      <c r="AE327" s="45" t="s">
        <v>653</v>
      </c>
      <c r="AF327" s="45" t="s">
        <v>653</v>
      </c>
      <c r="AG327" s="45" t="s">
        <v>653</v>
      </c>
      <c r="AH327" s="45" t="s">
        <v>653</v>
      </c>
      <c r="AI327" s="45" t="s">
        <v>653</v>
      </c>
      <c r="AJ327" s="45" t="s">
        <v>653</v>
      </c>
      <c r="AK327" s="45" t="s">
        <v>653</v>
      </c>
      <c r="AL327" s="554"/>
      <c r="AM327" s="554"/>
      <c r="AN327" s="45" t="s">
        <v>653</v>
      </c>
      <c r="AO327" s="554"/>
      <c r="AP327" s="554"/>
      <c r="AQ327" s="45" t="s">
        <v>653</v>
      </c>
      <c r="AR327" s="45" t="s">
        <v>653</v>
      </c>
      <c r="AS327" s="45" t="s">
        <v>653</v>
      </c>
      <c r="AT327" s="45" t="s">
        <v>653</v>
      </c>
      <c r="AU327" s="554"/>
      <c r="AV327" s="554"/>
      <c r="AW327" s="45" t="s">
        <v>653</v>
      </c>
      <c r="AX327" s="554"/>
      <c r="AY327" s="554"/>
      <c r="AZ327" s="45" t="s">
        <v>653</v>
      </c>
      <c r="BA327" s="554"/>
      <c r="BB327" s="554"/>
      <c r="BC327" s="45"/>
      <c r="BD327" s="572">
        <v>42944</v>
      </c>
      <c r="BE327" s="737" t="s">
        <v>653</v>
      </c>
      <c r="BF327" s="450" t="s">
        <v>653</v>
      </c>
      <c r="BG327" s="45" t="s">
        <v>653</v>
      </c>
      <c r="BH327" s="580" t="s">
        <v>1024</v>
      </c>
      <c r="BI327" s="580" t="s">
        <v>1024</v>
      </c>
      <c r="BJ327" s="45" t="s">
        <v>653</v>
      </c>
      <c r="BK327" s="580" t="s">
        <v>1024</v>
      </c>
      <c r="BL327" s="580" t="s">
        <v>1024</v>
      </c>
      <c r="BM327" s="729"/>
      <c r="BN327" s="45" t="s">
        <v>653</v>
      </c>
      <c r="BO327" s="45" t="s">
        <v>653</v>
      </c>
      <c r="BP327" s="729"/>
      <c r="BQ327" s="45" t="s">
        <v>653</v>
      </c>
      <c r="BR327" s="45" t="s">
        <v>653</v>
      </c>
      <c r="BS327" s="729"/>
      <c r="BT327" s="45" t="s">
        <v>653</v>
      </c>
      <c r="BU327" s="45" t="s">
        <v>653</v>
      </c>
      <c r="BV327" s="45" t="s">
        <v>653</v>
      </c>
      <c r="BW327" s="554"/>
      <c r="BX327" s="554"/>
      <c r="BY327" s="580" t="s">
        <v>1024</v>
      </c>
      <c r="BZ327" s="579"/>
      <c r="CA327" s="579"/>
      <c r="CB327" s="45" t="s">
        <v>653</v>
      </c>
      <c r="CC327" s="579"/>
      <c r="CD327" s="579"/>
      <c r="CE327" s="45" t="s">
        <v>653</v>
      </c>
      <c r="CF327" s="45" t="s">
        <v>653</v>
      </c>
      <c r="CG327" s="45" t="s">
        <v>653</v>
      </c>
      <c r="CH327" s="45" t="s">
        <v>653</v>
      </c>
      <c r="CI327" s="737" t="s">
        <v>653</v>
      </c>
      <c r="CJ327" s="450" t="s">
        <v>653</v>
      </c>
      <c r="CK327" s="729"/>
      <c r="CL327" s="739" t="s">
        <v>665</v>
      </c>
      <c r="CM327" s="738" t="s">
        <v>659</v>
      </c>
      <c r="CN327" s="45" t="s">
        <v>653</v>
      </c>
      <c r="CO327" s="45" t="s">
        <v>653</v>
      </c>
      <c r="CP327" s="45" t="s">
        <v>653</v>
      </c>
      <c r="CQ327" s="45" t="s">
        <v>653</v>
      </c>
      <c r="CR327" s="738" t="s">
        <v>659</v>
      </c>
      <c r="CS327" s="45" t="s">
        <v>653</v>
      </c>
      <c r="CT327" s="45" t="s">
        <v>653</v>
      </c>
    </row>
    <row r="328" spans="1:98" ht="15" x14ac:dyDescent="0.2">
      <c r="A328" s="572">
        <v>42945</v>
      </c>
      <c r="B328" s="45" t="s">
        <v>653</v>
      </c>
      <c r="C328" s="450" t="s">
        <v>653</v>
      </c>
      <c r="D328" s="45" t="s">
        <v>653</v>
      </c>
      <c r="E328" s="45" t="s">
        <v>653</v>
      </c>
      <c r="F328" s="45" t="s">
        <v>653</v>
      </c>
      <c r="G328" s="45" t="s">
        <v>653</v>
      </c>
      <c r="H328" s="45" t="s">
        <v>653</v>
      </c>
      <c r="I328" s="45" t="s">
        <v>653</v>
      </c>
      <c r="J328" s="45" t="s">
        <v>653</v>
      </c>
      <c r="K328" s="45" t="s">
        <v>653</v>
      </c>
      <c r="L328" s="45" t="s">
        <v>653</v>
      </c>
      <c r="M328" s="45" t="s">
        <v>653</v>
      </c>
      <c r="N328" s="45" t="s">
        <v>653</v>
      </c>
      <c r="O328" s="45" t="s">
        <v>653</v>
      </c>
      <c r="P328" s="45" t="s">
        <v>653</v>
      </c>
      <c r="Q328" s="45" t="s">
        <v>653</v>
      </c>
      <c r="R328" s="45" t="s">
        <v>653</v>
      </c>
      <c r="S328" s="45" t="s">
        <v>653</v>
      </c>
      <c r="T328" s="45" t="s">
        <v>653</v>
      </c>
      <c r="U328" s="45" t="s">
        <v>653</v>
      </c>
      <c r="V328" s="729"/>
      <c r="W328" s="45" t="s">
        <v>653</v>
      </c>
      <c r="X328" s="45" t="s">
        <v>653</v>
      </c>
      <c r="Y328" s="45" t="s">
        <v>653</v>
      </c>
      <c r="Z328" s="45" t="s">
        <v>653</v>
      </c>
      <c r="AA328" s="45" t="s">
        <v>653</v>
      </c>
      <c r="AB328" s="731" t="s">
        <v>659</v>
      </c>
      <c r="AC328" s="45" t="s">
        <v>653</v>
      </c>
      <c r="AD328" s="45" t="s">
        <v>653</v>
      </c>
      <c r="AE328" s="45" t="s">
        <v>653</v>
      </c>
      <c r="AF328" s="45" t="s">
        <v>653</v>
      </c>
      <c r="AG328" s="45" t="s">
        <v>653</v>
      </c>
      <c r="AH328" s="45" t="s">
        <v>653</v>
      </c>
      <c r="AI328" s="45" t="s">
        <v>653</v>
      </c>
      <c r="AJ328" s="45" t="s">
        <v>653</v>
      </c>
      <c r="AK328" s="45" t="s">
        <v>653</v>
      </c>
      <c r="AL328" s="554"/>
      <c r="AM328" s="554"/>
      <c r="AN328" s="45" t="s">
        <v>653</v>
      </c>
      <c r="AO328" s="554"/>
      <c r="AP328" s="554"/>
      <c r="AQ328" s="45" t="s">
        <v>653</v>
      </c>
      <c r="AR328" s="45" t="s">
        <v>653</v>
      </c>
      <c r="AS328" s="45" t="s">
        <v>653</v>
      </c>
      <c r="AT328" s="45" t="s">
        <v>653</v>
      </c>
      <c r="AU328" s="554"/>
      <c r="AV328" s="554"/>
      <c r="AW328" s="45" t="s">
        <v>653</v>
      </c>
      <c r="AX328" s="554"/>
      <c r="AY328" s="554"/>
      <c r="AZ328" s="45" t="s">
        <v>653</v>
      </c>
      <c r="BA328" s="554"/>
      <c r="BB328" s="554"/>
      <c r="BC328" s="45"/>
      <c r="BD328" s="572">
        <v>42945</v>
      </c>
      <c r="BE328" s="737" t="s">
        <v>653</v>
      </c>
      <c r="BF328" s="450" t="s">
        <v>653</v>
      </c>
      <c r="BG328" s="45" t="s">
        <v>653</v>
      </c>
      <c r="BH328" s="580" t="s">
        <v>1024</v>
      </c>
      <c r="BI328" s="580" t="s">
        <v>1024</v>
      </c>
      <c r="BJ328" s="45" t="s">
        <v>653</v>
      </c>
      <c r="BK328" s="580" t="s">
        <v>1024</v>
      </c>
      <c r="BL328" s="580" t="s">
        <v>1024</v>
      </c>
      <c r="BM328" s="729"/>
      <c r="BN328" s="45" t="s">
        <v>653</v>
      </c>
      <c r="BO328" s="45" t="s">
        <v>653</v>
      </c>
      <c r="BP328" s="729"/>
      <c r="BQ328" s="45" t="s">
        <v>653</v>
      </c>
      <c r="BR328" s="45" t="s">
        <v>653</v>
      </c>
      <c r="BS328" s="729"/>
      <c r="BT328" s="45" t="s">
        <v>653</v>
      </c>
      <c r="BU328" s="45" t="s">
        <v>653</v>
      </c>
      <c r="BV328" s="45" t="s">
        <v>653</v>
      </c>
      <c r="BW328" s="554"/>
      <c r="BX328" s="554"/>
      <c r="BY328" s="580" t="s">
        <v>1024</v>
      </c>
      <c r="BZ328" s="579"/>
      <c r="CA328" s="579"/>
      <c r="CB328" s="45" t="s">
        <v>653</v>
      </c>
      <c r="CC328" s="579"/>
      <c r="CD328" s="579"/>
      <c r="CE328" s="45" t="s">
        <v>653</v>
      </c>
      <c r="CF328" s="45" t="s">
        <v>653</v>
      </c>
      <c r="CG328" s="45" t="s">
        <v>653</v>
      </c>
      <c r="CH328" s="45" t="s">
        <v>653</v>
      </c>
      <c r="CI328" s="737" t="s">
        <v>653</v>
      </c>
      <c r="CJ328" s="450" t="s">
        <v>653</v>
      </c>
      <c r="CK328" s="729"/>
      <c r="CL328" s="739" t="s">
        <v>665</v>
      </c>
      <c r="CM328" s="738" t="s">
        <v>659</v>
      </c>
      <c r="CN328" s="45" t="s">
        <v>653</v>
      </c>
      <c r="CO328" s="45" t="s">
        <v>653</v>
      </c>
      <c r="CP328" s="45" t="s">
        <v>653</v>
      </c>
      <c r="CQ328" s="45" t="s">
        <v>653</v>
      </c>
      <c r="CR328" s="738" t="s">
        <v>659</v>
      </c>
      <c r="CS328" s="45" t="s">
        <v>653</v>
      </c>
      <c r="CT328" s="45" t="s">
        <v>653</v>
      </c>
    </row>
    <row r="329" spans="1:98" x14ac:dyDescent="0.15">
      <c r="A329" s="572">
        <v>42946</v>
      </c>
      <c r="B329" s="45" t="s">
        <v>653</v>
      </c>
      <c r="C329" s="450" t="s">
        <v>653</v>
      </c>
      <c r="D329" s="45" t="s">
        <v>653</v>
      </c>
      <c r="E329" s="45" t="s">
        <v>653</v>
      </c>
      <c r="F329" s="45" t="s">
        <v>653</v>
      </c>
      <c r="G329" s="45" t="s">
        <v>653</v>
      </c>
      <c r="H329" s="45" t="s">
        <v>653</v>
      </c>
      <c r="I329" s="45" t="s">
        <v>653</v>
      </c>
      <c r="J329" s="45" t="s">
        <v>653</v>
      </c>
      <c r="K329" s="45" t="s">
        <v>653</v>
      </c>
      <c r="L329" s="45" t="s">
        <v>653</v>
      </c>
      <c r="M329" s="45" t="s">
        <v>653</v>
      </c>
      <c r="N329" s="45" t="s">
        <v>653</v>
      </c>
      <c r="O329" s="45" t="s">
        <v>653</v>
      </c>
      <c r="P329" s="45" t="s">
        <v>653</v>
      </c>
      <c r="Q329" s="45" t="s">
        <v>653</v>
      </c>
      <c r="R329" s="45" t="s">
        <v>653</v>
      </c>
      <c r="S329" s="45" t="s">
        <v>653</v>
      </c>
      <c r="T329" s="45" t="s">
        <v>653</v>
      </c>
      <c r="U329" s="45" t="s">
        <v>653</v>
      </c>
      <c r="V329" s="729"/>
      <c r="W329" s="45" t="s">
        <v>653</v>
      </c>
      <c r="X329" s="45" t="s">
        <v>653</v>
      </c>
      <c r="Y329" s="45" t="s">
        <v>653</v>
      </c>
      <c r="Z329" s="45" t="s">
        <v>653</v>
      </c>
      <c r="AA329" s="45" t="s">
        <v>653</v>
      </c>
      <c r="AB329" s="450" t="s">
        <v>653</v>
      </c>
      <c r="AC329" s="45" t="s">
        <v>653</v>
      </c>
      <c r="AD329" s="45" t="s">
        <v>653</v>
      </c>
      <c r="AE329" s="45" t="s">
        <v>653</v>
      </c>
      <c r="AF329" s="45" t="s">
        <v>653</v>
      </c>
      <c r="AG329" s="45" t="s">
        <v>653</v>
      </c>
      <c r="AH329" s="45" t="s">
        <v>653</v>
      </c>
      <c r="AI329" s="45" t="s">
        <v>653</v>
      </c>
      <c r="AJ329" s="45" t="s">
        <v>653</v>
      </c>
      <c r="AK329" s="45" t="s">
        <v>653</v>
      </c>
      <c r="AL329" s="554"/>
      <c r="AM329" s="554"/>
      <c r="AN329" s="45" t="s">
        <v>653</v>
      </c>
      <c r="AO329" s="554"/>
      <c r="AP329" s="554"/>
      <c r="AQ329" s="45" t="s">
        <v>653</v>
      </c>
      <c r="AR329" s="45" t="s">
        <v>653</v>
      </c>
      <c r="AS329" s="45" t="s">
        <v>653</v>
      </c>
      <c r="AT329" s="45" t="s">
        <v>653</v>
      </c>
      <c r="AU329" s="554"/>
      <c r="AV329" s="554"/>
      <c r="AW329" s="45" t="s">
        <v>653</v>
      </c>
      <c r="AX329" s="554"/>
      <c r="AY329" s="554"/>
      <c r="AZ329" s="45" t="s">
        <v>653</v>
      </c>
      <c r="BA329" s="554"/>
      <c r="BB329" s="554"/>
      <c r="BC329" s="45"/>
      <c r="BD329" s="572">
        <v>42946</v>
      </c>
      <c r="BE329" s="737" t="s">
        <v>653</v>
      </c>
      <c r="BF329" s="450" t="s">
        <v>653</v>
      </c>
      <c r="BG329" s="45" t="s">
        <v>653</v>
      </c>
      <c r="BH329" s="580" t="s">
        <v>1024</v>
      </c>
      <c r="BI329" s="580" t="s">
        <v>1024</v>
      </c>
      <c r="BJ329" s="45" t="s">
        <v>653</v>
      </c>
      <c r="BK329" s="580" t="s">
        <v>1024</v>
      </c>
      <c r="BL329" s="580" t="s">
        <v>1024</v>
      </c>
      <c r="BM329" s="729"/>
      <c r="BN329" s="45" t="s">
        <v>653</v>
      </c>
      <c r="BO329" s="45" t="s">
        <v>653</v>
      </c>
      <c r="BP329" s="729"/>
      <c r="BQ329" s="45" t="s">
        <v>653</v>
      </c>
      <c r="BR329" s="45" t="s">
        <v>653</v>
      </c>
      <c r="BS329" s="729"/>
      <c r="BT329" s="45" t="s">
        <v>653</v>
      </c>
      <c r="BU329" s="45" t="s">
        <v>653</v>
      </c>
      <c r="BV329" s="45" t="s">
        <v>653</v>
      </c>
      <c r="BW329" s="554"/>
      <c r="BX329" s="554"/>
      <c r="BY329" s="580" t="s">
        <v>1024</v>
      </c>
      <c r="BZ329" s="579"/>
      <c r="CA329" s="579"/>
      <c r="CB329" s="45" t="s">
        <v>653</v>
      </c>
      <c r="CC329" s="579"/>
      <c r="CD329" s="579"/>
      <c r="CE329" s="45" t="s">
        <v>653</v>
      </c>
      <c r="CF329" s="45" t="s">
        <v>653</v>
      </c>
      <c r="CG329" s="45" t="s">
        <v>653</v>
      </c>
      <c r="CH329" s="45" t="s">
        <v>653</v>
      </c>
      <c r="CI329" s="737" t="s">
        <v>653</v>
      </c>
      <c r="CJ329" s="450" t="s">
        <v>653</v>
      </c>
      <c r="CK329" s="729"/>
      <c r="CL329" s="736" t="s">
        <v>653</v>
      </c>
      <c r="CM329" s="738" t="s">
        <v>659</v>
      </c>
      <c r="CN329" s="45" t="s">
        <v>653</v>
      </c>
      <c r="CO329" s="45" t="s">
        <v>653</v>
      </c>
      <c r="CP329" s="45" t="s">
        <v>653</v>
      </c>
      <c r="CQ329" s="45" t="s">
        <v>653</v>
      </c>
      <c r="CR329" s="738" t="s">
        <v>659</v>
      </c>
      <c r="CS329" s="45" t="s">
        <v>653</v>
      </c>
      <c r="CT329" s="45" t="s">
        <v>653</v>
      </c>
    </row>
    <row r="330" spans="1:98" x14ac:dyDescent="0.15">
      <c r="A330" s="572">
        <v>42947</v>
      </c>
      <c r="B330" s="45" t="s">
        <v>653</v>
      </c>
      <c r="C330" s="450" t="s">
        <v>653</v>
      </c>
      <c r="D330" s="45" t="s">
        <v>653</v>
      </c>
      <c r="E330" s="45" t="s">
        <v>653</v>
      </c>
      <c r="F330" s="45" t="s">
        <v>653</v>
      </c>
      <c r="G330" s="45" t="s">
        <v>653</v>
      </c>
      <c r="H330" s="45" t="s">
        <v>653</v>
      </c>
      <c r="I330" s="45" t="s">
        <v>653</v>
      </c>
      <c r="J330" s="45" t="s">
        <v>653</v>
      </c>
      <c r="K330" s="45" t="s">
        <v>653</v>
      </c>
      <c r="L330" s="45" t="s">
        <v>653</v>
      </c>
      <c r="M330" s="45" t="s">
        <v>653</v>
      </c>
      <c r="N330" s="45" t="s">
        <v>653</v>
      </c>
      <c r="O330" s="45" t="s">
        <v>653</v>
      </c>
      <c r="P330" s="45" t="s">
        <v>653</v>
      </c>
      <c r="Q330" s="45" t="s">
        <v>653</v>
      </c>
      <c r="R330" s="45" t="s">
        <v>653</v>
      </c>
      <c r="S330" s="45" t="s">
        <v>653</v>
      </c>
      <c r="T330" s="45" t="s">
        <v>653</v>
      </c>
      <c r="U330" s="45" t="s">
        <v>653</v>
      </c>
      <c r="V330" s="729"/>
      <c r="W330" s="45" t="s">
        <v>653</v>
      </c>
      <c r="X330" s="45" t="s">
        <v>653</v>
      </c>
      <c r="Y330" s="45" t="s">
        <v>653</v>
      </c>
      <c r="Z330" s="45" t="s">
        <v>653</v>
      </c>
      <c r="AA330" s="45" t="s">
        <v>653</v>
      </c>
      <c r="AB330" s="450" t="s">
        <v>653</v>
      </c>
      <c r="AC330" s="45" t="s">
        <v>653</v>
      </c>
      <c r="AD330" s="45" t="s">
        <v>653</v>
      </c>
      <c r="AE330" s="45" t="s">
        <v>653</v>
      </c>
      <c r="AF330" s="45" t="s">
        <v>653</v>
      </c>
      <c r="AG330" s="45" t="s">
        <v>653</v>
      </c>
      <c r="AH330" s="45" t="s">
        <v>653</v>
      </c>
      <c r="AI330" s="45" t="s">
        <v>653</v>
      </c>
      <c r="AJ330" s="45" t="s">
        <v>653</v>
      </c>
      <c r="AK330" s="45" t="s">
        <v>653</v>
      </c>
      <c r="AL330" s="554"/>
      <c r="AM330" s="554"/>
      <c r="AN330" s="45" t="s">
        <v>653</v>
      </c>
      <c r="AO330" s="554"/>
      <c r="AP330" s="554"/>
      <c r="AQ330" s="45" t="s">
        <v>653</v>
      </c>
      <c r="AR330" s="45" t="s">
        <v>653</v>
      </c>
      <c r="AS330" s="45" t="s">
        <v>653</v>
      </c>
      <c r="AT330" s="45" t="s">
        <v>653</v>
      </c>
      <c r="AU330" s="554"/>
      <c r="AV330" s="554"/>
      <c r="AW330" s="45" t="s">
        <v>653</v>
      </c>
      <c r="AX330" s="554"/>
      <c r="AY330" s="554"/>
      <c r="AZ330" s="45" t="s">
        <v>653</v>
      </c>
      <c r="BA330" s="554"/>
      <c r="BB330" s="554"/>
      <c r="BC330" s="45"/>
      <c r="BD330" s="572">
        <v>42947</v>
      </c>
      <c r="BE330" s="737" t="s">
        <v>653</v>
      </c>
      <c r="BF330" s="450" t="s">
        <v>653</v>
      </c>
      <c r="BG330" s="45" t="s">
        <v>653</v>
      </c>
      <c r="BH330" s="580" t="s">
        <v>1024</v>
      </c>
      <c r="BI330" s="580" t="s">
        <v>1024</v>
      </c>
      <c r="BJ330" s="45" t="s">
        <v>653</v>
      </c>
      <c r="BK330" s="580" t="s">
        <v>1024</v>
      </c>
      <c r="BL330" s="580" t="s">
        <v>1024</v>
      </c>
      <c r="BM330" s="729"/>
      <c r="BN330" s="45" t="s">
        <v>653</v>
      </c>
      <c r="BO330" s="45" t="s">
        <v>653</v>
      </c>
      <c r="BP330" s="729"/>
      <c r="BQ330" s="45" t="s">
        <v>653</v>
      </c>
      <c r="BR330" s="45" t="s">
        <v>653</v>
      </c>
      <c r="BS330" s="729"/>
      <c r="BT330" s="45" t="s">
        <v>653</v>
      </c>
      <c r="BU330" s="45" t="s">
        <v>653</v>
      </c>
      <c r="BV330" s="45" t="s">
        <v>653</v>
      </c>
      <c r="BW330" s="554"/>
      <c r="BX330" s="554"/>
      <c r="BY330" s="580" t="s">
        <v>1024</v>
      </c>
      <c r="BZ330" s="579"/>
      <c r="CA330" s="579"/>
      <c r="CB330" s="45" t="s">
        <v>653</v>
      </c>
      <c r="CC330" s="579"/>
      <c r="CD330" s="579"/>
      <c r="CE330" s="45" t="s">
        <v>653</v>
      </c>
      <c r="CF330" s="45" t="s">
        <v>653</v>
      </c>
      <c r="CG330" s="45" t="s">
        <v>653</v>
      </c>
      <c r="CH330" s="45" t="s">
        <v>653</v>
      </c>
      <c r="CI330" s="737" t="s">
        <v>653</v>
      </c>
      <c r="CJ330" s="450" t="s">
        <v>653</v>
      </c>
      <c r="CK330" s="729"/>
      <c r="CL330" s="738" t="s">
        <v>659</v>
      </c>
      <c r="CM330" s="738" t="s">
        <v>659</v>
      </c>
      <c r="CN330" s="45" t="s">
        <v>653</v>
      </c>
      <c r="CO330" s="45" t="s">
        <v>653</v>
      </c>
      <c r="CP330" s="45" t="s">
        <v>653</v>
      </c>
      <c r="CQ330" s="45" t="s">
        <v>653</v>
      </c>
      <c r="CR330" s="738" t="s">
        <v>659</v>
      </c>
      <c r="CS330" s="45" t="s">
        <v>653</v>
      </c>
      <c r="CT330" s="45" t="s">
        <v>653</v>
      </c>
    </row>
    <row r="331" spans="1:98" ht="15" x14ac:dyDescent="0.2">
      <c r="A331" s="572">
        <v>42948</v>
      </c>
      <c r="B331" s="45" t="s">
        <v>653</v>
      </c>
      <c r="C331" s="450" t="s">
        <v>653</v>
      </c>
      <c r="D331" s="45" t="s">
        <v>653</v>
      </c>
      <c r="E331" s="45" t="s">
        <v>653</v>
      </c>
      <c r="F331" s="45" t="s">
        <v>653</v>
      </c>
      <c r="G331" s="45" t="s">
        <v>653</v>
      </c>
      <c r="H331" s="45" t="s">
        <v>653</v>
      </c>
      <c r="I331" s="45" t="s">
        <v>653</v>
      </c>
      <c r="J331" s="45" t="s">
        <v>653</v>
      </c>
      <c r="K331" s="45" t="s">
        <v>653</v>
      </c>
      <c r="L331" s="45" t="s">
        <v>653</v>
      </c>
      <c r="M331" s="45" t="s">
        <v>653</v>
      </c>
      <c r="N331" s="45" t="s">
        <v>653</v>
      </c>
      <c r="O331" s="45" t="s">
        <v>653</v>
      </c>
      <c r="P331" s="45" t="s">
        <v>653</v>
      </c>
      <c r="Q331" s="45" t="s">
        <v>653</v>
      </c>
      <c r="R331" s="45" t="s">
        <v>653</v>
      </c>
      <c r="S331" s="45" t="s">
        <v>653</v>
      </c>
      <c r="T331" s="45" t="s">
        <v>653</v>
      </c>
      <c r="U331" s="45" t="s">
        <v>653</v>
      </c>
      <c r="V331" s="729"/>
      <c r="W331" s="45" t="s">
        <v>653</v>
      </c>
      <c r="X331" s="45" t="s">
        <v>653</v>
      </c>
      <c r="Y331" s="45" t="s">
        <v>653</v>
      </c>
      <c r="Z331" s="45" t="s">
        <v>653</v>
      </c>
      <c r="AA331" s="45" t="s">
        <v>653</v>
      </c>
      <c r="AB331" s="731" t="s">
        <v>659</v>
      </c>
      <c r="AC331" s="45" t="s">
        <v>653</v>
      </c>
      <c r="AD331" s="45" t="s">
        <v>653</v>
      </c>
      <c r="AE331" s="45" t="s">
        <v>653</v>
      </c>
      <c r="AF331" s="45" t="s">
        <v>653</v>
      </c>
      <c r="AG331" s="45" t="s">
        <v>653</v>
      </c>
      <c r="AH331" s="45" t="s">
        <v>653</v>
      </c>
      <c r="AI331" s="45" t="s">
        <v>653</v>
      </c>
      <c r="AJ331" s="45" t="s">
        <v>653</v>
      </c>
      <c r="AK331" s="45" t="s">
        <v>653</v>
      </c>
      <c r="AL331" s="554"/>
      <c r="AM331" s="554"/>
      <c r="AN331" s="45" t="s">
        <v>653</v>
      </c>
      <c r="AO331" s="554"/>
      <c r="AP331" s="554"/>
      <c r="AQ331" s="45" t="s">
        <v>653</v>
      </c>
      <c r="AR331" s="45" t="s">
        <v>653</v>
      </c>
      <c r="AS331" s="45" t="s">
        <v>653</v>
      </c>
      <c r="AT331" s="45" t="s">
        <v>653</v>
      </c>
      <c r="AU331" s="554"/>
      <c r="AV331" s="554"/>
      <c r="AW331" s="45" t="s">
        <v>653</v>
      </c>
      <c r="AX331" s="554"/>
      <c r="AY331" s="554"/>
      <c r="AZ331" s="45" t="s">
        <v>653</v>
      </c>
      <c r="BA331" s="554"/>
      <c r="BB331" s="554"/>
      <c r="BC331" s="580" t="s">
        <v>1024</v>
      </c>
      <c r="BD331" s="572">
        <v>42948</v>
      </c>
      <c r="BE331" s="737" t="s">
        <v>653</v>
      </c>
      <c r="BF331" s="450" t="s">
        <v>653</v>
      </c>
      <c r="BG331" s="45" t="s">
        <v>653</v>
      </c>
      <c r="BH331" s="580" t="s">
        <v>1024</v>
      </c>
      <c r="BI331" s="580" t="s">
        <v>1024</v>
      </c>
      <c r="BJ331" s="45" t="s">
        <v>653</v>
      </c>
      <c r="BK331" s="580" t="s">
        <v>1024</v>
      </c>
      <c r="BL331" s="580" t="s">
        <v>1024</v>
      </c>
      <c r="BM331" s="729"/>
      <c r="BN331" s="45" t="s">
        <v>653</v>
      </c>
      <c r="BO331" s="45" t="s">
        <v>653</v>
      </c>
      <c r="BP331" s="729"/>
      <c r="BQ331" s="45" t="s">
        <v>653</v>
      </c>
      <c r="BR331" s="45" t="s">
        <v>653</v>
      </c>
      <c r="BS331" s="729"/>
      <c r="BT331" s="45" t="s">
        <v>653</v>
      </c>
      <c r="BU331" s="45" t="s">
        <v>653</v>
      </c>
      <c r="BV331" s="45" t="s">
        <v>653</v>
      </c>
      <c r="BW331" s="554"/>
      <c r="BX331" s="554"/>
      <c r="BY331" s="580" t="s">
        <v>1024</v>
      </c>
      <c r="BZ331" s="579"/>
      <c r="CA331" s="579"/>
      <c r="CB331" s="45" t="s">
        <v>653</v>
      </c>
      <c r="CC331" s="579"/>
      <c r="CD331" s="579"/>
      <c r="CE331" s="45" t="s">
        <v>653</v>
      </c>
      <c r="CF331" s="45" t="s">
        <v>653</v>
      </c>
      <c r="CG331" s="45" t="s">
        <v>653</v>
      </c>
      <c r="CH331" s="45" t="s">
        <v>653</v>
      </c>
      <c r="CI331" s="737" t="s">
        <v>653</v>
      </c>
      <c r="CJ331" s="450" t="s">
        <v>653</v>
      </c>
      <c r="CK331" s="729"/>
      <c r="CL331" s="738" t="s">
        <v>659</v>
      </c>
      <c r="CM331" s="738" t="s">
        <v>659</v>
      </c>
      <c r="CN331" s="45" t="s">
        <v>653</v>
      </c>
      <c r="CO331" s="45" t="s">
        <v>653</v>
      </c>
      <c r="CP331" s="45" t="s">
        <v>653</v>
      </c>
      <c r="CQ331" s="45" t="s">
        <v>653</v>
      </c>
      <c r="CR331" s="738" t="s">
        <v>659</v>
      </c>
      <c r="CS331" s="45" t="s">
        <v>653</v>
      </c>
      <c r="CT331" s="45" t="s">
        <v>653</v>
      </c>
    </row>
    <row r="332" spans="1:98" x14ac:dyDescent="0.15">
      <c r="A332" s="572">
        <v>42949</v>
      </c>
      <c r="B332" s="45" t="s">
        <v>653</v>
      </c>
      <c r="C332" s="450" t="s">
        <v>653</v>
      </c>
      <c r="D332" s="45" t="s">
        <v>653</v>
      </c>
      <c r="E332" s="45" t="s">
        <v>653</v>
      </c>
      <c r="F332" s="45" t="s">
        <v>653</v>
      </c>
      <c r="G332" s="45" t="s">
        <v>653</v>
      </c>
      <c r="H332" s="45" t="s">
        <v>653</v>
      </c>
      <c r="I332" s="45" t="s">
        <v>653</v>
      </c>
      <c r="J332" s="45" t="s">
        <v>653</v>
      </c>
      <c r="K332" s="45" t="s">
        <v>653</v>
      </c>
      <c r="L332" s="45" t="s">
        <v>653</v>
      </c>
      <c r="M332" s="45" t="s">
        <v>653</v>
      </c>
      <c r="N332" s="45" t="s">
        <v>653</v>
      </c>
      <c r="O332" s="45" t="s">
        <v>653</v>
      </c>
      <c r="P332" s="45" t="s">
        <v>653</v>
      </c>
      <c r="Q332" s="45" t="s">
        <v>653</v>
      </c>
      <c r="R332" s="45" t="s">
        <v>653</v>
      </c>
      <c r="S332" s="45" t="s">
        <v>653</v>
      </c>
      <c r="T332" s="45" t="s">
        <v>653</v>
      </c>
      <c r="U332" s="45" t="s">
        <v>653</v>
      </c>
      <c r="V332" s="729"/>
      <c r="W332" s="45" t="s">
        <v>653</v>
      </c>
      <c r="X332" s="45" t="s">
        <v>653</v>
      </c>
      <c r="Y332" s="45" t="s">
        <v>653</v>
      </c>
      <c r="Z332" s="45" t="s">
        <v>653</v>
      </c>
      <c r="AA332" s="45" t="s">
        <v>653</v>
      </c>
      <c r="AB332" s="450" t="s">
        <v>653</v>
      </c>
      <c r="AC332" s="45" t="s">
        <v>653</v>
      </c>
      <c r="AD332" s="45" t="s">
        <v>653</v>
      </c>
      <c r="AE332" s="45" t="s">
        <v>653</v>
      </c>
      <c r="AF332" s="45" t="s">
        <v>653</v>
      </c>
      <c r="AG332" s="45" t="s">
        <v>653</v>
      </c>
      <c r="AH332" s="45" t="s">
        <v>653</v>
      </c>
      <c r="AI332" s="45" t="s">
        <v>653</v>
      </c>
      <c r="AJ332" s="45" t="s">
        <v>653</v>
      </c>
      <c r="AK332" s="45" t="s">
        <v>653</v>
      </c>
      <c r="AL332" s="554"/>
      <c r="AM332" s="554"/>
      <c r="AN332" s="45" t="s">
        <v>653</v>
      </c>
      <c r="AO332" s="554"/>
      <c r="AP332" s="554"/>
      <c r="AQ332" s="45" t="s">
        <v>653</v>
      </c>
      <c r="AR332" s="45" t="s">
        <v>653</v>
      </c>
      <c r="AS332" s="45" t="s">
        <v>653</v>
      </c>
      <c r="AT332" s="45" t="s">
        <v>653</v>
      </c>
      <c r="AU332" s="554"/>
      <c r="AV332" s="554"/>
      <c r="AW332" s="45" t="s">
        <v>653</v>
      </c>
      <c r="AX332" s="554"/>
      <c r="AY332" s="554"/>
      <c r="AZ332" s="45" t="s">
        <v>653</v>
      </c>
      <c r="BA332" s="554"/>
      <c r="BB332" s="554"/>
      <c r="BC332" s="580" t="s">
        <v>1024</v>
      </c>
      <c r="BD332" s="572">
        <v>42949</v>
      </c>
      <c r="BE332" s="737" t="s">
        <v>653</v>
      </c>
      <c r="BF332" s="450" t="s">
        <v>653</v>
      </c>
      <c r="BG332" s="45" t="s">
        <v>653</v>
      </c>
      <c r="BH332" s="580" t="s">
        <v>1024</v>
      </c>
      <c r="BI332" s="580" t="s">
        <v>1024</v>
      </c>
      <c r="BJ332" s="45" t="s">
        <v>653</v>
      </c>
      <c r="BK332" s="580" t="s">
        <v>1024</v>
      </c>
      <c r="BL332" s="580" t="s">
        <v>1024</v>
      </c>
      <c r="BM332" s="729"/>
      <c r="BN332" s="45" t="s">
        <v>653</v>
      </c>
      <c r="BO332" s="45" t="s">
        <v>653</v>
      </c>
      <c r="BP332" s="729"/>
      <c r="BQ332" s="45" t="s">
        <v>653</v>
      </c>
      <c r="BR332" s="45" t="s">
        <v>653</v>
      </c>
      <c r="BS332" s="729"/>
      <c r="BT332" s="45" t="s">
        <v>653</v>
      </c>
      <c r="BU332" s="45" t="s">
        <v>653</v>
      </c>
      <c r="BV332" s="45" t="s">
        <v>653</v>
      </c>
      <c r="BW332" s="554"/>
      <c r="BX332" s="554"/>
      <c r="BY332" s="580" t="s">
        <v>1024</v>
      </c>
      <c r="BZ332" s="579"/>
      <c r="CA332" s="579"/>
      <c r="CB332" s="45" t="s">
        <v>653</v>
      </c>
      <c r="CC332" s="579"/>
      <c r="CD332" s="579"/>
      <c r="CE332" s="45" t="s">
        <v>653</v>
      </c>
      <c r="CF332" s="45" t="s">
        <v>653</v>
      </c>
      <c r="CG332" s="45" t="s">
        <v>653</v>
      </c>
      <c r="CH332" s="45" t="s">
        <v>653</v>
      </c>
      <c r="CI332" s="737" t="s">
        <v>653</v>
      </c>
      <c r="CJ332" s="450" t="s">
        <v>653</v>
      </c>
      <c r="CK332" s="729"/>
      <c r="CL332" s="737" t="s">
        <v>653</v>
      </c>
      <c r="CM332" s="738" t="s">
        <v>659</v>
      </c>
      <c r="CN332" s="45" t="s">
        <v>653</v>
      </c>
      <c r="CO332" s="45" t="s">
        <v>653</v>
      </c>
      <c r="CP332" s="45" t="s">
        <v>653</v>
      </c>
      <c r="CQ332" s="45" t="s">
        <v>653</v>
      </c>
      <c r="CR332" s="738" t="s">
        <v>659</v>
      </c>
      <c r="CS332" s="45" t="s">
        <v>653</v>
      </c>
      <c r="CT332" s="45" t="s">
        <v>653</v>
      </c>
    </row>
    <row r="333" spans="1:98" ht="15" x14ac:dyDescent="0.2">
      <c r="A333" s="572">
        <v>42950</v>
      </c>
      <c r="B333" s="45" t="s">
        <v>653</v>
      </c>
      <c r="C333" s="738" t="s">
        <v>659</v>
      </c>
      <c r="D333" s="45" t="s">
        <v>653</v>
      </c>
      <c r="E333" s="45" t="s">
        <v>653</v>
      </c>
      <c r="F333" s="45" t="s">
        <v>653</v>
      </c>
      <c r="G333" s="45" t="s">
        <v>653</v>
      </c>
      <c r="H333" s="45" t="s">
        <v>653</v>
      </c>
      <c r="I333" s="45" t="s">
        <v>653</v>
      </c>
      <c r="J333" s="45" t="s">
        <v>653</v>
      </c>
      <c r="K333" s="45" t="s">
        <v>653</v>
      </c>
      <c r="L333" s="45" t="s">
        <v>653</v>
      </c>
      <c r="M333" s="45" t="s">
        <v>653</v>
      </c>
      <c r="N333" s="45" t="s">
        <v>653</v>
      </c>
      <c r="O333" s="45" t="s">
        <v>653</v>
      </c>
      <c r="P333" s="45" t="s">
        <v>653</v>
      </c>
      <c r="Q333" s="45" t="s">
        <v>653</v>
      </c>
      <c r="R333" s="45" t="s">
        <v>653</v>
      </c>
      <c r="S333" s="45" t="s">
        <v>653</v>
      </c>
      <c r="T333" s="45" t="s">
        <v>653</v>
      </c>
      <c r="U333" s="45" t="s">
        <v>653</v>
      </c>
      <c r="V333" s="729"/>
      <c r="W333" s="45" t="s">
        <v>653</v>
      </c>
      <c r="X333" s="45" t="s">
        <v>653</v>
      </c>
      <c r="Y333" s="45" t="s">
        <v>653</v>
      </c>
      <c r="Z333" s="45" t="s">
        <v>653</v>
      </c>
      <c r="AA333" s="45" t="s">
        <v>653</v>
      </c>
      <c r="AB333" s="731" t="s">
        <v>659</v>
      </c>
      <c r="AC333" s="45" t="s">
        <v>653</v>
      </c>
      <c r="AD333" s="45" t="s">
        <v>653</v>
      </c>
      <c r="AE333" s="45" t="s">
        <v>653</v>
      </c>
      <c r="AF333" s="45" t="s">
        <v>653</v>
      </c>
      <c r="AG333" s="45" t="s">
        <v>653</v>
      </c>
      <c r="AH333" s="45" t="s">
        <v>653</v>
      </c>
      <c r="AI333" s="45" t="s">
        <v>653</v>
      </c>
      <c r="AJ333" s="45" t="s">
        <v>653</v>
      </c>
      <c r="AK333" s="45" t="s">
        <v>653</v>
      </c>
      <c r="AL333" s="554"/>
      <c r="AM333" s="554"/>
      <c r="AN333" s="45" t="s">
        <v>653</v>
      </c>
      <c r="AO333" s="554"/>
      <c r="AP333" s="554"/>
      <c r="AQ333" s="45" t="s">
        <v>653</v>
      </c>
      <c r="AR333" s="45" t="s">
        <v>653</v>
      </c>
      <c r="AS333" s="45" t="s">
        <v>653</v>
      </c>
      <c r="AT333" s="45" t="s">
        <v>653</v>
      </c>
      <c r="AU333" s="554"/>
      <c r="AV333" s="554"/>
      <c r="AW333" s="45" t="s">
        <v>653</v>
      </c>
      <c r="AX333" s="554"/>
      <c r="AY333" s="554"/>
      <c r="AZ333" s="45" t="s">
        <v>653</v>
      </c>
      <c r="BA333" s="554"/>
      <c r="BB333" s="554"/>
      <c r="BC333" s="580" t="s">
        <v>1024</v>
      </c>
      <c r="BD333" s="572">
        <v>42950</v>
      </c>
      <c r="BE333" s="737" t="s">
        <v>653</v>
      </c>
      <c r="BF333" s="450" t="s">
        <v>653</v>
      </c>
      <c r="BG333" s="45" t="s">
        <v>653</v>
      </c>
      <c r="BH333" s="580" t="s">
        <v>1024</v>
      </c>
      <c r="BI333" s="580" t="s">
        <v>1024</v>
      </c>
      <c r="BJ333" s="45" t="s">
        <v>653</v>
      </c>
      <c r="BK333" s="580" t="s">
        <v>1024</v>
      </c>
      <c r="BL333" s="580" t="s">
        <v>1024</v>
      </c>
      <c r="BM333" s="729"/>
      <c r="BN333" s="45" t="s">
        <v>653</v>
      </c>
      <c r="BO333" s="45" t="s">
        <v>653</v>
      </c>
      <c r="BP333" s="729"/>
      <c r="BQ333" s="45" t="s">
        <v>653</v>
      </c>
      <c r="BR333" s="45" t="s">
        <v>653</v>
      </c>
      <c r="BS333" s="729"/>
      <c r="BT333" s="45" t="s">
        <v>653</v>
      </c>
      <c r="BU333" s="45" t="s">
        <v>653</v>
      </c>
      <c r="BV333" s="45" t="s">
        <v>653</v>
      </c>
      <c r="BW333" s="554"/>
      <c r="BX333" s="554"/>
      <c r="BY333" s="580" t="s">
        <v>1024</v>
      </c>
      <c r="BZ333" s="579"/>
      <c r="CA333" s="579"/>
      <c r="CB333" s="45" t="s">
        <v>653</v>
      </c>
      <c r="CC333" s="579"/>
      <c r="CD333" s="579"/>
      <c r="CE333" s="45" t="s">
        <v>653</v>
      </c>
      <c r="CF333" s="45" t="s">
        <v>653</v>
      </c>
      <c r="CG333" s="45" t="s">
        <v>653</v>
      </c>
      <c r="CH333" s="45" t="s">
        <v>653</v>
      </c>
      <c r="CI333" s="737" t="s">
        <v>653</v>
      </c>
      <c r="CJ333" s="450" t="s">
        <v>653</v>
      </c>
      <c r="CK333" s="729"/>
      <c r="CL333" s="738" t="s">
        <v>659</v>
      </c>
      <c r="CM333" s="738" t="s">
        <v>659</v>
      </c>
      <c r="CN333" s="45" t="s">
        <v>653</v>
      </c>
      <c r="CO333" s="45" t="s">
        <v>653</v>
      </c>
      <c r="CP333" s="45" t="s">
        <v>653</v>
      </c>
      <c r="CQ333" s="45" t="s">
        <v>653</v>
      </c>
      <c r="CR333" s="738" t="s">
        <v>659</v>
      </c>
      <c r="CS333" s="45" t="s">
        <v>653</v>
      </c>
      <c r="CT333" s="45" t="s">
        <v>653</v>
      </c>
    </row>
    <row r="334" spans="1:98" ht="15" x14ac:dyDescent="0.2">
      <c r="A334" s="572">
        <v>42951</v>
      </c>
      <c r="B334" s="45" t="s">
        <v>653</v>
      </c>
      <c r="C334" s="450" t="s">
        <v>653</v>
      </c>
      <c r="D334" s="45" t="s">
        <v>653</v>
      </c>
      <c r="E334" s="45" t="s">
        <v>653</v>
      </c>
      <c r="F334" s="45" t="s">
        <v>653</v>
      </c>
      <c r="G334" s="45" t="s">
        <v>653</v>
      </c>
      <c r="H334" s="45" t="s">
        <v>653</v>
      </c>
      <c r="I334" s="45" t="s">
        <v>653</v>
      </c>
      <c r="J334" s="45" t="s">
        <v>653</v>
      </c>
      <c r="K334" s="45" t="s">
        <v>653</v>
      </c>
      <c r="L334" s="45" t="s">
        <v>653</v>
      </c>
      <c r="M334" s="45" t="s">
        <v>653</v>
      </c>
      <c r="N334" s="45" t="s">
        <v>653</v>
      </c>
      <c r="O334" s="45" t="s">
        <v>653</v>
      </c>
      <c r="P334" s="45" t="s">
        <v>653</v>
      </c>
      <c r="Q334" s="45" t="s">
        <v>653</v>
      </c>
      <c r="R334" s="45" t="s">
        <v>653</v>
      </c>
      <c r="S334" s="45" t="s">
        <v>653</v>
      </c>
      <c r="T334" s="45" t="s">
        <v>653</v>
      </c>
      <c r="U334" s="45" t="s">
        <v>653</v>
      </c>
      <c r="V334" s="729"/>
      <c r="W334" s="45" t="s">
        <v>653</v>
      </c>
      <c r="X334" s="45" t="s">
        <v>653</v>
      </c>
      <c r="Y334" s="45" t="s">
        <v>653</v>
      </c>
      <c r="Z334" s="45" t="s">
        <v>653</v>
      </c>
      <c r="AA334" s="45" t="s">
        <v>653</v>
      </c>
      <c r="AB334" s="731" t="s">
        <v>659</v>
      </c>
      <c r="AC334" s="45" t="s">
        <v>653</v>
      </c>
      <c r="AD334" s="45" t="s">
        <v>653</v>
      </c>
      <c r="AE334" s="45" t="s">
        <v>653</v>
      </c>
      <c r="AF334" s="45" t="s">
        <v>653</v>
      </c>
      <c r="AG334" s="45" t="s">
        <v>653</v>
      </c>
      <c r="AH334" s="45" t="s">
        <v>653</v>
      </c>
      <c r="AI334" s="45" t="s">
        <v>653</v>
      </c>
      <c r="AJ334" s="45" t="s">
        <v>653</v>
      </c>
      <c r="AK334" s="45" t="s">
        <v>653</v>
      </c>
      <c r="AL334" s="554"/>
      <c r="AM334" s="554"/>
      <c r="AN334" s="45" t="s">
        <v>653</v>
      </c>
      <c r="AO334" s="554"/>
      <c r="AP334" s="554"/>
      <c r="AQ334" s="45" t="s">
        <v>653</v>
      </c>
      <c r="AR334" s="45" t="s">
        <v>653</v>
      </c>
      <c r="AS334" s="45" t="s">
        <v>653</v>
      </c>
      <c r="AT334" s="45" t="s">
        <v>653</v>
      </c>
      <c r="AU334" s="554"/>
      <c r="AV334" s="554"/>
      <c r="AW334" s="45" t="s">
        <v>653</v>
      </c>
      <c r="AX334" s="554"/>
      <c r="AY334" s="554"/>
      <c r="AZ334" s="45" t="s">
        <v>653</v>
      </c>
      <c r="BA334" s="554"/>
      <c r="BB334" s="554"/>
      <c r="BC334" s="580" t="s">
        <v>1024</v>
      </c>
      <c r="BD334" s="572">
        <v>42951</v>
      </c>
      <c r="BE334" s="737" t="s">
        <v>653</v>
      </c>
      <c r="BF334" s="450" t="s">
        <v>653</v>
      </c>
      <c r="BG334" s="45" t="s">
        <v>653</v>
      </c>
      <c r="BH334" s="580" t="s">
        <v>1024</v>
      </c>
      <c r="BI334" s="580" t="s">
        <v>1024</v>
      </c>
      <c r="BJ334" s="45" t="s">
        <v>653</v>
      </c>
      <c r="BK334" s="580" t="s">
        <v>1024</v>
      </c>
      <c r="BL334" s="580" t="s">
        <v>1024</v>
      </c>
      <c r="BM334" s="729"/>
      <c r="BN334" s="45" t="s">
        <v>653</v>
      </c>
      <c r="BO334" s="45" t="s">
        <v>653</v>
      </c>
      <c r="BP334" s="729"/>
      <c r="BQ334" s="45" t="s">
        <v>653</v>
      </c>
      <c r="BR334" s="45" t="s">
        <v>653</v>
      </c>
      <c r="BS334" s="729"/>
      <c r="BT334" s="45" t="s">
        <v>653</v>
      </c>
      <c r="BU334" s="45" t="s">
        <v>653</v>
      </c>
      <c r="BV334" s="45" t="s">
        <v>653</v>
      </c>
      <c r="BW334" s="554"/>
      <c r="BX334" s="554"/>
      <c r="BY334" s="580" t="s">
        <v>1024</v>
      </c>
      <c r="BZ334" s="579"/>
      <c r="CA334" s="579"/>
      <c r="CB334" s="45" t="s">
        <v>653</v>
      </c>
      <c r="CC334" s="579"/>
      <c r="CD334" s="579"/>
      <c r="CE334" s="45" t="s">
        <v>653</v>
      </c>
      <c r="CF334" s="45" t="s">
        <v>653</v>
      </c>
      <c r="CG334" s="45" t="s">
        <v>653</v>
      </c>
      <c r="CH334" s="45" t="s">
        <v>653</v>
      </c>
      <c r="CI334" s="737" t="s">
        <v>653</v>
      </c>
      <c r="CJ334" s="450" t="s">
        <v>653</v>
      </c>
      <c r="CK334" s="729"/>
      <c r="CL334" s="739" t="s">
        <v>665</v>
      </c>
      <c r="CM334" s="738" t="s">
        <v>659</v>
      </c>
      <c r="CN334" s="45" t="s">
        <v>653</v>
      </c>
      <c r="CO334" s="45" t="s">
        <v>653</v>
      </c>
      <c r="CP334" s="45" t="s">
        <v>653</v>
      </c>
      <c r="CQ334" s="45" t="s">
        <v>653</v>
      </c>
      <c r="CR334" s="738" t="s">
        <v>659</v>
      </c>
      <c r="CS334" s="45" t="s">
        <v>653</v>
      </c>
      <c r="CT334" s="45" t="s">
        <v>653</v>
      </c>
    </row>
    <row r="335" spans="1:98" x14ac:dyDescent="0.15">
      <c r="A335" s="572">
        <v>42952</v>
      </c>
      <c r="B335" s="45" t="s">
        <v>653</v>
      </c>
      <c r="C335" s="450" t="s">
        <v>653</v>
      </c>
      <c r="D335" s="45" t="s">
        <v>653</v>
      </c>
      <c r="E335" s="45" t="s">
        <v>653</v>
      </c>
      <c r="F335" s="45" t="s">
        <v>653</v>
      </c>
      <c r="G335" s="45" t="s">
        <v>653</v>
      </c>
      <c r="H335" s="45" t="s">
        <v>653</v>
      </c>
      <c r="I335" s="45" t="s">
        <v>653</v>
      </c>
      <c r="J335" s="45" t="s">
        <v>653</v>
      </c>
      <c r="K335" s="45" t="s">
        <v>653</v>
      </c>
      <c r="L335" s="45" t="s">
        <v>653</v>
      </c>
      <c r="M335" s="45" t="s">
        <v>653</v>
      </c>
      <c r="N335" s="45" t="s">
        <v>653</v>
      </c>
      <c r="O335" s="45" t="s">
        <v>653</v>
      </c>
      <c r="P335" s="45" t="s">
        <v>653</v>
      </c>
      <c r="Q335" s="45" t="s">
        <v>653</v>
      </c>
      <c r="R335" s="45" t="s">
        <v>653</v>
      </c>
      <c r="S335" s="45" t="s">
        <v>653</v>
      </c>
      <c r="T335" s="45" t="s">
        <v>653</v>
      </c>
      <c r="U335" s="45" t="s">
        <v>653</v>
      </c>
      <c r="V335" s="729"/>
      <c r="W335" s="45" t="s">
        <v>653</v>
      </c>
      <c r="X335" s="45" t="s">
        <v>653</v>
      </c>
      <c r="Y335" s="45" t="s">
        <v>653</v>
      </c>
      <c r="Z335" s="45" t="s">
        <v>653</v>
      </c>
      <c r="AA335" s="45" t="s">
        <v>653</v>
      </c>
      <c r="AB335" s="450" t="s">
        <v>653</v>
      </c>
      <c r="AC335" s="45" t="s">
        <v>653</v>
      </c>
      <c r="AD335" s="45" t="s">
        <v>653</v>
      </c>
      <c r="AE335" s="45" t="s">
        <v>653</v>
      </c>
      <c r="AF335" s="45" t="s">
        <v>653</v>
      </c>
      <c r="AG335" s="45" t="s">
        <v>653</v>
      </c>
      <c r="AH335" s="45" t="s">
        <v>653</v>
      </c>
      <c r="AI335" s="45" t="s">
        <v>653</v>
      </c>
      <c r="AJ335" s="45" t="s">
        <v>653</v>
      </c>
      <c r="AK335" s="45" t="s">
        <v>653</v>
      </c>
      <c r="AL335" s="554"/>
      <c r="AM335" s="554"/>
      <c r="AN335" s="45" t="s">
        <v>653</v>
      </c>
      <c r="AO335" s="554"/>
      <c r="AP335" s="554"/>
      <c r="AQ335" s="45" t="s">
        <v>653</v>
      </c>
      <c r="AR335" s="45" t="s">
        <v>653</v>
      </c>
      <c r="AS335" s="45" t="s">
        <v>653</v>
      </c>
      <c r="AT335" s="45" t="s">
        <v>653</v>
      </c>
      <c r="AU335" s="554"/>
      <c r="AV335" s="554"/>
      <c r="AW335" s="45" t="s">
        <v>653</v>
      </c>
      <c r="AX335" s="554"/>
      <c r="AY335" s="554"/>
      <c r="AZ335" s="45" t="s">
        <v>653</v>
      </c>
      <c r="BA335" s="554"/>
      <c r="BB335" s="554"/>
      <c r="BC335" s="580" t="s">
        <v>1024</v>
      </c>
      <c r="BD335" s="572">
        <v>42952</v>
      </c>
      <c r="BE335" s="737" t="s">
        <v>653</v>
      </c>
      <c r="BF335" s="450" t="s">
        <v>653</v>
      </c>
      <c r="BG335" s="45" t="s">
        <v>653</v>
      </c>
      <c r="BH335" s="580" t="s">
        <v>1024</v>
      </c>
      <c r="BI335" s="580" t="s">
        <v>1024</v>
      </c>
      <c r="BJ335" s="45" t="s">
        <v>653</v>
      </c>
      <c r="BK335" s="580" t="s">
        <v>1024</v>
      </c>
      <c r="BL335" s="580" t="s">
        <v>1024</v>
      </c>
      <c r="BM335" s="729"/>
      <c r="BN335" s="45" t="s">
        <v>653</v>
      </c>
      <c r="BO335" s="45" t="s">
        <v>653</v>
      </c>
      <c r="BP335" s="729"/>
      <c r="BQ335" s="45" t="s">
        <v>653</v>
      </c>
      <c r="BR335" s="45" t="s">
        <v>653</v>
      </c>
      <c r="BS335" s="729"/>
      <c r="BT335" s="45" t="s">
        <v>653</v>
      </c>
      <c r="BU335" s="45" t="s">
        <v>653</v>
      </c>
      <c r="BV335" s="45" t="s">
        <v>653</v>
      </c>
      <c r="BW335" s="554"/>
      <c r="BX335" s="554"/>
      <c r="BY335" s="580" t="s">
        <v>1024</v>
      </c>
      <c r="BZ335" s="579"/>
      <c r="CA335" s="579"/>
      <c r="CB335" s="45" t="s">
        <v>653</v>
      </c>
      <c r="CC335" s="579"/>
      <c r="CD335" s="579"/>
      <c r="CE335" s="45" t="s">
        <v>653</v>
      </c>
      <c r="CF335" s="45" t="s">
        <v>653</v>
      </c>
      <c r="CG335" s="45" t="s">
        <v>653</v>
      </c>
      <c r="CH335" s="45" t="s">
        <v>653</v>
      </c>
      <c r="CI335" s="737" t="s">
        <v>653</v>
      </c>
      <c r="CJ335" s="450" t="s">
        <v>653</v>
      </c>
      <c r="CK335" s="729"/>
      <c r="CL335" s="739" t="s">
        <v>665</v>
      </c>
      <c r="CM335" s="738" t="s">
        <v>659</v>
      </c>
      <c r="CN335" s="45" t="s">
        <v>653</v>
      </c>
      <c r="CO335" s="45" t="s">
        <v>653</v>
      </c>
      <c r="CP335" s="45" t="s">
        <v>653</v>
      </c>
      <c r="CQ335" s="45" t="s">
        <v>653</v>
      </c>
      <c r="CR335" s="738" t="s">
        <v>659</v>
      </c>
      <c r="CS335" s="45" t="s">
        <v>653</v>
      </c>
      <c r="CT335" s="45" t="s">
        <v>653</v>
      </c>
    </row>
    <row r="336" spans="1:98" ht="15" x14ac:dyDescent="0.2">
      <c r="A336" s="572">
        <v>42953</v>
      </c>
      <c r="B336" s="45" t="s">
        <v>653</v>
      </c>
      <c r="C336" s="450" t="s">
        <v>653</v>
      </c>
      <c r="D336" s="45" t="s">
        <v>653</v>
      </c>
      <c r="E336" s="45" t="s">
        <v>653</v>
      </c>
      <c r="F336" s="45" t="s">
        <v>653</v>
      </c>
      <c r="G336" s="45" t="s">
        <v>653</v>
      </c>
      <c r="H336" s="45" t="s">
        <v>653</v>
      </c>
      <c r="I336" s="45" t="s">
        <v>653</v>
      </c>
      <c r="J336" s="45" t="s">
        <v>653</v>
      </c>
      <c r="K336" s="45" t="s">
        <v>653</v>
      </c>
      <c r="L336" s="45" t="s">
        <v>653</v>
      </c>
      <c r="M336" s="45" t="s">
        <v>653</v>
      </c>
      <c r="N336" s="45" t="s">
        <v>653</v>
      </c>
      <c r="O336" s="45" t="s">
        <v>653</v>
      </c>
      <c r="P336" s="45" t="s">
        <v>653</v>
      </c>
      <c r="Q336" s="45" t="s">
        <v>653</v>
      </c>
      <c r="R336" s="45" t="s">
        <v>653</v>
      </c>
      <c r="S336" s="45" t="s">
        <v>653</v>
      </c>
      <c r="T336" s="45" t="s">
        <v>653</v>
      </c>
      <c r="U336" s="45" t="s">
        <v>653</v>
      </c>
      <c r="V336" s="729"/>
      <c r="W336" s="45" t="s">
        <v>653</v>
      </c>
      <c r="X336" s="45" t="s">
        <v>653</v>
      </c>
      <c r="Y336" s="45" t="s">
        <v>653</v>
      </c>
      <c r="Z336" s="45" t="s">
        <v>653</v>
      </c>
      <c r="AA336" s="45" t="s">
        <v>653</v>
      </c>
      <c r="AB336" s="731" t="s">
        <v>659</v>
      </c>
      <c r="AC336" s="45" t="s">
        <v>653</v>
      </c>
      <c r="AD336" s="45" t="s">
        <v>653</v>
      </c>
      <c r="AE336" s="45" t="s">
        <v>653</v>
      </c>
      <c r="AF336" s="45" t="s">
        <v>653</v>
      </c>
      <c r="AG336" s="45" t="s">
        <v>653</v>
      </c>
      <c r="AH336" s="45" t="s">
        <v>653</v>
      </c>
      <c r="AI336" s="45" t="s">
        <v>653</v>
      </c>
      <c r="AJ336" s="45" t="s">
        <v>653</v>
      </c>
      <c r="AK336" s="45" t="s">
        <v>653</v>
      </c>
      <c r="AL336" s="554"/>
      <c r="AM336" s="554"/>
      <c r="AN336" s="45" t="s">
        <v>653</v>
      </c>
      <c r="AO336" s="554"/>
      <c r="AP336" s="554"/>
      <c r="AQ336" s="45" t="s">
        <v>653</v>
      </c>
      <c r="AR336" s="45" t="s">
        <v>653</v>
      </c>
      <c r="AS336" s="45" t="s">
        <v>653</v>
      </c>
      <c r="AT336" s="45" t="s">
        <v>653</v>
      </c>
      <c r="AU336" s="554"/>
      <c r="AV336" s="554"/>
      <c r="AW336" s="45" t="s">
        <v>653</v>
      </c>
      <c r="AX336" s="554"/>
      <c r="AY336" s="554"/>
      <c r="AZ336" s="45" t="s">
        <v>653</v>
      </c>
      <c r="BA336" s="554"/>
      <c r="BB336" s="554"/>
      <c r="BC336" s="580" t="s">
        <v>1024</v>
      </c>
      <c r="BD336" s="572">
        <v>42953</v>
      </c>
      <c r="BE336" s="737" t="s">
        <v>653</v>
      </c>
      <c r="BF336" s="450" t="s">
        <v>653</v>
      </c>
      <c r="BG336" s="45" t="s">
        <v>653</v>
      </c>
      <c r="BH336" s="580" t="s">
        <v>1024</v>
      </c>
      <c r="BI336" s="580" t="s">
        <v>1024</v>
      </c>
      <c r="BJ336" s="45" t="s">
        <v>653</v>
      </c>
      <c r="BK336" s="580" t="s">
        <v>1024</v>
      </c>
      <c r="BL336" s="580" t="s">
        <v>1024</v>
      </c>
      <c r="BM336" s="729"/>
      <c r="BN336" s="45" t="s">
        <v>653</v>
      </c>
      <c r="BO336" s="45" t="s">
        <v>653</v>
      </c>
      <c r="BP336" s="729"/>
      <c r="BQ336" s="45" t="s">
        <v>653</v>
      </c>
      <c r="BR336" s="45" t="s">
        <v>653</v>
      </c>
      <c r="BS336" s="729"/>
      <c r="BT336" s="45" t="s">
        <v>653</v>
      </c>
      <c r="BU336" s="45" t="s">
        <v>653</v>
      </c>
      <c r="BV336" s="45" t="s">
        <v>653</v>
      </c>
      <c r="BW336" s="554"/>
      <c r="BX336" s="554"/>
      <c r="BY336" s="580" t="s">
        <v>1024</v>
      </c>
      <c r="BZ336" s="579"/>
      <c r="CA336" s="579"/>
      <c r="CB336" s="45" t="s">
        <v>653</v>
      </c>
      <c r="CC336" s="579"/>
      <c r="CD336" s="579"/>
      <c r="CE336" s="45" t="s">
        <v>653</v>
      </c>
      <c r="CF336" s="45" t="s">
        <v>653</v>
      </c>
      <c r="CG336" s="45" t="s">
        <v>653</v>
      </c>
      <c r="CH336" s="45" t="s">
        <v>653</v>
      </c>
      <c r="CI336" s="737" t="s">
        <v>653</v>
      </c>
      <c r="CJ336" s="450" t="s">
        <v>653</v>
      </c>
      <c r="CK336" s="729"/>
      <c r="CL336" s="737" t="s">
        <v>653</v>
      </c>
      <c r="CM336" s="738" t="s">
        <v>659</v>
      </c>
      <c r="CN336" s="45" t="s">
        <v>653</v>
      </c>
      <c r="CO336" s="45" t="s">
        <v>653</v>
      </c>
      <c r="CP336" s="45" t="s">
        <v>653</v>
      </c>
      <c r="CQ336" s="45" t="s">
        <v>653</v>
      </c>
      <c r="CR336" s="738" t="s">
        <v>659</v>
      </c>
      <c r="CS336" s="45" t="s">
        <v>653</v>
      </c>
      <c r="CT336" s="45" t="s">
        <v>653</v>
      </c>
    </row>
    <row r="337" spans="1:98" x14ac:dyDescent="0.15">
      <c r="A337" s="572">
        <v>42954</v>
      </c>
      <c r="B337" s="45" t="s">
        <v>653</v>
      </c>
      <c r="C337" s="450" t="s">
        <v>653</v>
      </c>
      <c r="D337" s="45" t="s">
        <v>653</v>
      </c>
      <c r="E337" s="45" t="s">
        <v>653</v>
      </c>
      <c r="F337" s="45" t="s">
        <v>653</v>
      </c>
      <c r="G337" s="45" t="s">
        <v>653</v>
      </c>
      <c r="H337" s="45" t="s">
        <v>653</v>
      </c>
      <c r="I337" s="45" t="s">
        <v>653</v>
      </c>
      <c r="J337" s="45" t="s">
        <v>653</v>
      </c>
      <c r="K337" s="45" t="s">
        <v>653</v>
      </c>
      <c r="L337" s="45" t="s">
        <v>653</v>
      </c>
      <c r="M337" s="45" t="s">
        <v>653</v>
      </c>
      <c r="N337" s="45" t="s">
        <v>653</v>
      </c>
      <c r="O337" s="45" t="s">
        <v>653</v>
      </c>
      <c r="P337" s="45" t="s">
        <v>653</v>
      </c>
      <c r="Q337" s="45" t="s">
        <v>653</v>
      </c>
      <c r="R337" s="45" t="s">
        <v>653</v>
      </c>
      <c r="S337" s="45" t="s">
        <v>653</v>
      </c>
      <c r="T337" s="45" t="s">
        <v>653</v>
      </c>
      <c r="U337" s="45" t="s">
        <v>653</v>
      </c>
      <c r="V337" s="729"/>
      <c r="W337" s="45" t="s">
        <v>653</v>
      </c>
      <c r="X337" s="45" t="s">
        <v>653</v>
      </c>
      <c r="Y337" s="45" t="s">
        <v>653</v>
      </c>
      <c r="Z337" s="45" t="s">
        <v>653</v>
      </c>
      <c r="AA337" s="45" t="s">
        <v>653</v>
      </c>
      <c r="AB337" s="450" t="s">
        <v>653</v>
      </c>
      <c r="AC337" s="45" t="s">
        <v>653</v>
      </c>
      <c r="AD337" s="45" t="s">
        <v>653</v>
      </c>
      <c r="AE337" s="45" t="s">
        <v>653</v>
      </c>
      <c r="AF337" s="45" t="s">
        <v>653</v>
      </c>
      <c r="AG337" s="45" t="s">
        <v>653</v>
      </c>
      <c r="AH337" s="45" t="s">
        <v>653</v>
      </c>
      <c r="AI337" s="45" t="s">
        <v>653</v>
      </c>
      <c r="AJ337" s="45" t="s">
        <v>653</v>
      </c>
      <c r="AK337" s="45" t="s">
        <v>653</v>
      </c>
      <c r="AL337" s="554"/>
      <c r="AM337" s="554"/>
      <c r="AN337" s="45" t="s">
        <v>653</v>
      </c>
      <c r="AO337" s="554"/>
      <c r="AP337" s="554"/>
      <c r="AQ337" s="45" t="s">
        <v>653</v>
      </c>
      <c r="AR337" s="45" t="s">
        <v>653</v>
      </c>
      <c r="AS337" s="45" t="s">
        <v>653</v>
      </c>
      <c r="AT337" s="45" t="s">
        <v>653</v>
      </c>
      <c r="AU337" s="554"/>
      <c r="AV337" s="554"/>
      <c r="AW337" s="45" t="s">
        <v>653</v>
      </c>
      <c r="AX337" s="554"/>
      <c r="AY337" s="554"/>
      <c r="AZ337" s="45" t="s">
        <v>653</v>
      </c>
      <c r="BA337" s="554"/>
      <c r="BB337" s="554"/>
      <c r="BC337" s="580" t="s">
        <v>1024</v>
      </c>
      <c r="BD337" s="572">
        <v>42954</v>
      </c>
      <c r="BE337" s="737" t="s">
        <v>653</v>
      </c>
      <c r="BF337" s="450" t="s">
        <v>653</v>
      </c>
      <c r="BG337" s="45" t="s">
        <v>653</v>
      </c>
      <c r="BH337" s="580" t="s">
        <v>1024</v>
      </c>
      <c r="BI337" s="580" t="s">
        <v>1024</v>
      </c>
      <c r="BJ337" s="45" t="s">
        <v>653</v>
      </c>
      <c r="BK337" s="580" t="s">
        <v>1024</v>
      </c>
      <c r="BL337" s="580" t="s">
        <v>1024</v>
      </c>
      <c r="BM337" s="729"/>
      <c r="BN337" s="45" t="s">
        <v>653</v>
      </c>
      <c r="BO337" s="45" t="s">
        <v>653</v>
      </c>
      <c r="BP337" s="729"/>
      <c r="BQ337" s="45" t="s">
        <v>653</v>
      </c>
      <c r="BR337" s="45" t="s">
        <v>653</v>
      </c>
      <c r="BS337" s="729"/>
      <c r="BT337" s="45" t="s">
        <v>653</v>
      </c>
      <c r="BU337" s="45" t="s">
        <v>653</v>
      </c>
      <c r="BV337" s="45" t="s">
        <v>653</v>
      </c>
      <c r="BW337" s="554"/>
      <c r="BX337" s="554"/>
      <c r="BY337" s="580" t="s">
        <v>1024</v>
      </c>
      <c r="BZ337" s="579"/>
      <c r="CA337" s="579"/>
      <c r="CB337" s="45" t="s">
        <v>653</v>
      </c>
      <c r="CC337" s="579"/>
      <c r="CD337" s="579"/>
      <c r="CE337" s="45" t="s">
        <v>653</v>
      </c>
      <c r="CF337" s="45" t="s">
        <v>653</v>
      </c>
      <c r="CG337" s="45" t="s">
        <v>653</v>
      </c>
      <c r="CH337" s="45" t="s">
        <v>653</v>
      </c>
      <c r="CI337" s="737" t="s">
        <v>653</v>
      </c>
      <c r="CJ337" s="450" t="s">
        <v>653</v>
      </c>
      <c r="CK337" s="729"/>
      <c r="CL337" s="738" t="s">
        <v>659</v>
      </c>
      <c r="CM337" s="738" t="s">
        <v>659</v>
      </c>
      <c r="CN337" s="45" t="s">
        <v>653</v>
      </c>
      <c r="CO337" s="45" t="s">
        <v>653</v>
      </c>
      <c r="CP337" s="45" t="s">
        <v>653</v>
      </c>
      <c r="CQ337" s="45" t="s">
        <v>653</v>
      </c>
      <c r="CR337" s="738" t="s">
        <v>659</v>
      </c>
      <c r="CS337" s="45" t="s">
        <v>653</v>
      </c>
      <c r="CT337" s="45" t="s">
        <v>653</v>
      </c>
    </row>
    <row r="338" spans="1:98" x14ac:dyDescent="0.15">
      <c r="A338" s="572">
        <v>42955</v>
      </c>
      <c r="B338" s="45" t="s">
        <v>653</v>
      </c>
      <c r="C338" s="450" t="s">
        <v>653</v>
      </c>
      <c r="D338" s="45" t="s">
        <v>653</v>
      </c>
      <c r="E338" s="45" t="s">
        <v>653</v>
      </c>
      <c r="F338" s="45" t="s">
        <v>653</v>
      </c>
      <c r="G338" s="45" t="s">
        <v>653</v>
      </c>
      <c r="H338" s="45" t="s">
        <v>653</v>
      </c>
      <c r="I338" s="45" t="s">
        <v>653</v>
      </c>
      <c r="J338" s="45" t="s">
        <v>653</v>
      </c>
      <c r="K338" s="45" t="s">
        <v>653</v>
      </c>
      <c r="L338" s="45" t="s">
        <v>653</v>
      </c>
      <c r="M338" s="45" t="s">
        <v>653</v>
      </c>
      <c r="N338" s="45" t="s">
        <v>653</v>
      </c>
      <c r="O338" s="45" t="s">
        <v>653</v>
      </c>
      <c r="P338" s="45" t="s">
        <v>653</v>
      </c>
      <c r="Q338" s="45" t="s">
        <v>653</v>
      </c>
      <c r="R338" s="45" t="s">
        <v>653</v>
      </c>
      <c r="S338" s="45" t="s">
        <v>653</v>
      </c>
      <c r="T338" s="45" t="s">
        <v>653</v>
      </c>
      <c r="U338" s="45" t="s">
        <v>653</v>
      </c>
      <c r="V338" s="729"/>
      <c r="W338" s="45" t="s">
        <v>653</v>
      </c>
      <c r="X338" s="45" t="s">
        <v>653</v>
      </c>
      <c r="Y338" s="45" t="s">
        <v>653</v>
      </c>
      <c r="Z338" s="45" t="s">
        <v>653</v>
      </c>
      <c r="AA338" s="45" t="s">
        <v>653</v>
      </c>
      <c r="AB338" s="450" t="s">
        <v>653</v>
      </c>
      <c r="AC338" s="45" t="s">
        <v>653</v>
      </c>
      <c r="AD338" s="45" t="s">
        <v>653</v>
      </c>
      <c r="AE338" s="45" t="s">
        <v>653</v>
      </c>
      <c r="AF338" s="45" t="s">
        <v>653</v>
      </c>
      <c r="AG338" s="45" t="s">
        <v>653</v>
      </c>
      <c r="AH338" s="45" t="s">
        <v>653</v>
      </c>
      <c r="AI338" s="45" t="s">
        <v>653</v>
      </c>
      <c r="AJ338" s="45" t="s">
        <v>653</v>
      </c>
      <c r="AK338" s="45" t="s">
        <v>653</v>
      </c>
      <c r="AL338" s="554"/>
      <c r="AM338" s="554"/>
      <c r="AN338" s="45" t="s">
        <v>653</v>
      </c>
      <c r="AO338" s="554"/>
      <c r="AP338" s="554"/>
      <c r="AQ338" s="45" t="s">
        <v>653</v>
      </c>
      <c r="AR338" s="45" t="s">
        <v>653</v>
      </c>
      <c r="AS338" s="45" t="s">
        <v>653</v>
      </c>
      <c r="AT338" s="45" t="s">
        <v>653</v>
      </c>
      <c r="AU338" s="554"/>
      <c r="AV338" s="554"/>
      <c r="AW338" s="45" t="s">
        <v>653</v>
      </c>
      <c r="AX338" s="554"/>
      <c r="AY338" s="554"/>
      <c r="AZ338" s="45" t="s">
        <v>653</v>
      </c>
      <c r="BA338" s="554"/>
      <c r="BB338" s="554"/>
      <c r="BC338" s="580" t="s">
        <v>1024</v>
      </c>
      <c r="BD338" s="572">
        <v>42955</v>
      </c>
      <c r="BE338" s="737" t="s">
        <v>653</v>
      </c>
      <c r="BF338" s="450" t="s">
        <v>653</v>
      </c>
      <c r="BG338" s="45" t="s">
        <v>653</v>
      </c>
      <c r="BH338" s="580" t="s">
        <v>1024</v>
      </c>
      <c r="BI338" s="580" t="s">
        <v>1024</v>
      </c>
      <c r="BJ338" s="45" t="s">
        <v>653</v>
      </c>
      <c r="BK338" s="580" t="s">
        <v>1024</v>
      </c>
      <c r="BL338" s="580" t="s">
        <v>1024</v>
      </c>
      <c r="BM338" s="729"/>
      <c r="BN338" s="45" t="s">
        <v>653</v>
      </c>
      <c r="BO338" s="45" t="s">
        <v>653</v>
      </c>
      <c r="BP338" s="729"/>
      <c r="BQ338" s="45" t="s">
        <v>653</v>
      </c>
      <c r="BR338" s="45" t="s">
        <v>653</v>
      </c>
      <c r="BS338" s="729"/>
      <c r="BT338" s="45" t="s">
        <v>653</v>
      </c>
      <c r="BU338" s="45" t="s">
        <v>653</v>
      </c>
      <c r="BV338" s="45" t="s">
        <v>653</v>
      </c>
      <c r="BW338" s="554"/>
      <c r="BX338" s="554"/>
      <c r="BY338" s="580" t="s">
        <v>1024</v>
      </c>
      <c r="BZ338" s="579"/>
      <c r="CA338" s="579"/>
      <c r="CB338" s="45" t="s">
        <v>653</v>
      </c>
      <c r="CC338" s="579"/>
      <c r="CD338" s="579"/>
      <c r="CE338" s="45" t="s">
        <v>653</v>
      </c>
      <c r="CF338" s="45" t="s">
        <v>653</v>
      </c>
      <c r="CG338" s="45" t="s">
        <v>653</v>
      </c>
      <c r="CH338" s="45" t="s">
        <v>653</v>
      </c>
      <c r="CI338" s="737" t="s">
        <v>653</v>
      </c>
      <c r="CJ338" s="450" t="s">
        <v>653</v>
      </c>
      <c r="CK338" s="729"/>
      <c r="CL338" s="738" t="s">
        <v>659</v>
      </c>
      <c r="CM338" s="738" t="s">
        <v>659</v>
      </c>
      <c r="CN338" s="45" t="s">
        <v>653</v>
      </c>
      <c r="CO338" s="45" t="s">
        <v>653</v>
      </c>
      <c r="CP338" s="45" t="s">
        <v>653</v>
      </c>
      <c r="CQ338" s="45" t="s">
        <v>653</v>
      </c>
      <c r="CR338" s="738" t="s">
        <v>659</v>
      </c>
      <c r="CS338" s="45" t="s">
        <v>653</v>
      </c>
      <c r="CT338" s="45" t="s">
        <v>653</v>
      </c>
    </row>
    <row r="339" spans="1:98" x14ac:dyDescent="0.15">
      <c r="A339" s="572">
        <v>42956</v>
      </c>
      <c r="B339" s="45" t="s">
        <v>653</v>
      </c>
      <c r="C339" s="450" t="s">
        <v>653</v>
      </c>
      <c r="D339" s="45" t="s">
        <v>653</v>
      </c>
      <c r="E339" s="45" t="s">
        <v>653</v>
      </c>
      <c r="F339" s="45" t="s">
        <v>653</v>
      </c>
      <c r="G339" s="45" t="s">
        <v>653</v>
      </c>
      <c r="H339" s="45" t="s">
        <v>653</v>
      </c>
      <c r="I339" s="45" t="s">
        <v>653</v>
      </c>
      <c r="J339" s="45" t="s">
        <v>653</v>
      </c>
      <c r="K339" s="45" t="s">
        <v>653</v>
      </c>
      <c r="L339" s="45" t="s">
        <v>653</v>
      </c>
      <c r="M339" s="45" t="s">
        <v>653</v>
      </c>
      <c r="N339" s="45" t="s">
        <v>653</v>
      </c>
      <c r="O339" s="45" t="s">
        <v>653</v>
      </c>
      <c r="P339" s="45" t="s">
        <v>653</v>
      </c>
      <c r="Q339" s="45" t="s">
        <v>653</v>
      </c>
      <c r="R339" s="45" t="s">
        <v>653</v>
      </c>
      <c r="S339" s="45" t="s">
        <v>653</v>
      </c>
      <c r="T339" s="45" t="s">
        <v>653</v>
      </c>
      <c r="U339" s="45" t="s">
        <v>653</v>
      </c>
      <c r="V339" s="729"/>
      <c r="W339" s="45" t="s">
        <v>653</v>
      </c>
      <c r="X339" s="45" t="s">
        <v>653</v>
      </c>
      <c r="Y339" s="45" t="s">
        <v>653</v>
      </c>
      <c r="Z339" s="45" t="s">
        <v>653</v>
      </c>
      <c r="AA339" s="45" t="s">
        <v>653</v>
      </c>
      <c r="AB339" s="450" t="s">
        <v>653</v>
      </c>
      <c r="AC339" s="45" t="s">
        <v>653</v>
      </c>
      <c r="AD339" s="45" t="s">
        <v>653</v>
      </c>
      <c r="AE339" s="45" t="s">
        <v>653</v>
      </c>
      <c r="AF339" s="45" t="s">
        <v>653</v>
      </c>
      <c r="AG339" s="45" t="s">
        <v>653</v>
      </c>
      <c r="AH339" s="45" t="s">
        <v>653</v>
      </c>
      <c r="AI339" s="45" t="s">
        <v>653</v>
      </c>
      <c r="AJ339" s="45" t="s">
        <v>653</v>
      </c>
      <c r="AK339" s="45" t="s">
        <v>653</v>
      </c>
      <c r="AL339" s="554"/>
      <c r="AM339" s="554"/>
      <c r="AN339" s="45" t="s">
        <v>653</v>
      </c>
      <c r="AO339" s="554"/>
      <c r="AP339" s="554"/>
      <c r="AQ339" s="45" t="s">
        <v>653</v>
      </c>
      <c r="AR339" s="45" t="s">
        <v>653</v>
      </c>
      <c r="AS339" s="45" t="s">
        <v>653</v>
      </c>
      <c r="AT339" s="45" t="s">
        <v>653</v>
      </c>
      <c r="AU339" s="554"/>
      <c r="AV339" s="554"/>
      <c r="AW339" s="45" t="s">
        <v>653</v>
      </c>
      <c r="AX339" s="554"/>
      <c r="AY339" s="554"/>
      <c r="AZ339" s="45" t="s">
        <v>653</v>
      </c>
      <c r="BA339" s="554"/>
      <c r="BB339" s="554"/>
      <c r="BC339" s="580" t="s">
        <v>1024</v>
      </c>
      <c r="BD339" s="572">
        <v>42956</v>
      </c>
      <c r="BE339" s="737" t="s">
        <v>653</v>
      </c>
      <c r="BF339" s="450" t="s">
        <v>653</v>
      </c>
      <c r="BG339" s="45" t="s">
        <v>653</v>
      </c>
      <c r="BH339" s="580" t="s">
        <v>1024</v>
      </c>
      <c r="BI339" s="580" t="s">
        <v>1024</v>
      </c>
      <c r="BJ339" s="45" t="s">
        <v>653</v>
      </c>
      <c r="BK339" s="580" t="s">
        <v>1024</v>
      </c>
      <c r="BL339" s="580" t="s">
        <v>1024</v>
      </c>
      <c r="BM339" s="729"/>
      <c r="BN339" s="45" t="s">
        <v>653</v>
      </c>
      <c r="BO339" s="45" t="s">
        <v>653</v>
      </c>
      <c r="BP339" s="729"/>
      <c r="BQ339" s="45" t="s">
        <v>653</v>
      </c>
      <c r="BR339" s="45" t="s">
        <v>653</v>
      </c>
      <c r="BS339" s="729"/>
      <c r="BT339" s="45" t="s">
        <v>653</v>
      </c>
      <c r="BU339" s="45" t="s">
        <v>653</v>
      </c>
      <c r="BV339" s="45" t="s">
        <v>653</v>
      </c>
      <c r="BW339" s="554"/>
      <c r="BX339" s="554"/>
      <c r="BY339" s="580" t="s">
        <v>1024</v>
      </c>
      <c r="BZ339" s="579"/>
      <c r="CA339" s="579"/>
      <c r="CB339" s="45" t="s">
        <v>653</v>
      </c>
      <c r="CC339" s="579"/>
      <c r="CD339" s="579"/>
      <c r="CE339" s="45" t="s">
        <v>653</v>
      </c>
      <c r="CF339" s="45" t="s">
        <v>653</v>
      </c>
      <c r="CG339" s="45" t="s">
        <v>653</v>
      </c>
      <c r="CH339" s="45" t="s">
        <v>653</v>
      </c>
      <c r="CI339" s="737" t="s">
        <v>653</v>
      </c>
      <c r="CJ339" s="450" t="s">
        <v>653</v>
      </c>
      <c r="CK339" s="729"/>
      <c r="CL339" s="738" t="s">
        <v>659</v>
      </c>
      <c r="CM339" s="738" t="s">
        <v>659</v>
      </c>
      <c r="CN339" s="45" t="s">
        <v>653</v>
      </c>
      <c r="CO339" s="45" t="s">
        <v>653</v>
      </c>
      <c r="CP339" s="45" t="s">
        <v>653</v>
      </c>
      <c r="CQ339" s="45" t="s">
        <v>653</v>
      </c>
      <c r="CR339" s="738" t="s">
        <v>659</v>
      </c>
      <c r="CS339" s="45" t="s">
        <v>653</v>
      </c>
      <c r="CT339" s="45" t="s">
        <v>653</v>
      </c>
    </row>
    <row r="340" spans="1:98" x14ac:dyDescent="0.15">
      <c r="A340" s="572">
        <v>42957</v>
      </c>
      <c r="B340" s="45" t="s">
        <v>653</v>
      </c>
      <c r="C340" s="450" t="s">
        <v>653</v>
      </c>
      <c r="D340" s="45" t="s">
        <v>653</v>
      </c>
      <c r="E340" s="45" t="s">
        <v>653</v>
      </c>
      <c r="F340" s="45" t="s">
        <v>653</v>
      </c>
      <c r="G340" s="45" t="s">
        <v>653</v>
      </c>
      <c r="H340" s="45" t="s">
        <v>653</v>
      </c>
      <c r="I340" s="45" t="s">
        <v>653</v>
      </c>
      <c r="J340" s="45" t="s">
        <v>653</v>
      </c>
      <c r="K340" s="45" t="s">
        <v>653</v>
      </c>
      <c r="L340" s="45" t="s">
        <v>653</v>
      </c>
      <c r="M340" s="45" t="s">
        <v>653</v>
      </c>
      <c r="N340" s="45" t="s">
        <v>653</v>
      </c>
      <c r="O340" s="45" t="s">
        <v>653</v>
      </c>
      <c r="P340" s="45" t="s">
        <v>653</v>
      </c>
      <c r="Q340" s="45" t="s">
        <v>653</v>
      </c>
      <c r="R340" s="45" t="s">
        <v>653</v>
      </c>
      <c r="S340" s="45" t="s">
        <v>653</v>
      </c>
      <c r="T340" s="45" t="s">
        <v>653</v>
      </c>
      <c r="U340" s="45" t="s">
        <v>653</v>
      </c>
      <c r="V340" s="729"/>
      <c r="W340" s="45" t="s">
        <v>653</v>
      </c>
      <c r="X340" s="45" t="s">
        <v>653</v>
      </c>
      <c r="Y340" s="45" t="s">
        <v>653</v>
      </c>
      <c r="Z340" s="45" t="s">
        <v>653</v>
      </c>
      <c r="AA340" s="45" t="s">
        <v>653</v>
      </c>
      <c r="AB340" s="450" t="s">
        <v>653</v>
      </c>
      <c r="AC340" s="45" t="s">
        <v>653</v>
      </c>
      <c r="AD340" s="45" t="s">
        <v>653</v>
      </c>
      <c r="AE340" s="45" t="s">
        <v>653</v>
      </c>
      <c r="AF340" s="45" t="s">
        <v>653</v>
      </c>
      <c r="AG340" s="45" t="s">
        <v>653</v>
      </c>
      <c r="AH340" s="45" t="s">
        <v>653</v>
      </c>
      <c r="AI340" s="45" t="s">
        <v>653</v>
      </c>
      <c r="AJ340" s="45" t="s">
        <v>653</v>
      </c>
      <c r="AK340" s="45" t="s">
        <v>653</v>
      </c>
      <c r="AL340" s="554"/>
      <c r="AM340" s="554"/>
      <c r="AN340" s="45" t="s">
        <v>653</v>
      </c>
      <c r="AO340" s="554"/>
      <c r="AP340" s="554"/>
      <c r="AQ340" s="45" t="s">
        <v>653</v>
      </c>
      <c r="AR340" s="45" t="s">
        <v>653</v>
      </c>
      <c r="AS340" s="45" t="s">
        <v>653</v>
      </c>
      <c r="AT340" s="45" t="s">
        <v>653</v>
      </c>
      <c r="AU340" s="554"/>
      <c r="AV340" s="554"/>
      <c r="AW340" s="45" t="s">
        <v>653</v>
      </c>
      <c r="AX340" s="554"/>
      <c r="AY340" s="554"/>
      <c r="AZ340" s="45" t="s">
        <v>653</v>
      </c>
      <c r="BA340" s="554"/>
      <c r="BB340" s="554"/>
      <c r="BC340" s="580" t="s">
        <v>1024</v>
      </c>
      <c r="BD340" s="572">
        <v>42957</v>
      </c>
      <c r="BE340" s="737" t="s">
        <v>653</v>
      </c>
      <c r="BF340" s="450" t="s">
        <v>653</v>
      </c>
      <c r="BG340" s="45" t="s">
        <v>653</v>
      </c>
      <c r="BH340" s="580" t="s">
        <v>1024</v>
      </c>
      <c r="BI340" s="580" t="s">
        <v>1024</v>
      </c>
      <c r="BJ340" s="45" t="s">
        <v>653</v>
      </c>
      <c r="BK340" s="580" t="s">
        <v>1024</v>
      </c>
      <c r="BL340" s="580" t="s">
        <v>1024</v>
      </c>
      <c r="BM340" s="729"/>
      <c r="BN340" s="45" t="s">
        <v>653</v>
      </c>
      <c r="BO340" s="45" t="s">
        <v>653</v>
      </c>
      <c r="BP340" s="729"/>
      <c r="BQ340" s="45" t="s">
        <v>653</v>
      </c>
      <c r="BR340" s="45" t="s">
        <v>653</v>
      </c>
      <c r="BS340" s="729"/>
      <c r="BT340" s="45" t="s">
        <v>653</v>
      </c>
      <c r="BU340" s="45" t="s">
        <v>653</v>
      </c>
      <c r="BV340" s="45" t="s">
        <v>653</v>
      </c>
      <c r="BW340" s="554"/>
      <c r="BX340" s="554"/>
      <c r="BY340" s="580" t="s">
        <v>1024</v>
      </c>
      <c r="BZ340" s="579"/>
      <c r="CA340" s="579"/>
      <c r="CB340" s="45" t="s">
        <v>653</v>
      </c>
      <c r="CC340" s="579"/>
      <c r="CD340" s="579"/>
      <c r="CE340" s="45" t="s">
        <v>653</v>
      </c>
      <c r="CF340" s="45" t="s">
        <v>653</v>
      </c>
      <c r="CG340" s="45" t="s">
        <v>653</v>
      </c>
      <c r="CH340" s="45" t="s">
        <v>653</v>
      </c>
      <c r="CI340" s="737" t="s">
        <v>653</v>
      </c>
      <c r="CJ340" s="450" t="s">
        <v>653</v>
      </c>
      <c r="CK340" s="729"/>
      <c r="CL340" s="738" t="s">
        <v>659</v>
      </c>
      <c r="CM340" s="450" t="s">
        <v>653</v>
      </c>
      <c r="CN340" s="45" t="s">
        <v>653</v>
      </c>
      <c r="CO340" s="45" t="s">
        <v>653</v>
      </c>
      <c r="CP340" s="45" t="s">
        <v>653</v>
      </c>
      <c r="CQ340" s="45" t="s">
        <v>653</v>
      </c>
      <c r="CR340" s="738" t="s">
        <v>659</v>
      </c>
      <c r="CS340" s="45" t="s">
        <v>653</v>
      </c>
      <c r="CT340" s="45" t="s">
        <v>653</v>
      </c>
    </row>
    <row r="341" spans="1:98" x14ac:dyDescent="0.15">
      <c r="A341" s="572">
        <v>42958</v>
      </c>
      <c r="B341" s="45" t="s">
        <v>653</v>
      </c>
      <c r="C341" s="450" t="s">
        <v>653</v>
      </c>
      <c r="D341" s="45" t="s">
        <v>653</v>
      </c>
      <c r="E341" s="45" t="s">
        <v>653</v>
      </c>
      <c r="F341" s="45" t="s">
        <v>653</v>
      </c>
      <c r="G341" s="45" t="s">
        <v>653</v>
      </c>
      <c r="H341" s="45" t="s">
        <v>653</v>
      </c>
      <c r="I341" s="45" t="s">
        <v>653</v>
      </c>
      <c r="J341" s="45" t="s">
        <v>653</v>
      </c>
      <c r="K341" s="45" t="s">
        <v>653</v>
      </c>
      <c r="L341" s="45" t="s">
        <v>653</v>
      </c>
      <c r="M341" s="45" t="s">
        <v>653</v>
      </c>
      <c r="N341" s="45" t="s">
        <v>653</v>
      </c>
      <c r="O341" s="45" t="s">
        <v>653</v>
      </c>
      <c r="P341" s="45" t="s">
        <v>653</v>
      </c>
      <c r="Q341" s="45" t="s">
        <v>653</v>
      </c>
      <c r="R341" s="45" t="s">
        <v>653</v>
      </c>
      <c r="S341" s="45" t="s">
        <v>653</v>
      </c>
      <c r="T341" s="45" t="s">
        <v>653</v>
      </c>
      <c r="U341" s="45" t="s">
        <v>653</v>
      </c>
      <c r="V341" s="729"/>
      <c r="W341" s="45" t="s">
        <v>653</v>
      </c>
      <c r="X341" s="45" t="s">
        <v>653</v>
      </c>
      <c r="Y341" s="45" t="s">
        <v>653</v>
      </c>
      <c r="Z341" s="45" t="s">
        <v>653</v>
      </c>
      <c r="AA341" s="45" t="s">
        <v>653</v>
      </c>
      <c r="AB341" s="450" t="s">
        <v>653</v>
      </c>
      <c r="AC341" s="45" t="s">
        <v>653</v>
      </c>
      <c r="AD341" s="45" t="s">
        <v>653</v>
      </c>
      <c r="AE341" s="45" t="s">
        <v>653</v>
      </c>
      <c r="AF341" s="45" t="s">
        <v>653</v>
      </c>
      <c r="AG341" s="45" t="s">
        <v>653</v>
      </c>
      <c r="AH341" s="45" t="s">
        <v>653</v>
      </c>
      <c r="AI341" s="45" t="s">
        <v>653</v>
      </c>
      <c r="AJ341" s="45" t="s">
        <v>653</v>
      </c>
      <c r="AK341" s="45" t="s">
        <v>653</v>
      </c>
      <c r="AL341" s="554"/>
      <c r="AM341" s="554"/>
      <c r="AN341" s="45" t="s">
        <v>653</v>
      </c>
      <c r="AO341" s="554"/>
      <c r="AP341" s="554"/>
      <c r="AQ341" s="45" t="s">
        <v>653</v>
      </c>
      <c r="AR341" s="45" t="s">
        <v>653</v>
      </c>
      <c r="AS341" s="45" t="s">
        <v>653</v>
      </c>
      <c r="AT341" s="45" t="s">
        <v>653</v>
      </c>
      <c r="AU341" s="554"/>
      <c r="AV341" s="554"/>
      <c r="AW341" s="45" t="s">
        <v>653</v>
      </c>
      <c r="AX341" s="554"/>
      <c r="AY341" s="554"/>
      <c r="AZ341" s="45" t="s">
        <v>653</v>
      </c>
      <c r="BA341" s="554"/>
      <c r="BB341" s="554"/>
      <c r="BC341" s="580" t="s">
        <v>1024</v>
      </c>
      <c r="BD341" s="572">
        <v>42958</v>
      </c>
      <c r="BE341" s="737" t="s">
        <v>653</v>
      </c>
      <c r="BF341" s="450" t="s">
        <v>653</v>
      </c>
      <c r="BG341" s="45" t="s">
        <v>653</v>
      </c>
      <c r="BH341" s="580" t="s">
        <v>1024</v>
      </c>
      <c r="BI341" s="580" t="s">
        <v>1024</v>
      </c>
      <c r="BJ341" s="45" t="s">
        <v>653</v>
      </c>
      <c r="BK341" s="580" t="s">
        <v>1024</v>
      </c>
      <c r="BL341" s="580" t="s">
        <v>1024</v>
      </c>
      <c r="BM341" s="729"/>
      <c r="BN341" s="45" t="s">
        <v>653</v>
      </c>
      <c r="BO341" s="45" t="s">
        <v>653</v>
      </c>
      <c r="BP341" s="729"/>
      <c r="BQ341" s="45" t="s">
        <v>653</v>
      </c>
      <c r="BR341" s="45" t="s">
        <v>653</v>
      </c>
      <c r="BS341" s="729"/>
      <c r="BT341" s="45" t="s">
        <v>653</v>
      </c>
      <c r="BU341" s="45" t="s">
        <v>653</v>
      </c>
      <c r="BV341" s="45" t="s">
        <v>653</v>
      </c>
      <c r="BW341" s="554"/>
      <c r="BX341" s="554"/>
      <c r="BY341" s="580" t="s">
        <v>1024</v>
      </c>
      <c r="BZ341" s="579"/>
      <c r="CA341" s="579"/>
      <c r="CB341" s="45" t="s">
        <v>653</v>
      </c>
      <c r="CC341" s="579"/>
      <c r="CD341" s="579"/>
      <c r="CE341" s="45" t="s">
        <v>653</v>
      </c>
      <c r="CF341" s="45" t="s">
        <v>653</v>
      </c>
      <c r="CG341" s="45" t="s">
        <v>653</v>
      </c>
      <c r="CH341" s="45" t="s">
        <v>653</v>
      </c>
      <c r="CI341" s="737" t="s">
        <v>653</v>
      </c>
      <c r="CJ341" s="450" t="s">
        <v>653</v>
      </c>
      <c r="CK341" s="729"/>
      <c r="CL341" s="739" t="s">
        <v>665</v>
      </c>
      <c r="CM341" s="738" t="s">
        <v>659</v>
      </c>
      <c r="CN341" s="45" t="s">
        <v>653</v>
      </c>
      <c r="CO341" s="45" t="s">
        <v>653</v>
      </c>
      <c r="CP341" s="45" t="s">
        <v>653</v>
      </c>
      <c r="CQ341" s="45" t="s">
        <v>653</v>
      </c>
      <c r="CR341" s="738" t="s">
        <v>659</v>
      </c>
      <c r="CS341" s="45" t="s">
        <v>653</v>
      </c>
      <c r="CT341" s="45" t="s">
        <v>653</v>
      </c>
    </row>
    <row r="342" spans="1:98" x14ac:dyDescent="0.15">
      <c r="A342" s="572">
        <v>42959</v>
      </c>
      <c r="B342" s="45" t="s">
        <v>653</v>
      </c>
      <c r="C342" s="450" t="s">
        <v>653</v>
      </c>
      <c r="D342" s="45" t="s">
        <v>653</v>
      </c>
      <c r="E342" s="45" t="s">
        <v>653</v>
      </c>
      <c r="F342" s="45" t="s">
        <v>653</v>
      </c>
      <c r="G342" s="45" t="s">
        <v>653</v>
      </c>
      <c r="H342" s="45" t="s">
        <v>653</v>
      </c>
      <c r="I342" s="45" t="s">
        <v>653</v>
      </c>
      <c r="J342" s="45" t="s">
        <v>653</v>
      </c>
      <c r="K342" s="45" t="s">
        <v>653</v>
      </c>
      <c r="L342" s="45" t="s">
        <v>653</v>
      </c>
      <c r="M342" s="45" t="s">
        <v>653</v>
      </c>
      <c r="N342" s="45" t="s">
        <v>653</v>
      </c>
      <c r="O342" s="45" t="s">
        <v>653</v>
      </c>
      <c r="P342" s="45" t="s">
        <v>653</v>
      </c>
      <c r="Q342" s="45" t="s">
        <v>653</v>
      </c>
      <c r="R342" s="45" t="s">
        <v>653</v>
      </c>
      <c r="S342" s="45" t="s">
        <v>653</v>
      </c>
      <c r="T342" s="45" t="s">
        <v>653</v>
      </c>
      <c r="U342" s="45" t="s">
        <v>653</v>
      </c>
      <c r="V342" s="729"/>
      <c r="W342" s="45" t="s">
        <v>653</v>
      </c>
      <c r="X342" s="45" t="s">
        <v>653</v>
      </c>
      <c r="Y342" s="45" t="s">
        <v>653</v>
      </c>
      <c r="Z342" s="45" t="s">
        <v>653</v>
      </c>
      <c r="AA342" s="45" t="s">
        <v>653</v>
      </c>
      <c r="AB342" s="450" t="s">
        <v>653</v>
      </c>
      <c r="AC342" s="45" t="s">
        <v>653</v>
      </c>
      <c r="AD342" s="45" t="s">
        <v>653</v>
      </c>
      <c r="AE342" s="45" t="s">
        <v>653</v>
      </c>
      <c r="AF342" s="45" t="s">
        <v>653</v>
      </c>
      <c r="AG342" s="45" t="s">
        <v>653</v>
      </c>
      <c r="AH342" s="45" t="s">
        <v>653</v>
      </c>
      <c r="AI342" s="45" t="s">
        <v>653</v>
      </c>
      <c r="AJ342" s="45" t="s">
        <v>653</v>
      </c>
      <c r="AK342" s="45" t="s">
        <v>653</v>
      </c>
      <c r="AL342" s="554"/>
      <c r="AM342" s="554"/>
      <c r="AN342" s="45" t="s">
        <v>653</v>
      </c>
      <c r="AO342" s="554"/>
      <c r="AP342" s="554"/>
      <c r="AQ342" s="45" t="s">
        <v>653</v>
      </c>
      <c r="AR342" s="45" t="s">
        <v>653</v>
      </c>
      <c r="AS342" s="45" t="s">
        <v>653</v>
      </c>
      <c r="AT342" s="45" t="s">
        <v>653</v>
      </c>
      <c r="AU342" s="554"/>
      <c r="AV342" s="554"/>
      <c r="AW342" s="45" t="s">
        <v>653</v>
      </c>
      <c r="AX342" s="554"/>
      <c r="AY342" s="554"/>
      <c r="AZ342" s="45" t="s">
        <v>653</v>
      </c>
      <c r="BA342" s="554"/>
      <c r="BB342" s="554"/>
      <c r="BC342" s="580" t="s">
        <v>1024</v>
      </c>
      <c r="BD342" s="572">
        <v>42959</v>
      </c>
      <c r="BE342" s="737" t="s">
        <v>653</v>
      </c>
      <c r="BF342" s="450" t="s">
        <v>653</v>
      </c>
      <c r="BG342" s="45" t="s">
        <v>653</v>
      </c>
      <c r="BH342" s="580" t="s">
        <v>1024</v>
      </c>
      <c r="BI342" s="580" t="s">
        <v>1024</v>
      </c>
      <c r="BJ342" s="45" t="s">
        <v>653</v>
      </c>
      <c r="BK342" s="580" t="s">
        <v>1024</v>
      </c>
      <c r="BL342" s="580" t="s">
        <v>1024</v>
      </c>
      <c r="BM342" s="729"/>
      <c r="BN342" s="45" t="s">
        <v>653</v>
      </c>
      <c r="BO342" s="45" t="s">
        <v>653</v>
      </c>
      <c r="BP342" s="729"/>
      <c r="BQ342" s="45" t="s">
        <v>653</v>
      </c>
      <c r="BR342" s="45" t="s">
        <v>653</v>
      </c>
      <c r="BS342" s="729"/>
      <c r="BT342" s="45" t="s">
        <v>653</v>
      </c>
      <c r="BU342" s="45" t="s">
        <v>653</v>
      </c>
      <c r="BV342" s="45" t="s">
        <v>653</v>
      </c>
      <c r="BW342" s="554"/>
      <c r="BX342" s="554"/>
      <c r="BY342" s="580" t="s">
        <v>1024</v>
      </c>
      <c r="BZ342" s="579"/>
      <c r="CA342" s="579"/>
      <c r="CB342" s="45" t="s">
        <v>653</v>
      </c>
      <c r="CC342" s="579"/>
      <c r="CD342" s="579"/>
      <c r="CE342" s="45" t="s">
        <v>653</v>
      </c>
      <c r="CF342" s="45" t="s">
        <v>653</v>
      </c>
      <c r="CG342" s="45" t="s">
        <v>653</v>
      </c>
      <c r="CH342" s="45" t="s">
        <v>653</v>
      </c>
      <c r="CI342" s="737" t="s">
        <v>653</v>
      </c>
      <c r="CJ342" s="450" t="s">
        <v>653</v>
      </c>
      <c r="CK342" s="729"/>
      <c r="CL342" s="739" t="s">
        <v>665</v>
      </c>
      <c r="CM342" s="738" t="s">
        <v>659</v>
      </c>
      <c r="CN342" s="45" t="s">
        <v>653</v>
      </c>
      <c r="CO342" s="45" t="s">
        <v>653</v>
      </c>
      <c r="CP342" s="45" t="s">
        <v>653</v>
      </c>
      <c r="CQ342" s="45" t="s">
        <v>653</v>
      </c>
      <c r="CR342" s="738" t="s">
        <v>659</v>
      </c>
      <c r="CS342" s="45" t="s">
        <v>653</v>
      </c>
      <c r="CT342" s="45" t="s">
        <v>653</v>
      </c>
    </row>
    <row r="343" spans="1:98" x14ac:dyDescent="0.15">
      <c r="A343" s="572">
        <v>42960</v>
      </c>
      <c r="B343" s="45" t="s">
        <v>653</v>
      </c>
      <c r="C343" s="450" t="s">
        <v>653</v>
      </c>
      <c r="D343" s="45" t="s">
        <v>653</v>
      </c>
      <c r="E343" s="45" t="s">
        <v>653</v>
      </c>
      <c r="F343" s="45" t="s">
        <v>653</v>
      </c>
      <c r="G343" s="45" t="s">
        <v>653</v>
      </c>
      <c r="H343" s="45" t="s">
        <v>653</v>
      </c>
      <c r="I343" s="45" t="s">
        <v>653</v>
      </c>
      <c r="J343" s="45" t="s">
        <v>653</v>
      </c>
      <c r="K343" s="45" t="s">
        <v>653</v>
      </c>
      <c r="L343" s="45" t="s">
        <v>653</v>
      </c>
      <c r="M343" s="45" t="s">
        <v>653</v>
      </c>
      <c r="N343" s="45" t="s">
        <v>653</v>
      </c>
      <c r="O343" s="45" t="s">
        <v>653</v>
      </c>
      <c r="P343" s="45" t="s">
        <v>653</v>
      </c>
      <c r="Q343" s="45" t="s">
        <v>653</v>
      </c>
      <c r="R343" s="45" t="s">
        <v>653</v>
      </c>
      <c r="S343" s="45" t="s">
        <v>653</v>
      </c>
      <c r="T343" s="45" t="s">
        <v>653</v>
      </c>
      <c r="U343" s="45" t="s">
        <v>653</v>
      </c>
      <c r="V343" s="729"/>
      <c r="W343" s="45" t="s">
        <v>653</v>
      </c>
      <c r="X343" s="45" t="s">
        <v>653</v>
      </c>
      <c r="Y343" s="45" t="s">
        <v>653</v>
      </c>
      <c r="Z343" s="45" t="s">
        <v>653</v>
      </c>
      <c r="AA343" s="45" t="s">
        <v>653</v>
      </c>
      <c r="AB343" s="450" t="s">
        <v>653</v>
      </c>
      <c r="AC343" s="45" t="s">
        <v>653</v>
      </c>
      <c r="AD343" s="45" t="s">
        <v>653</v>
      </c>
      <c r="AE343" s="45" t="s">
        <v>653</v>
      </c>
      <c r="AF343" s="45" t="s">
        <v>653</v>
      </c>
      <c r="AG343" s="45" t="s">
        <v>653</v>
      </c>
      <c r="AH343" s="45" t="s">
        <v>653</v>
      </c>
      <c r="AI343" s="45" t="s">
        <v>653</v>
      </c>
      <c r="AJ343" s="45" t="s">
        <v>653</v>
      </c>
      <c r="AK343" s="45" t="s">
        <v>653</v>
      </c>
      <c r="AL343" s="554"/>
      <c r="AM343" s="554"/>
      <c r="AN343" s="45" t="s">
        <v>653</v>
      </c>
      <c r="AO343" s="554"/>
      <c r="AP343" s="554"/>
      <c r="AQ343" s="45" t="s">
        <v>653</v>
      </c>
      <c r="AR343" s="45" t="s">
        <v>653</v>
      </c>
      <c r="AS343" s="45" t="s">
        <v>653</v>
      </c>
      <c r="AT343" s="45" t="s">
        <v>653</v>
      </c>
      <c r="AU343" s="554"/>
      <c r="AV343" s="554"/>
      <c r="AW343" s="45" t="s">
        <v>653</v>
      </c>
      <c r="AX343" s="554"/>
      <c r="AY343" s="554"/>
      <c r="AZ343" s="45" t="s">
        <v>653</v>
      </c>
      <c r="BA343" s="554"/>
      <c r="BB343" s="554"/>
      <c r="BC343" s="580" t="s">
        <v>1024</v>
      </c>
      <c r="BD343" s="572">
        <v>42960</v>
      </c>
      <c r="BE343" s="737" t="s">
        <v>653</v>
      </c>
      <c r="BF343" s="450" t="s">
        <v>653</v>
      </c>
      <c r="BG343" s="45" t="s">
        <v>653</v>
      </c>
      <c r="BH343" s="580" t="s">
        <v>1024</v>
      </c>
      <c r="BI343" s="580" t="s">
        <v>1024</v>
      </c>
      <c r="BJ343" s="45" t="s">
        <v>653</v>
      </c>
      <c r="BK343" s="580" t="s">
        <v>1024</v>
      </c>
      <c r="BL343" s="580" t="s">
        <v>1024</v>
      </c>
      <c r="BM343" s="729"/>
      <c r="BN343" s="45" t="s">
        <v>653</v>
      </c>
      <c r="BO343" s="45" t="s">
        <v>653</v>
      </c>
      <c r="BP343" s="729"/>
      <c r="BQ343" s="45" t="s">
        <v>653</v>
      </c>
      <c r="BR343" s="45" t="s">
        <v>653</v>
      </c>
      <c r="BS343" s="729"/>
      <c r="BT343" s="45" t="s">
        <v>653</v>
      </c>
      <c r="BU343" s="45" t="s">
        <v>653</v>
      </c>
      <c r="BV343" s="45" t="s">
        <v>653</v>
      </c>
      <c r="BW343" s="554"/>
      <c r="BX343" s="554"/>
      <c r="BY343" s="580" t="s">
        <v>1024</v>
      </c>
      <c r="BZ343" s="579"/>
      <c r="CA343" s="579"/>
      <c r="CB343" s="45" t="s">
        <v>653</v>
      </c>
      <c r="CC343" s="579"/>
      <c r="CD343" s="579"/>
      <c r="CE343" s="45" t="s">
        <v>653</v>
      </c>
      <c r="CF343" s="45" t="s">
        <v>653</v>
      </c>
      <c r="CG343" s="45" t="s">
        <v>653</v>
      </c>
      <c r="CH343" s="45" t="s">
        <v>653</v>
      </c>
      <c r="CI343" s="737" t="s">
        <v>653</v>
      </c>
      <c r="CJ343" s="450" t="s">
        <v>653</v>
      </c>
      <c r="CK343" s="729"/>
      <c r="CL343" s="737" t="s">
        <v>653</v>
      </c>
      <c r="CM343" s="738" t="s">
        <v>659</v>
      </c>
      <c r="CN343" s="45" t="s">
        <v>653</v>
      </c>
      <c r="CO343" s="45" t="s">
        <v>653</v>
      </c>
      <c r="CP343" s="45" t="s">
        <v>653</v>
      </c>
      <c r="CQ343" s="45" t="s">
        <v>653</v>
      </c>
      <c r="CR343" s="738" t="s">
        <v>659</v>
      </c>
      <c r="CS343" s="45" t="s">
        <v>653</v>
      </c>
      <c r="CT343" s="45" t="s">
        <v>653</v>
      </c>
    </row>
    <row r="344" spans="1:98" x14ac:dyDescent="0.15">
      <c r="A344" s="572">
        <v>42961</v>
      </c>
      <c r="B344" s="45" t="s">
        <v>653</v>
      </c>
      <c r="C344" s="450" t="s">
        <v>653</v>
      </c>
      <c r="D344" s="45" t="s">
        <v>653</v>
      </c>
      <c r="E344" s="45" t="s">
        <v>653</v>
      </c>
      <c r="F344" s="45" t="s">
        <v>653</v>
      </c>
      <c r="G344" s="45" t="s">
        <v>653</v>
      </c>
      <c r="H344" s="45" t="s">
        <v>653</v>
      </c>
      <c r="I344" s="45" t="s">
        <v>653</v>
      </c>
      <c r="J344" s="45" t="s">
        <v>653</v>
      </c>
      <c r="K344" s="45" t="s">
        <v>653</v>
      </c>
      <c r="L344" s="45" t="s">
        <v>653</v>
      </c>
      <c r="M344" s="45" t="s">
        <v>653</v>
      </c>
      <c r="N344" s="45" t="s">
        <v>653</v>
      </c>
      <c r="O344" s="45" t="s">
        <v>653</v>
      </c>
      <c r="P344" s="45" t="s">
        <v>653</v>
      </c>
      <c r="Q344" s="45" t="s">
        <v>653</v>
      </c>
      <c r="R344" s="45" t="s">
        <v>653</v>
      </c>
      <c r="S344" s="45" t="s">
        <v>653</v>
      </c>
      <c r="T344" s="45" t="s">
        <v>653</v>
      </c>
      <c r="U344" s="45" t="s">
        <v>653</v>
      </c>
      <c r="V344" s="729"/>
      <c r="W344" s="45" t="s">
        <v>653</v>
      </c>
      <c r="X344" s="45" t="s">
        <v>653</v>
      </c>
      <c r="Y344" s="45" t="s">
        <v>653</v>
      </c>
      <c r="Z344" s="45" t="s">
        <v>653</v>
      </c>
      <c r="AA344" s="45" t="s">
        <v>653</v>
      </c>
      <c r="AB344" s="450" t="s">
        <v>653</v>
      </c>
      <c r="AC344" s="45" t="s">
        <v>653</v>
      </c>
      <c r="AD344" s="45" t="s">
        <v>653</v>
      </c>
      <c r="AE344" s="45" t="s">
        <v>653</v>
      </c>
      <c r="AF344" s="45" t="s">
        <v>653</v>
      </c>
      <c r="AG344" s="45" t="s">
        <v>653</v>
      </c>
      <c r="AH344" s="45" t="s">
        <v>653</v>
      </c>
      <c r="AI344" s="45" t="s">
        <v>653</v>
      </c>
      <c r="AJ344" s="45" t="s">
        <v>653</v>
      </c>
      <c r="AK344" s="45" t="s">
        <v>653</v>
      </c>
      <c r="AL344" s="554"/>
      <c r="AM344" s="554"/>
      <c r="AN344" s="45" t="s">
        <v>653</v>
      </c>
      <c r="AO344" s="554"/>
      <c r="AP344" s="554"/>
      <c r="AQ344" s="45" t="s">
        <v>653</v>
      </c>
      <c r="AR344" s="45" t="s">
        <v>653</v>
      </c>
      <c r="AS344" s="45" t="s">
        <v>653</v>
      </c>
      <c r="AT344" s="45" t="s">
        <v>653</v>
      </c>
      <c r="AU344" s="554"/>
      <c r="AV344" s="554"/>
      <c r="AW344" s="45" t="s">
        <v>653</v>
      </c>
      <c r="AX344" s="554"/>
      <c r="AY344" s="554"/>
      <c r="AZ344" s="45" t="s">
        <v>653</v>
      </c>
      <c r="BA344" s="554"/>
      <c r="BB344" s="554"/>
      <c r="BC344" s="580" t="s">
        <v>1024</v>
      </c>
      <c r="BD344" s="572">
        <v>42961</v>
      </c>
      <c r="BE344" s="737" t="s">
        <v>653</v>
      </c>
      <c r="BF344" s="450" t="s">
        <v>653</v>
      </c>
      <c r="BG344" s="45" t="s">
        <v>653</v>
      </c>
      <c r="BH344" s="580" t="s">
        <v>1024</v>
      </c>
      <c r="BI344" s="580" t="s">
        <v>1024</v>
      </c>
      <c r="BJ344" s="45" t="s">
        <v>653</v>
      </c>
      <c r="BK344" s="580" t="s">
        <v>1024</v>
      </c>
      <c r="BL344" s="580" t="s">
        <v>1024</v>
      </c>
      <c r="BM344" s="729"/>
      <c r="BN344" s="45" t="s">
        <v>653</v>
      </c>
      <c r="BO344" s="45" t="s">
        <v>653</v>
      </c>
      <c r="BP344" s="729"/>
      <c r="BQ344" s="45" t="s">
        <v>653</v>
      </c>
      <c r="BR344" s="45" t="s">
        <v>653</v>
      </c>
      <c r="BS344" s="729"/>
      <c r="BT344" s="45" t="s">
        <v>653</v>
      </c>
      <c r="BU344" s="45" t="s">
        <v>653</v>
      </c>
      <c r="BV344" s="45" t="s">
        <v>653</v>
      </c>
      <c r="BW344" s="554"/>
      <c r="BX344" s="554"/>
      <c r="BY344" s="580" t="s">
        <v>1024</v>
      </c>
      <c r="BZ344" s="579"/>
      <c r="CA344" s="579"/>
      <c r="CB344" s="45" t="s">
        <v>653</v>
      </c>
      <c r="CC344" s="579"/>
      <c r="CD344" s="579"/>
      <c r="CE344" s="45" t="s">
        <v>653</v>
      </c>
      <c r="CF344" s="45" t="s">
        <v>653</v>
      </c>
      <c r="CG344" s="45" t="s">
        <v>653</v>
      </c>
      <c r="CH344" s="45" t="s">
        <v>653</v>
      </c>
      <c r="CI344" s="737" t="s">
        <v>653</v>
      </c>
      <c r="CJ344" s="450" t="s">
        <v>653</v>
      </c>
      <c r="CK344" s="729"/>
      <c r="CL344" s="738" t="s">
        <v>659</v>
      </c>
      <c r="CM344" s="450" t="s">
        <v>653</v>
      </c>
      <c r="CN344" s="45" t="s">
        <v>653</v>
      </c>
      <c r="CO344" s="45" t="s">
        <v>653</v>
      </c>
      <c r="CP344" s="45" t="s">
        <v>653</v>
      </c>
      <c r="CQ344" s="45" t="s">
        <v>653</v>
      </c>
      <c r="CR344" s="738" t="s">
        <v>659</v>
      </c>
      <c r="CS344" s="45" t="s">
        <v>653</v>
      </c>
      <c r="CT344" s="45" t="s">
        <v>653</v>
      </c>
    </row>
    <row r="345" spans="1:98" x14ac:dyDescent="0.15">
      <c r="A345" s="572">
        <v>42962</v>
      </c>
      <c r="B345" s="45" t="s">
        <v>653</v>
      </c>
      <c r="C345" s="450" t="s">
        <v>653</v>
      </c>
      <c r="D345" s="45" t="s">
        <v>653</v>
      </c>
      <c r="E345" s="45" t="s">
        <v>653</v>
      </c>
      <c r="F345" s="45" t="s">
        <v>653</v>
      </c>
      <c r="G345" s="45" t="s">
        <v>653</v>
      </c>
      <c r="H345" s="45" t="s">
        <v>653</v>
      </c>
      <c r="I345" s="45" t="s">
        <v>653</v>
      </c>
      <c r="J345" s="45" t="s">
        <v>653</v>
      </c>
      <c r="K345" s="45" t="s">
        <v>653</v>
      </c>
      <c r="L345" s="45" t="s">
        <v>653</v>
      </c>
      <c r="M345" s="45" t="s">
        <v>653</v>
      </c>
      <c r="N345" s="45" t="s">
        <v>653</v>
      </c>
      <c r="O345" s="45" t="s">
        <v>653</v>
      </c>
      <c r="P345" s="45" t="s">
        <v>653</v>
      </c>
      <c r="Q345" s="45" t="s">
        <v>653</v>
      </c>
      <c r="R345" s="45" t="s">
        <v>653</v>
      </c>
      <c r="S345" s="45" t="s">
        <v>653</v>
      </c>
      <c r="T345" s="45" t="s">
        <v>653</v>
      </c>
      <c r="U345" s="45" t="s">
        <v>653</v>
      </c>
      <c r="V345" s="729"/>
      <c r="W345" s="45" t="s">
        <v>653</v>
      </c>
      <c r="X345" s="45" t="s">
        <v>653</v>
      </c>
      <c r="Y345" s="45" t="s">
        <v>653</v>
      </c>
      <c r="Z345" s="45" t="s">
        <v>653</v>
      </c>
      <c r="AA345" s="45" t="s">
        <v>653</v>
      </c>
      <c r="AB345" s="450" t="s">
        <v>653</v>
      </c>
      <c r="AC345" s="45" t="s">
        <v>653</v>
      </c>
      <c r="AD345" s="45" t="s">
        <v>653</v>
      </c>
      <c r="AE345" s="45" t="s">
        <v>653</v>
      </c>
      <c r="AF345" s="45" t="s">
        <v>653</v>
      </c>
      <c r="AG345" s="45" t="s">
        <v>653</v>
      </c>
      <c r="AH345" s="45" t="s">
        <v>653</v>
      </c>
      <c r="AI345" s="45" t="s">
        <v>653</v>
      </c>
      <c r="AJ345" s="45" t="s">
        <v>653</v>
      </c>
      <c r="AK345" s="45" t="s">
        <v>653</v>
      </c>
      <c r="AL345" s="554"/>
      <c r="AM345" s="554"/>
      <c r="AN345" s="45" t="s">
        <v>653</v>
      </c>
      <c r="AO345" s="554"/>
      <c r="AP345" s="554"/>
      <c r="AQ345" s="45" t="s">
        <v>653</v>
      </c>
      <c r="AR345" s="45" t="s">
        <v>653</v>
      </c>
      <c r="AS345" s="45" t="s">
        <v>653</v>
      </c>
      <c r="AT345" s="45" t="s">
        <v>653</v>
      </c>
      <c r="AU345" s="554"/>
      <c r="AV345" s="554"/>
      <c r="AW345" s="45" t="s">
        <v>653</v>
      </c>
      <c r="AX345" s="554"/>
      <c r="AY345" s="554"/>
      <c r="AZ345" s="45" t="s">
        <v>653</v>
      </c>
      <c r="BA345" s="554"/>
      <c r="BB345" s="554"/>
      <c r="BC345" s="580" t="s">
        <v>1024</v>
      </c>
      <c r="BD345" s="572">
        <v>42962</v>
      </c>
      <c r="BE345" s="737" t="s">
        <v>653</v>
      </c>
      <c r="BF345" s="450" t="s">
        <v>653</v>
      </c>
      <c r="BG345" s="45" t="s">
        <v>653</v>
      </c>
      <c r="BH345" s="580" t="s">
        <v>1024</v>
      </c>
      <c r="BI345" s="580" t="s">
        <v>1024</v>
      </c>
      <c r="BJ345" s="45" t="s">
        <v>653</v>
      </c>
      <c r="BK345" s="580" t="s">
        <v>1024</v>
      </c>
      <c r="BL345" s="580" t="s">
        <v>1024</v>
      </c>
      <c r="BM345" s="729"/>
      <c r="BN345" s="45" t="s">
        <v>653</v>
      </c>
      <c r="BO345" s="45" t="s">
        <v>653</v>
      </c>
      <c r="BP345" s="729"/>
      <c r="BQ345" s="45" t="s">
        <v>653</v>
      </c>
      <c r="BR345" s="45" t="s">
        <v>653</v>
      </c>
      <c r="BS345" s="729"/>
      <c r="BT345" s="45" t="s">
        <v>653</v>
      </c>
      <c r="BU345" s="45" t="s">
        <v>653</v>
      </c>
      <c r="BV345" s="45" t="s">
        <v>653</v>
      </c>
      <c r="BW345" s="554"/>
      <c r="BX345" s="554"/>
      <c r="BY345" s="580" t="s">
        <v>1024</v>
      </c>
      <c r="BZ345" s="579"/>
      <c r="CA345" s="579"/>
      <c r="CB345" s="45" t="s">
        <v>653</v>
      </c>
      <c r="CC345" s="579"/>
      <c r="CD345" s="579"/>
      <c r="CE345" s="45" t="s">
        <v>653</v>
      </c>
      <c r="CF345" s="45" t="s">
        <v>653</v>
      </c>
      <c r="CG345" s="45" t="s">
        <v>653</v>
      </c>
      <c r="CH345" s="45" t="s">
        <v>653</v>
      </c>
      <c r="CI345" s="737" t="s">
        <v>653</v>
      </c>
      <c r="CJ345" s="450" t="s">
        <v>653</v>
      </c>
      <c r="CK345" s="729"/>
      <c r="CL345" s="737" t="s">
        <v>653</v>
      </c>
      <c r="CM345" s="740" t="s">
        <v>653</v>
      </c>
      <c r="CN345" s="45" t="s">
        <v>653</v>
      </c>
      <c r="CO345" s="45" t="s">
        <v>653</v>
      </c>
      <c r="CP345" s="45" t="s">
        <v>653</v>
      </c>
      <c r="CQ345" s="45" t="s">
        <v>653</v>
      </c>
      <c r="CR345" s="738" t="s">
        <v>659</v>
      </c>
      <c r="CS345" s="45" t="s">
        <v>653</v>
      </c>
      <c r="CT345" s="45" t="s">
        <v>653</v>
      </c>
    </row>
    <row r="346" spans="1:98" s="448" customFormat="1" x14ac:dyDescent="0.15">
      <c r="A346" s="736">
        <v>42963</v>
      </c>
      <c r="B346" s="734" t="s">
        <v>653</v>
      </c>
      <c r="C346" s="734" t="s">
        <v>653</v>
      </c>
      <c r="D346" s="734" t="s">
        <v>653</v>
      </c>
      <c r="E346" s="734" t="s">
        <v>653</v>
      </c>
      <c r="F346" s="734" t="s">
        <v>653</v>
      </c>
      <c r="G346" s="734" t="s">
        <v>653</v>
      </c>
      <c r="H346" s="734" t="s">
        <v>653</v>
      </c>
      <c r="I346" s="734" t="s">
        <v>653</v>
      </c>
      <c r="J346" s="734" t="s">
        <v>653</v>
      </c>
      <c r="K346" s="734" t="s">
        <v>653</v>
      </c>
      <c r="L346" s="734" t="s">
        <v>653</v>
      </c>
      <c r="M346" s="734" t="s">
        <v>653</v>
      </c>
      <c r="N346" s="734" t="s">
        <v>653</v>
      </c>
      <c r="O346" s="734" t="s">
        <v>653</v>
      </c>
      <c r="P346" s="734" t="s">
        <v>653</v>
      </c>
      <c r="Q346" s="734" t="s">
        <v>653</v>
      </c>
      <c r="R346" s="734" t="s">
        <v>653</v>
      </c>
      <c r="S346" s="734" t="s">
        <v>653</v>
      </c>
      <c r="T346" s="734" t="s">
        <v>653</v>
      </c>
      <c r="U346" s="734" t="s">
        <v>653</v>
      </c>
      <c r="V346" s="729"/>
      <c r="W346" s="734" t="s">
        <v>653</v>
      </c>
      <c r="X346" s="734" t="s">
        <v>653</v>
      </c>
      <c r="Y346" s="734" t="s">
        <v>653</v>
      </c>
      <c r="Z346" s="734" t="s">
        <v>653</v>
      </c>
      <c r="AA346" s="734" t="s">
        <v>653</v>
      </c>
      <c r="AB346" s="734" t="s">
        <v>653</v>
      </c>
      <c r="AC346" s="734" t="s">
        <v>653</v>
      </c>
      <c r="AD346" s="734" t="s">
        <v>653</v>
      </c>
      <c r="AE346" s="734" t="s">
        <v>653</v>
      </c>
      <c r="AF346" s="734" t="s">
        <v>653</v>
      </c>
      <c r="AG346" s="734" t="s">
        <v>653</v>
      </c>
      <c r="AH346" s="734" t="s">
        <v>653</v>
      </c>
      <c r="AI346" s="734" t="s">
        <v>653</v>
      </c>
      <c r="AJ346" s="734" t="s">
        <v>653</v>
      </c>
      <c r="AK346" s="734" t="s">
        <v>653</v>
      </c>
      <c r="AL346" s="554"/>
      <c r="AM346" s="554"/>
      <c r="AN346" s="734" t="s">
        <v>653</v>
      </c>
      <c r="AO346" s="554"/>
      <c r="AP346" s="554"/>
      <c r="AQ346" s="734" t="s">
        <v>653</v>
      </c>
      <c r="AR346" s="734" t="s">
        <v>653</v>
      </c>
      <c r="AS346" s="734" t="s">
        <v>653</v>
      </c>
      <c r="AT346" s="734" t="s">
        <v>653</v>
      </c>
      <c r="AU346" s="554"/>
      <c r="AV346" s="554"/>
      <c r="AW346" s="734" t="s">
        <v>653</v>
      </c>
      <c r="AX346" s="554"/>
      <c r="AY346" s="554"/>
      <c r="AZ346" s="734" t="s">
        <v>653</v>
      </c>
      <c r="BA346" s="554"/>
      <c r="BB346" s="554"/>
      <c r="BC346" s="580" t="s">
        <v>1024</v>
      </c>
      <c r="BD346" s="736">
        <v>42963</v>
      </c>
      <c r="BE346" s="734" t="s">
        <v>653</v>
      </c>
      <c r="BF346" s="734" t="s">
        <v>653</v>
      </c>
      <c r="BG346" s="734" t="s">
        <v>653</v>
      </c>
      <c r="BH346" s="580" t="s">
        <v>1024</v>
      </c>
      <c r="BI346" s="580" t="s">
        <v>1024</v>
      </c>
      <c r="BJ346" s="45" t="s">
        <v>653</v>
      </c>
      <c r="BK346" s="580" t="s">
        <v>1024</v>
      </c>
      <c r="BL346" s="580" t="s">
        <v>1024</v>
      </c>
      <c r="BM346" s="729"/>
      <c r="BN346" s="734" t="s">
        <v>653</v>
      </c>
      <c r="BO346" s="734" t="s">
        <v>653</v>
      </c>
      <c r="BP346" s="729"/>
      <c r="BQ346" s="734" t="s">
        <v>653</v>
      </c>
      <c r="BR346" s="734" t="s">
        <v>653</v>
      </c>
      <c r="BS346" s="729"/>
      <c r="BT346" s="734" t="s">
        <v>653</v>
      </c>
      <c r="BU346" s="734" t="s">
        <v>653</v>
      </c>
      <c r="BV346" s="734" t="s">
        <v>653</v>
      </c>
      <c r="BW346" s="554"/>
      <c r="BX346" s="554"/>
      <c r="BY346" s="580" t="s">
        <v>1024</v>
      </c>
      <c r="BZ346" s="579"/>
      <c r="CA346" s="579"/>
      <c r="CB346" s="45" t="s">
        <v>653</v>
      </c>
      <c r="CC346" s="579"/>
      <c r="CD346" s="579"/>
      <c r="CE346" s="734" t="s">
        <v>653</v>
      </c>
      <c r="CF346" s="734" t="s">
        <v>653</v>
      </c>
      <c r="CG346" s="734" t="s">
        <v>653</v>
      </c>
      <c r="CH346" s="734" t="s">
        <v>653</v>
      </c>
      <c r="CI346" s="734" t="s">
        <v>653</v>
      </c>
      <c r="CJ346" s="734" t="s">
        <v>653</v>
      </c>
      <c r="CK346" s="729"/>
      <c r="CL346" s="580" t="s">
        <v>659</v>
      </c>
      <c r="CM346" s="734" t="s">
        <v>653</v>
      </c>
      <c r="CN346" s="734" t="s">
        <v>653</v>
      </c>
      <c r="CO346" s="734" t="s">
        <v>653</v>
      </c>
      <c r="CP346" s="734" t="s">
        <v>653</v>
      </c>
      <c r="CQ346" s="734" t="s">
        <v>653</v>
      </c>
      <c r="CR346" s="580" t="s">
        <v>659</v>
      </c>
      <c r="CS346" s="734" t="s">
        <v>653</v>
      </c>
      <c r="CT346" s="734" t="s">
        <v>653</v>
      </c>
    </row>
    <row r="347" spans="1:98" x14ac:dyDescent="0.15">
      <c r="A347" s="572">
        <v>42964</v>
      </c>
      <c r="B347" s="45" t="s">
        <v>653</v>
      </c>
      <c r="C347" s="45" t="s">
        <v>653</v>
      </c>
      <c r="D347" s="45" t="s">
        <v>653</v>
      </c>
      <c r="E347" s="45" t="s">
        <v>653</v>
      </c>
      <c r="F347" s="45" t="s">
        <v>653</v>
      </c>
      <c r="G347" s="45" t="s">
        <v>653</v>
      </c>
      <c r="H347" s="45" t="s">
        <v>653</v>
      </c>
      <c r="I347" s="45" t="s">
        <v>653</v>
      </c>
      <c r="J347" s="45" t="s">
        <v>653</v>
      </c>
      <c r="K347" s="45" t="s">
        <v>653</v>
      </c>
      <c r="L347" s="45" t="s">
        <v>653</v>
      </c>
      <c r="M347" s="45" t="s">
        <v>653</v>
      </c>
      <c r="N347" s="45" t="s">
        <v>653</v>
      </c>
      <c r="O347" s="45" t="s">
        <v>653</v>
      </c>
      <c r="P347" s="45" t="s">
        <v>653</v>
      </c>
      <c r="Q347" s="45" t="s">
        <v>653</v>
      </c>
      <c r="R347" s="45" t="s">
        <v>653</v>
      </c>
      <c r="S347" s="45" t="s">
        <v>653</v>
      </c>
      <c r="T347" s="45" t="s">
        <v>653</v>
      </c>
      <c r="U347" s="45" t="s">
        <v>653</v>
      </c>
      <c r="V347" s="729"/>
      <c r="W347" s="45" t="s">
        <v>653</v>
      </c>
      <c r="X347" s="45" t="s">
        <v>653</v>
      </c>
      <c r="Y347" s="45" t="s">
        <v>653</v>
      </c>
      <c r="Z347" s="45" t="s">
        <v>653</v>
      </c>
      <c r="AA347" s="45" t="s">
        <v>653</v>
      </c>
      <c r="AB347" s="45" t="s">
        <v>653</v>
      </c>
      <c r="AC347" s="45" t="s">
        <v>653</v>
      </c>
      <c r="AD347" s="45" t="s">
        <v>653</v>
      </c>
      <c r="AE347" s="45" t="s">
        <v>653</v>
      </c>
      <c r="AF347" s="45" t="s">
        <v>653</v>
      </c>
      <c r="AG347" s="45" t="s">
        <v>653</v>
      </c>
      <c r="AH347" s="45" t="s">
        <v>653</v>
      </c>
      <c r="AI347" s="45" t="s">
        <v>653</v>
      </c>
      <c r="AJ347" s="45" t="s">
        <v>653</v>
      </c>
      <c r="AK347" s="45" t="s">
        <v>653</v>
      </c>
      <c r="AL347" s="554"/>
      <c r="AM347" s="554"/>
      <c r="AN347" s="45" t="s">
        <v>653</v>
      </c>
      <c r="AO347" s="554"/>
      <c r="AP347" s="554"/>
      <c r="AQ347" s="45" t="s">
        <v>653</v>
      </c>
      <c r="AR347" s="45" t="s">
        <v>653</v>
      </c>
      <c r="AS347" s="45" t="s">
        <v>653</v>
      </c>
      <c r="AT347" s="45" t="s">
        <v>653</v>
      </c>
      <c r="AU347" s="554"/>
      <c r="AV347" s="554"/>
      <c r="AW347" s="45" t="s">
        <v>653</v>
      </c>
      <c r="AX347" s="554"/>
      <c r="AY347" s="554"/>
      <c r="AZ347" s="45" t="s">
        <v>653</v>
      </c>
      <c r="BA347" s="554"/>
      <c r="BB347" s="554"/>
      <c r="BC347" s="580" t="s">
        <v>1024</v>
      </c>
      <c r="BD347" s="572">
        <v>42964</v>
      </c>
      <c r="BE347" s="45" t="s">
        <v>653</v>
      </c>
      <c r="BF347" s="45" t="s">
        <v>653</v>
      </c>
      <c r="BG347" s="45" t="s">
        <v>653</v>
      </c>
      <c r="BH347" s="580" t="s">
        <v>1024</v>
      </c>
      <c r="BI347" s="580" t="s">
        <v>1024</v>
      </c>
      <c r="BJ347" s="45" t="s">
        <v>653</v>
      </c>
      <c r="BK347" s="580" t="s">
        <v>1024</v>
      </c>
      <c r="BL347" s="580" t="s">
        <v>1024</v>
      </c>
      <c r="BM347" s="729"/>
      <c r="BN347" s="45" t="s">
        <v>653</v>
      </c>
      <c r="BO347" s="45" t="s">
        <v>653</v>
      </c>
      <c r="BP347" s="729"/>
      <c r="BQ347" s="45" t="s">
        <v>653</v>
      </c>
      <c r="BR347" s="45" t="s">
        <v>653</v>
      </c>
      <c r="BS347" s="729"/>
      <c r="BT347" s="45" t="s">
        <v>653</v>
      </c>
      <c r="BU347" s="45" t="s">
        <v>653</v>
      </c>
      <c r="BV347" s="45" t="s">
        <v>653</v>
      </c>
      <c r="BW347" s="554"/>
      <c r="BX347" s="554"/>
      <c r="BY347" s="580" t="s">
        <v>1024</v>
      </c>
      <c r="BZ347" s="579"/>
      <c r="CA347" s="579"/>
      <c r="CB347" s="45" t="s">
        <v>653</v>
      </c>
      <c r="CC347" s="579"/>
      <c r="CD347" s="579"/>
      <c r="CE347" s="45" t="s">
        <v>653</v>
      </c>
      <c r="CF347" s="45" t="s">
        <v>653</v>
      </c>
      <c r="CG347" s="45" t="s">
        <v>653</v>
      </c>
      <c r="CH347" s="45" t="s">
        <v>653</v>
      </c>
      <c r="CI347" s="45" t="s">
        <v>653</v>
      </c>
      <c r="CJ347" s="45" t="s">
        <v>653</v>
      </c>
      <c r="CK347" s="729"/>
      <c r="CL347" s="45" t="s">
        <v>653</v>
      </c>
      <c r="CM347" s="45" t="s">
        <v>653</v>
      </c>
      <c r="CN347" s="45" t="s">
        <v>653</v>
      </c>
      <c r="CO347" s="45" t="s">
        <v>653</v>
      </c>
      <c r="CP347" s="45" t="s">
        <v>653</v>
      </c>
      <c r="CQ347" s="45" t="s">
        <v>653</v>
      </c>
      <c r="CR347" s="580" t="s">
        <v>659</v>
      </c>
      <c r="CS347" s="45" t="s">
        <v>653</v>
      </c>
      <c r="CT347" s="45" t="s">
        <v>653</v>
      </c>
    </row>
    <row r="348" spans="1:98" x14ac:dyDescent="0.15">
      <c r="A348" s="572">
        <v>42965</v>
      </c>
      <c r="B348" s="45" t="s">
        <v>653</v>
      </c>
      <c r="C348" s="45" t="s">
        <v>653</v>
      </c>
      <c r="D348" s="45" t="s">
        <v>653</v>
      </c>
      <c r="E348" s="45" t="s">
        <v>653</v>
      </c>
      <c r="F348" s="45" t="s">
        <v>653</v>
      </c>
      <c r="G348" s="45" t="s">
        <v>653</v>
      </c>
      <c r="H348" s="45" t="s">
        <v>653</v>
      </c>
      <c r="I348" s="45" t="s">
        <v>653</v>
      </c>
      <c r="J348" s="45" t="s">
        <v>653</v>
      </c>
      <c r="K348" s="45" t="s">
        <v>653</v>
      </c>
      <c r="L348" s="45" t="s">
        <v>653</v>
      </c>
      <c r="M348" s="45" t="s">
        <v>653</v>
      </c>
      <c r="N348" s="45" t="s">
        <v>653</v>
      </c>
      <c r="O348" s="45" t="s">
        <v>653</v>
      </c>
      <c r="P348" s="45" t="s">
        <v>653</v>
      </c>
      <c r="Q348" s="45" t="s">
        <v>653</v>
      </c>
      <c r="R348" s="45" t="s">
        <v>653</v>
      </c>
      <c r="S348" s="45" t="s">
        <v>653</v>
      </c>
      <c r="T348" s="45" t="s">
        <v>653</v>
      </c>
      <c r="U348" s="45" t="s">
        <v>653</v>
      </c>
      <c r="V348" s="729"/>
      <c r="W348" s="45" t="s">
        <v>653</v>
      </c>
      <c r="X348" s="45" t="s">
        <v>653</v>
      </c>
      <c r="Y348" s="45" t="s">
        <v>653</v>
      </c>
      <c r="Z348" s="45" t="s">
        <v>653</v>
      </c>
      <c r="AA348" s="45" t="s">
        <v>653</v>
      </c>
      <c r="AB348" s="45" t="s">
        <v>653</v>
      </c>
      <c r="AC348" s="45" t="s">
        <v>653</v>
      </c>
      <c r="AD348" s="45" t="s">
        <v>653</v>
      </c>
      <c r="AE348" s="45" t="s">
        <v>653</v>
      </c>
      <c r="AF348" s="45" t="s">
        <v>653</v>
      </c>
      <c r="AG348" s="45" t="s">
        <v>653</v>
      </c>
      <c r="AH348" s="45" t="s">
        <v>653</v>
      </c>
      <c r="AI348" s="45" t="s">
        <v>653</v>
      </c>
      <c r="AJ348" s="45" t="s">
        <v>653</v>
      </c>
      <c r="AK348" s="45" t="s">
        <v>653</v>
      </c>
      <c r="AL348" s="554"/>
      <c r="AM348" s="554"/>
      <c r="AN348" s="45" t="s">
        <v>653</v>
      </c>
      <c r="AO348" s="554"/>
      <c r="AP348" s="554"/>
      <c r="AQ348" s="45" t="s">
        <v>653</v>
      </c>
      <c r="AR348" s="45" t="s">
        <v>653</v>
      </c>
      <c r="AS348" s="45" t="s">
        <v>653</v>
      </c>
      <c r="AT348" s="45" t="s">
        <v>653</v>
      </c>
      <c r="AU348" s="554"/>
      <c r="AV348" s="554"/>
      <c r="AW348" s="45" t="s">
        <v>653</v>
      </c>
      <c r="AX348" s="554"/>
      <c r="AY348" s="554"/>
      <c r="AZ348" s="45" t="s">
        <v>653</v>
      </c>
      <c r="BA348" s="554"/>
      <c r="BB348" s="554"/>
      <c r="BC348" s="580" t="s">
        <v>1024</v>
      </c>
      <c r="BD348" s="572">
        <v>42965</v>
      </c>
      <c r="BE348" s="45" t="s">
        <v>653</v>
      </c>
      <c r="BF348" s="45" t="s">
        <v>653</v>
      </c>
      <c r="BG348" s="45" t="s">
        <v>653</v>
      </c>
      <c r="BH348" s="580" t="s">
        <v>1024</v>
      </c>
      <c r="BI348" s="580" t="s">
        <v>1024</v>
      </c>
      <c r="BJ348" s="45" t="s">
        <v>653</v>
      </c>
      <c r="BK348" s="580" t="s">
        <v>1024</v>
      </c>
      <c r="BL348" s="580" t="s">
        <v>1024</v>
      </c>
      <c r="BM348" s="729"/>
      <c r="BN348" s="45" t="s">
        <v>653</v>
      </c>
      <c r="BO348" s="45" t="s">
        <v>653</v>
      </c>
      <c r="BP348" s="729"/>
      <c r="BQ348" s="45" t="s">
        <v>653</v>
      </c>
      <c r="BR348" s="45" t="s">
        <v>653</v>
      </c>
      <c r="BS348" s="729"/>
      <c r="BT348" s="45" t="s">
        <v>653</v>
      </c>
      <c r="BU348" s="45" t="s">
        <v>653</v>
      </c>
      <c r="BV348" s="45" t="s">
        <v>653</v>
      </c>
      <c r="BW348" s="554"/>
      <c r="BX348" s="554"/>
      <c r="BY348" s="580" t="s">
        <v>1024</v>
      </c>
      <c r="BZ348" s="579"/>
      <c r="CA348" s="579"/>
      <c r="CB348" s="45" t="s">
        <v>653</v>
      </c>
      <c r="CC348" s="579"/>
      <c r="CD348" s="579"/>
      <c r="CE348" s="45" t="s">
        <v>653</v>
      </c>
      <c r="CF348" s="45" t="s">
        <v>653</v>
      </c>
      <c r="CG348" s="45" t="s">
        <v>653</v>
      </c>
      <c r="CH348" s="45" t="s">
        <v>653</v>
      </c>
      <c r="CI348" s="45" t="s">
        <v>653</v>
      </c>
      <c r="CJ348" s="45" t="s">
        <v>653</v>
      </c>
      <c r="CK348" s="729"/>
      <c r="CL348" s="739" t="s">
        <v>665</v>
      </c>
      <c r="CM348" s="580" t="s">
        <v>659</v>
      </c>
      <c r="CN348" s="45" t="s">
        <v>653</v>
      </c>
      <c r="CO348" s="45" t="s">
        <v>653</v>
      </c>
      <c r="CP348" s="45" t="s">
        <v>653</v>
      </c>
      <c r="CQ348" s="45" t="s">
        <v>653</v>
      </c>
      <c r="CR348" s="580" t="s">
        <v>659</v>
      </c>
      <c r="CS348" s="45" t="s">
        <v>653</v>
      </c>
      <c r="CT348" s="45" t="s">
        <v>653</v>
      </c>
    </row>
    <row r="349" spans="1:98" x14ac:dyDescent="0.15">
      <c r="A349" s="572">
        <v>42966</v>
      </c>
      <c r="B349" s="45" t="s">
        <v>653</v>
      </c>
      <c r="C349" s="45" t="s">
        <v>653</v>
      </c>
      <c r="D349" s="45" t="s">
        <v>653</v>
      </c>
      <c r="E349" s="45" t="s">
        <v>653</v>
      </c>
      <c r="F349" s="45" t="s">
        <v>653</v>
      </c>
      <c r="G349" s="45" t="s">
        <v>653</v>
      </c>
      <c r="H349" s="45" t="s">
        <v>653</v>
      </c>
      <c r="I349" s="45" t="s">
        <v>653</v>
      </c>
      <c r="J349" s="45" t="s">
        <v>653</v>
      </c>
      <c r="K349" s="45" t="s">
        <v>653</v>
      </c>
      <c r="L349" s="45" t="s">
        <v>653</v>
      </c>
      <c r="M349" s="45" t="s">
        <v>653</v>
      </c>
      <c r="N349" s="45" t="s">
        <v>653</v>
      </c>
      <c r="O349" s="45" t="s">
        <v>653</v>
      </c>
      <c r="P349" s="45" t="s">
        <v>653</v>
      </c>
      <c r="Q349" s="45" t="s">
        <v>653</v>
      </c>
      <c r="R349" s="45" t="s">
        <v>653</v>
      </c>
      <c r="S349" s="45" t="s">
        <v>653</v>
      </c>
      <c r="T349" s="45" t="s">
        <v>653</v>
      </c>
      <c r="U349" s="45" t="s">
        <v>653</v>
      </c>
      <c r="V349" s="729"/>
      <c r="W349" s="45" t="s">
        <v>653</v>
      </c>
      <c r="X349" s="45" t="s">
        <v>653</v>
      </c>
      <c r="Y349" s="45" t="s">
        <v>653</v>
      </c>
      <c r="Z349" s="45" t="s">
        <v>653</v>
      </c>
      <c r="AA349" s="45" t="s">
        <v>653</v>
      </c>
      <c r="AB349" s="45" t="s">
        <v>653</v>
      </c>
      <c r="AC349" s="45" t="s">
        <v>653</v>
      </c>
      <c r="AD349" s="45" t="s">
        <v>653</v>
      </c>
      <c r="AE349" s="45" t="s">
        <v>653</v>
      </c>
      <c r="AF349" s="45" t="s">
        <v>653</v>
      </c>
      <c r="AG349" s="45" t="s">
        <v>653</v>
      </c>
      <c r="AH349" s="45" t="s">
        <v>653</v>
      </c>
      <c r="AI349" s="45" t="s">
        <v>653</v>
      </c>
      <c r="AJ349" s="45" t="s">
        <v>653</v>
      </c>
      <c r="AK349" s="45" t="s">
        <v>653</v>
      </c>
      <c r="AL349" s="554"/>
      <c r="AM349" s="554"/>
      <c r="AN349" s="45" t="s">
        <v>653</v>
      </c>
      <c r="AO349" s="554"/>
      <c r="AP349" s="554"/>
      <c r="AQ349" s="45" t="s">
        <v>653</v>
      </c>
      <c r="AR349" s="45" t="s">
        <v>653</v>
      </c>
      <c r="AS349" s="45" t="s">
        <v>653</v>
      </c>
      <c r="AT349" s="45" t="s">
        <v>653</v>
      </c>
      <c r="AU349" s="554"/>
      <c r="AV349" s="554"/>
      <c r="AW349" s="45" t="s">
        <v>653</v>
      </c>
      <c r="AX349" s="554"/>
      <c r="AY349" s="554"/>
      <c r="AZ349" s="45" t="s">
        <v>653</v>
      </c>
      <c r="BA349" s="554"/>
      <c r="BB349" s="554"/>
      <c r="BC349" s="580" t="s">
        <v>1024</v>
      </c>
      <c r="BD349" s="572">
        <v>42966</v>
      </c>
      <c r="BE349" s="45" t="s">
        <v>653</v>
      </c>
      <c r="BF349" s="45" t="s">
        <v>653</v>
      </c>
      <c r="BG349" s="45" t="s">
        <v>653</v>
      </c>
      <c r="BH349" s="580" t="s">
        <v>1024</v>
      </c>
      <c r="BI349" s="580" t="s">
        <v>1024</v>
      </c>
      <c r="BJ349" s="45" t="s">
        <v>653</v>
      </c>
      <c r="BK349" s="580" t="s">
        <v>1024</v>
      </c>
      <c r="BL349" s="580" t="s">
        <v>1024</v>
      </c>
      <c r="BM349" s="729"/>
      <c r="BN349" s="45" t="s">
        <v>653</v>
      </c>
      <c r="BO349" s="45" t="s">
        <v>653</v>
      </c>
      <c r="BP349" s="729"/>
      <c r="BQ349" s="45" t="s">
        <v>653</v>
      </c>
      <c r="BR349" s="45" t="s">
        <v>653</v>
      </c>
      <c r="BS349" s="729"/>
      <c r="BT349" s="45" t="s">
        <v>653</v>
      </c>
      <c r="BU349" s="45" t="s">
        <v>653</v>
      </c>
      <c r="BV349" s="45" t="s">
        <v>653</v>
      </c>
      <c r="BW349" s="554"/>
      <c r="BX349" s="554"/>
      <c r="BY349" s="580" t="s">
        <v>1024</v>
      </c>
      <c r="BZ349" s="579"/>
      <c r="CA349" s="579"/>
      <c r="CB349" s="45" t="s">
        <v>653</v>
      </c>
      <c r="CC349" s="579"/>
      <c r="CD349" s="579"/>
      <c r="CE349" s="45" t="s">
        <v>653</v>
      </c>
      <c r="CF349" s="45" t="s">
        <v>653</v>
      </c>
      <c r="CG349" s="45" t="s">
        <v>653</v>
      </c>
      <c r="CH349" s="45" t="s">
        <v>653</v>
      </c>
      <c r="CI349" s="45" t="s">
        <v>653</v>
      </c>
      <c r="CJ349" s="45" t="s">
        <v>653</v>
      </c>
      <c r="CK349" s="729"/>
      <c r="CL349" s="739" t="s">
        <v>665</v>
      </c>
      <c r="CM349" s="580" t="s">
        <v>659</v>
      </c>
      <c r="CN349" s="45" t="s">
        <v>653</v>
      </c>
      <c r="CO349" s="45" t="s">
        <v>653</v>
      </c>
      <c r="CP349" s="45" t="s">
        <v>653</v>
      </c>
      <c r="CQ349" s="45" t="s">
        <v>653</v>
      </c>
      <c r="CR349" s="580" t="s">
        <v>659</v>
      </c>
      <c r="CS349" s="45" t="s">
        <v>653</v>
      </c>
      <c r="CT349" s="45" t="s">
        <v>653</v>
      </c>
    </row>
    <row r="350" spans="1:98" x14ac:dyDescent="0.15">
      <c r="A350" s="572">
        <v>42967</v>
      </c>
      <c r="B350" s="45" t="s">
        <v>653</v>
      </c>
      <c r="C350" s="45" t="s">
        <v>653</v>
      </c>
      <c r="D350" s="45" t="s">
        <v>653</v>
      </c>
      <c r="E350" s="45" t="s">
        <v>653</v>
      </c>
      <c r="F350" s="45" t="s">
        <v>653</v>
      </c>
      <c r="G350" s="45" t="s">
        <v>653</v>
      </c>
      <c r="H350" s="45" t="s">
        <v>653</v>
      </c>
      <c r="I350" s="45" t="s">
        <v>653</v>
      </c>
      <c r="J350" s="45" t="s">
        <v>653</v>
      </c>
      <c r="K350" s="45" t="s">
        <v>653</v>
      </c>
      <c r="L350" s="45" t="s">
        <v>653</v>
      </c>
      <c r="M350" s="45" t="s">
        <v>653</v>
      </c>
      <c r="N350" s="45" t="s">
        <v>653</v>
      </c>
      <c r="O350" s="45" t="s">
        <v>653</v>
      </c>
      <c r="P350" s="45" t="s">
        <v>653</v>
      </c>
      <c r="Q350" s="45" t="s">
        <v>653</v>
      </c>
      <c r="R350" s="45" t="s">
        <v>653</v>
      </c>
      <c r="S350" s="45" t="s">
        <v>653</v>
      </c>
      <c r="T350" s="45" t="s">
        <v>653</v>
      </c>
      <c r="U350" s="45" t="s">
        <v>653</v>
      </c>
      <c r="V350" s="729"/>
      <c r="W350" s="45" t="s">
        <v>653</v>
      </c>
      <c r="X350" s="45" t="s">
        <v>653</v>
      </c>
      <c r="Y350" s="45" t="s">
        <v>653</v>
      </c>
      <c r="Z350" s="45" t="s">
        <v>653</v>
      </c>
      <c r="AA350" s="45" t="s">
        <v>653</v>
      </c>
      <c r="AB350" s="45" t="s">
        <v>653</v>
      </c>
      <c r="AC350" s="45" t="s">
        <v>653</v>
      </c>
      <c r="AD350" s="45" t="s">
        <v>653</v>
      </c>
      <c r="AE350" s="45" t="s">
        <v>653</v>
      </c>
      <c r="AF350" s="45" t="s">
        <v>653</v>
      </c>
      <c r="AG350" s="45" t="s">
        <v>653</v>
      </c>
      <c r="AH350" s="45" t="s">
        <v>653</v>
      </c>
      <c r="AI350" s="45" t="s">
        <v>653</v>
      </c>
      <c r="AJ350" s="45" t="s">
        <v>653</v>
      </c>
      <c r="AK350" s="45" t="s">
        <v>653</v>
      </c>
      <c r="AL350" s="554"/>
      <c r="AM350" s="554"/>
      <c r="AN350" s="45" t="s">
        <v>653</v>
      </c>
      <c r="AO350" s="554"/>
      <c r="AP350" s="554"/>
      <c r="AQ350" s="45" t="s">
        <v>653</v>
      </c>
      <c r="AR350" s="45" t="s">
        <v>653</v>
      </c>
      <c r="AS350" s="45" t="s">
        <v>653</v>
      </c>
      <c r="AT350" s="45" t="s">
        <v>653</v>
      </c>
      <c r="AU350" s="554"/>
      <c r="AV350" s="554"/>
      <c r="AW350" s="45" t="s">
        <v>653</v>
      </c>
      <c r="AX350" s="554"/>
      <c r="AY350" s="554"/>
      <c r="AZ350" s="45" t="s">
        <v>653</v>
      </c>
      <c r="BA350" s="554"/>
      <c r="BB350" s="554"/>
      <c r="BC350" s="580" t="s">
        <v>1024</v>
      </c>
      <c r="BD350" s="572">
        <v>42967</v>
      </c>
      <c r="BE350" s="45" t="s">
        <v>653</v>
      </c>
      <c r="BF350" s="45" t="s">
        <v>653</v>
      </c>
      <c r="BG350" s="45" t="s">
        <v>653</v>
      </c>
      <c r="BH350" s="580" t="s">
        <v>1024</v>
      </c>
      <c r="BI350" s="580" t="s">
        <v>1024</v>
      </c>
      <c r="BJ350" s="45" t="s">
        <v>653</v>
      </c>
      <c r="BK350" s="580" t="s">
        <v>1024</v>
      </c>
      <c r="BL350" s="580" t="s">
        <v>1024</v>
      </c>
      <c r="BM350" s="729"/>
      <c r="BN350" s="45" t="s">
        <v>653</v>
      </c>
      <c r="BO350" s="45" t="s">
        <v>653</v>
      </c>
      <c r="BP350" s="729"/>
      <c r="BQ350" s="45" t="s">
        <v>653</v>
      </c>
      <c r="BR350" s="45" t="s">
        <v>653</v>
      </c>
      <c r="BS350" s="729"/>
      <c r="BT350" s="45" t="s">
        <v>653</v>
      </c>
      <c r="BU350" s="45" t="s">
        <v>653</v>
      </c>
      <c r="BV350" s="45" t="s">
        <v>653</v>
      </c>
      <c r="BW350" s="554"/>
      <c r="BX350" s="554"/>
      <c r="BY350" s="580" t="s">
        <v>1024</v>
      </c>
      <c r="BZ350" s="579"/>
      <c r="CA350" s="579"/>
      <c r="CB350" s="45" t="s">
        <v>653</v>
      </c>
      <c r="CC350" s="579"/>
      <c r="CD350" s="579"/>
      <c r="CE350" s="45" t="s">
        <v>653</v>
      </c>
      <c r="CF350" s="45" t="s">
        <v>653</v>
      </c>
      <c r="CG350" s="45" t="s">
        <v>653</v>
      </c>
      <c r="CH350" s="45" t="s">
        <v>653</v>
      </c>
      <c r="CI350" s="45" t="s">
        <v>653</v>
      </c>
      <c r="CJ350" s="45" t="s">
        <v>653</v>
      </c>
      <c r="CK350" s="729"/>
      <c r="CL350" s="740" t="s">
        <v>653</v>
      </c>
      <c r="CM350" s="580" t="s">
        <v>659</v>
      </c>
      <c r="CN350" s="45" t="s">
        <v>653</v>
      </c>
      <c r="CO350" s="45" t="s">
        <v>653</v>
      </c>
      <c r="CP350" s="45" t="s">
        <v>653</v>
      </c>
      <c r="CQ350" s="45" t="s">
        <v>653</v>
      </c>
      <c r="CR350" s="580" t="s">
        <v>659</v>
      </c>
      <c r="CS350" s="45" t="s">
        <v>653</v>
      </c>
      <c r="CT350" s="45" t="s">
        <v>653</v>
      </c>
    </row>
    <row r="351" spans="1:98" x14ac:dyDescent="0.15">
      <c r="A351" s="572">
        <v>42968</v>
      </c>
      <c r="B351" s="45" t="s">
        <v>653</v>
      </c>
      <c r="C351" s="45" t="s">
        <v>653</v>
      </c>
      <c r="D351" s="45" t="s">
        <v>653</v>
      </c>
      <c r="E351" s="45" t="s">
        <v>653</v>
      </c>
      <c r="F351" s="45" t="s">
        <v>653</v>
      </c>
      <c r="G351" s="45" t="s">
        <v>653</v>
      </c>
      <c r="H351" s="45" t="s">
        <v>653</v>
      </c>
      <c r="I351" s="45" t="s">
        <v>653</v>
      </c>
      <c r="J351" s="45" t="s">
        <v>653</v>
      </c>
      <c r="K351" s="45" t="s">
        <v>653</v>
      </c>
      <c r="L351" s="45" t="s">
        <v>653</v>
      </c>
      <c r="M351" s="45" t="s">
        <v>653</v>
      </c>
      <c r="N351" s="45" t="s">
        <v>653</v>
      </c>
      <c r="O351" s="45" t="s">
        <v>653</v>
      </c>
      <c r="P351" s="45" t="s">
        <v>653</v>
      </c>
      <c r="Q351" s="45" t="s">
        <v>653</v>
      </c>
      <c r="R351" s="45" t="s">
        <v>653</v>
      </c>
      <c r="S351" s="45" t="s">
        <v>653</v>
      </c>
      <c r="T351" s="45" t="s">
        <v>653</v>
      </c>
      <c r="U351" s="45" t="s">
        <v>653</v>
      </c>
      <c r="V351" s="729"/>
      <c r="W351" s="45" t="s">
        <v>653</v>
      </c>
      <c r="X351" s="45" t="s">
        <v>653</v>
      </c>
      <c r="Y351" s="45" t="s">
        <v>653</v>
      </c>
      <c r="Z351" s="45" t="s">
        <v>653</v>
      </c>
      <c r="AA351" s="45" t="s">
        <v>653</v>
      </c>
      <c r="AB351" s="45" t="s">
        <v>653</v>
      </c>
      <c r="AC351" s="45" t="s">
        <v>653</v>
      </c>
      <c r="AD351" s="45" t="s">
        <v>653</v>
      </c>
      <c r="AE351" s="45" t="s">
        <v>653</v>
      </c>
      <c r="AF351" s="45" t="s">
        <v>653</v>
      </c>
      <c r="AG351" s="45" t="s">
        <v>653</v>
      </c>
      <c r="AH351" s="45" t="s">
        <v>653</v>
      </c>
      <c r="AI351" s="45" t="s">
        <v>653</v>
      </c>
      <c r="AJ351" s="45" t="s">
        <v>653</v>
      </c>
      <c r="AK351" s="45" t="s">
        <v>653</v>
      </c>
      <c r="AL351" s="554"/>
      <c r="AM351" s="554"/>
      <c r="AN351" s="45" t="s">
        <v>653</v>
      </c>
      <c r="AO351" s="554"/>
      <c r="AP351" s="554"/>
      <c r="AQ351" s="45" t="s">
        <v>653</v>
      </c>
      <c r="AR351" s="45" t="s">
        <v>653</v>
      </c>
      <c r="AS351" s="45" t="s">
        <v>653</v>
      </c>
      <c r="AT351" s="45" t="s">
        <v>653</v>
      </c>
      <c r="AU351" s="554"/>
      <c r="AV351" s="554"/>
      <c r="AW351" s="45" t="s">
        <v>653</v>
      </c>
      <c r="AX351" s="554"/>
      <c r="AY351" s="554"/>
      <c r="AZ351" s="45" t="s">
        <v>653</v>
      </c>
      <c r="BA351" s="554"/>
      <c r="BB351" s="554"/>
      <c r="BC351" s="580" t="s">
        <v>1024</v>
      </c>
      <c r="BD351" s="572">
        <v>42968</v>
      </c>
      <c r="BE351" s="45" t="s">
        <v>653</v>
      </c>
      <c r="BF351" s="45" t="s">
        <v>653</v>
      </c>
      <c r="BG351" s="45" t="s">
        <v>653</v>
      </c>
      <c r="BH351" s="580" t="s">
        <v>1024</v>
      </c>
      <c r="BI351" s="580" t="s">
        <v>1024</v>
      </c>
      <c r="BJ351" s="45" t="s">
        <v>653</v>
      </c>
      <c r="BK351" s="580" t="s">
        <v>1024</v>
      </c>
      <c r="BL351" s="580" t="s">
        <v>1024</v>
      </c>
      <c r="BM351" s="729"/>
      <c r="BN351" s="45" t="s">
        <v>653</v>
      </c>
      <c r="BO351" s="45" t="s">
        <v>653</v>
      </c>
      <c r="BP351" s="729"/>
      <c r="BQ351" s="45" t="s">
        <v>653</v>
      </c>
      <c r="BR351" s="45" t="s">
        <v>653</v>
      </c>
      <c r="BS351" s="729"/>
      <c r="BT351" s="45" t="s">
        <v>653</v>
      </c>
      <c r="BU351" s="45" t="s">
        <v>653</v>
      </c>
      <c r="BV351" s="45" t="s">
        <v>653</v>
      </c>
      <c r="BW351" s="554"/>
      <c r="BX351" s="554"/>
      <c r="BY351" s="580" t="s">
        <v>1024</v>
      </c>
      <c r="BZ351" s="579"/>
      <c r="CA351" s="579"/>
      <c r="CB351" s="45" t="s">
        <v>653</v>
      </c>
      <c r="CC351" s="579"/>
      <c r="CD351" s="579"/>
      <c r="CE351" s="45" t="s">
        <v>653</v>
      </c>
      <c r="CF351" s="45" t="s">
        <v>653</v>
      </c>
      <c r="CG351" s="45" t="s">
        <v>653</v>
      </c>
      <c r="CH351" s="45" t="s">
        <v>653</v>
      </c>
      <c r="CI351" s="45" t="s">
        <v>653</v>
      </c>
      <c r="CJ351" s="45" t="s">
        <v>653</v>
      </c>
      <c r="CK351" s="729"/>
      <c r="CL351" s="740" t="s">
        <v>653</v>
      </c>
      <c r="CM351" s="580" t="s">
        <v>659</v>
      </c>
      <c r="CN351" s="45" t="s">
        <v>653</v>
      </c>
      <c r="CO351" s="45" t="s">
        <v>653</v>
      </c>
      <c r="CP351" s="45" t="s">
        <v>653</v>
      </c>
      <c r="CQ351" s="45" t="s">
        <v>653</v>
      </c>
      <c r="CR351" s="580" t="s">
        <v>659</v>
      </c>
      <c r="CS351" s="45" t="s">
        <v>653</v>
      </c>
      <c r="CT351" s="45" t="s">
        <v>653</v>
      </c>
    </row>
    <row r="352" spans="1:98" x14ac:dyDescent="0.15">
      <c r="A352" s="572">
        <v>42969</v>
      </c>
      <c r="B352" s="45" t="s">
        <v>653</v>
      </c>
      <c r="C352" s="45" t="s">
        <v>653</v>
      </c>
      <c r="D352" s="45" t="s">
        <v>653</v>
      </c>
      <c r="E352" s="45" t="s">
        <v>653</v>
      </c>
      <c r="F352" s="45" t="s">
        <v>653</v>
      </c>
      <c r="G352" s="45" t="s">
        <v>653</v>
      </c>
      <c r="H352" s="45" t="s">
        <v>653</v>
      </c>
      <c r="I352" s="45" t="s">
        <v>653</v>
      </c>
      <c r="J352" s="45" t="s">
        <v>653</v>
      </c>
      <c r="K352" s="45" t="s">
        <v>653</v>
      </c>
      <c r="L352" s="45" t="s">
        <v>653</v>
      </c>
      <c r="M352" s="45" t="s">
        <v>653</v>
      </c>
      <c r="N352" s="45" t="s">
        <v>653</v>
      </c>
      <c r="O352" s="45" t="s">
        <v>653</v>
      </c>
      <c r="P352" s="45" t="s">
        <v>653</v>
      </c>
      <c r="Q352" s="45" t="s">
        <v>653</v>
      </c>
      <c r="R352" s="45" t="s">
        <v>653</v>
      </c>
      <c r="S352" s="45" t="s">
        <v>653</v>
      </c>
      <c r="T352" s="45" t="s">
        <v>653</v>
      </c>
      <c r="U352" s="45" t="s">
        <v>653</v>
      </c>
      <c r="V352" s="729"/>
      <c r="W352" s="45" t="s">
        <v>653</v>
      </c>
      <c r="X352" s="45" t="s">
        <v>653</v>
      </c>
      <c r="Y352" s="45" t="s">
        <v>653</v>
      </c>
      <c r="Z352" s="45" t="s">
        <v>653</v>
      </c>
      <c r="AA352" s="45" t="s">
        <v>653</v>
      </c>
      <c r="AB352" s="45" t="s">
        <v>653</v>
      </c>
      <c r="AC352" s="45" t="s">
        <v>653</v>
      </c>
      <c r="AD352" s="45" t="s">
        <v>653</v>
      </c>
      <c r="AE352" s="45" t="s">
        <v>653</v>
      </c>
      <c r="AF352" s="45" t="s">
        <v>653</v>
      </c>
      <c r="AG352" s="45" t="s">
        <v>653</v>
      </c>
      <c r="AH352" s="45" t="s">
        <v>653</v>
      </c>
      <c r="AI352" s="45" t="s">
        <v>653</v>
      </c>
      <c r="AJ352" s="45" t="s">
        <v>653</v>
      </c>
      <c r="AK352" s="45" t="s">
        <v>653</v>
      </c>
      <c r="AL352" s="554"/>
      <c r="AM352" s="554"/>
      <c r="AN352" s="45" t="s">
        <v>653</v>
      </c>
      <c r="AO352" s="554"/>
      <c r="AP352" s="554"/>
      <c r="AQ352" s="45" t="s">
        <v>653</v>
      </c>
      <c r="AR352" s="45" t="s">
        <v>653</v>
      </c>
      <c r="AS352" s="45" t="s">
        <v>653</v>
      </c>
      <c r="AT352" s="45" t="s">
        <v>653</v>
      </c>
      <c r="AU352" s="554"/>
      <c r="AV352" s="554"/>
      <c r="AW352" s="45" t="s">
        <v>653</v>
      </c>
      <c r="AX352" s="554"/>
      <c r="AY352" s="554"/>
      <c r="AZ352" s="45" t="s">
        <v>653</v>
      </c>
      <c r="BA352" s="554"/>
      <c r="BB352" s="554"/>
      <c r="BC352" s="580" t="s">
        <v>1024</v>
      </c>
      <c r="BD352" s="572">
        <v>42969</v>
      </c>
      <c r="BE352" s="45" t="s">
        <v>653</v>
      </c>
      <c r="BF352" s="45" t="s">
        <v>653</v>
      </c>
      <c r="BG352" s="45" t="s">
        <v>653</v>
      </c>
      <c r="BH352" s="580" t="s">
        <v>1024</v>
      </c>
      <c r="BI352" s="580" t="s">
        <v>1024</v>
      </c>
      <c r="BJ352" s="45" t="s">
        <v>653</v>
      </c>
      <c r="BK352" s="580" t="s">
        <v>1024</v>
      </c>
      <c r="BL352" s="580" t="s">
        <v>1024</v>
      </c>
      <c r="BM352" s="729"/>
      <c r="BN352" s="45" t="s">
        <v>653</v>
      </c>
      <c r="BO352" s="45" t="s">
        <v>653</v>
      </c>
      <c r="BP352" s="729"/>
      <c r="BQ352" s="45" t="s">
        <v>653</v>
      </c>
      <c r="BR352" s="45" t="s">
        <v>653</v>
      </c>
      <c r="BS352" s="729"/>
      <c r="BT352" s="45" t="s">
        <v>653</v>
      </c>
      <c r="BU352" s="45" t="s">
        <v>653</v>
      </c>
      <c r="BV352" s="45" t="s">
        <v>653</v>
      </c>
      <c r="BW352" s="554"/>
      <c r="BX352" s="554"/>
      <c r="BY352" s="580" t="s">
        <v>1024</v>
      </c>
      <c r="BZ352" s="579"/>
      <c r="CA352" s="579"/>
      <c r="CB352" s="45" t="s">
        <v>653</v>
      </c>
      <c r="CC352" s="579"/>
      <c r="CD352" s="579"/>
      <c r="CE352" s="45" t="s">
        <v>653</v>
      </c>
      <c r="CF352" s="45" t="s">
        <v>653</v>
      </c>
      <c r="CG352" s="45" t="s">
        <v>653</v>
      </c>
      <c r="CH352" s="45" t="s">
        <v>653</v>
      </c>
      <c r="CI352" s="45" t="s">
        <v>653</v>
      </c>
      <c r="CJ352" s="45" t="s">
        <v>653</v>
      </c>
      <c r="CK352" s="729"/>
      <c r="CL352" s="580" t="s">
        <v>659</v>
      </c>
      <c r="CM352" s="580" t="s">
        <v>659</v>
      </c>
      <c r="CN352" s="45" t="s">
        <v>653</v>
      </c>
      <c r="CO352" s="45" t="s">
        <v>653</v>
      </c>
      <c r="CP352" s="45" t="s">
        <v>653</v>
      </c>
      <c r="CQ352" s="45" t="s">
        <v>653</v>
      </c>
      <c r="CR352" s="580" t="s">
        <v>659</v>
      </c>
      <c r="CS352" s="45" t="s">
        <v>653</v>
      </c>
      <c r="CT352" s="45" t="s">
        <v>653</v>
      </c>
    </row>
    <row r="353" spans="1:98" x14ac:dyDescent="0.15">
      <c r="A353" s="572">
        <v>42970</v>
      </c>
      <c r="B353" s="45" t="s">
        <v>653</v>
      </c>
      <c r="C353" s="45" t="s">
        <v>653</v>
      </c>
      <c r="D353" s="45" t="s">
        <v>653</v>
      </c>
      <c r="E353" s="45" t="s">
        <v>653</v>
      </c>
      <c r="F353" s="45" t="s">
        <v>653</v>
      </c>
      <c r="G353" s="45" t="s">
        <v>653</v>
      </c>
      <c r="H353" s="45" t="s">
        <v>653</v>
      </c>
      <c r="I353" s="45" t="s">
        <v>653</v>
      </c>
      <c r="J353" s="45" t="s">
        <v>653</v>
      </c>
      <c r="K353" s="45" t="s">
        <v>653</v>
      </c>
      <c r="L353" s="45" t="s">
        <v>653</v>
      </c>
      <c r="M353" s="45" t="s">
        <v>653</v>
      </c>
      <c r="N353" s="45" t="s">
        <v>653</v>
      </c>
      <c r="O353" s="45" t="s">
        <v>653</v>
      </c>
      <c r="P353" s="45" t="s">
        <v>653</v>
      </c>
      <c r="Q353" s="45" t="s">
        <v>653</v>
      </c>
      <c r="R353" s="45" t="s">
        <v>653</v>
      </c>
      <c r="S353" s="45" t="s">
        <v>653</v>
      </c>
      <c r="T353" s="45" t="s">
        <v>653</v>
      </c>
      <c r="U353" s="45" t="s">
        <v>653</v>
      </c>
      <c r="V353" s="729"/>
      <c r="W353" s="45" t="s">
        <v>653</v>
      </c>
      <c r="X353" s="45" t="s">
        <v>653</v>
      </c>
      <c r="Y353" s="45" t="s">
        <v>653</v>
      </c>
      <c r="Z353" s="45" t="s">
        <v>653</v>
      </c>
      <c r="AA353" s="45" t="s">
        <v>653</v>
      </c>
      <c r="AB353" s="45" t="s">
        <v>653</v>
      </c>
      <c r="AC353" s="45" t="s">
        <v>653</v>
      </c>
      <c r="AD353" s="45" t="s">
        <v>653</v>
      </c>
      <c r="AE353" s="45" t="s">
        <v>653</v>
      </c>
      <c r="AF353" s="45" t="s">
        <v>653</v>
      </c>
      <c r="AG353" s="45" t="s">
        <v>653</v>
      </c>
      <c r="AH353" s="45" t="s">
        <v>653</v>
      </c>
      <c r="AI353" s="45" t="s">
        <v>653</v>
      </c>
      <c r="AJ353" s="45" t="s">
        <v>653</v>
      </c>
      <c r="AK353" s="45" t="s">
        <v>653</v>
      </c>
      <c r="AL353" s="554"/>
      <c r="AM353" s="554"/>
      <c r="AN353" s="45" t="s">
        <v>653</v>
      </c>
      <c r="AO353" s="554"/>
      <c r="AP353" s="554"/>
      <c r="AQ353" s="45" t="s">
        <v>653</v>
      </c>
      <c r="AR353" s="45" t="s">
        <v>653</v>
      </c>
      <c r="AS353" s="45" t="s">
        <v>653</v>
      </c>
      <c r="AT353" s="45" t="s">
        <v>653</v>
      </c>
      <c r="AU353" s="554"/>
      <c r="AV353" s="554"/>
      <c r="AW353" s="45" t="s">
        <v>653</v>
      </c>
      <c r="AX353" s="554"/>
      <c r="AY353" s="554"/>
      <c r="AZ353" s="45" t="s">
        <v>653</v>
      </c>
      <c r="BA353" s="554"/>
      <c r="BB353" s="554"/>
      <c r="BC353" s="580" t="s">
        <v>1024</v>
      </c>
      <c r="BD353" s="572">
        <v>42970</v>
      </c>
      <c r="BE353" s="45" t="s">
        <v>653</v>
      </c>
      <c r="BF353" s="45" t="s">
        <v>653</v>
      </c>
      <c r="BG353" s="45" t="s">
        <v>653</v>
      </c>
      <c r="BH353" s="580" t="s">
        <v>1024</v>
      </c>
      <c r="BI353" s="580" t="s">
        <v>1024</v>
      </c>
      <c r="BJ353" s="45" t="s">
        <v>653</v>
      </c>
      <c r="BK353" s="580" t="s">
        <v>1024</v>
      </c>
      <c r="BL353" s="580" t="s">
        <v>1024</v>
      </c>
      <c r="BM353" s="729"/>
      <c r="BN353" s="45" t="s">
        <v>653</v>
      </c>
      <c r="BO353" s="45" t="s">
        <v>653</v>
      </c>
      <c r="BP353" s="729"/>
      <c r="BQ353" s="45" t="s">
        <v>653</v>
      </c>
      <c r="BR353" s="45" t="s">
        <v>653</v>
      </c>
      <c r="BS353" s="729"/>
      <c r="BT353" s="45" t="s">
        <v>653</v>
      </c>
      <c r="BU353" s="45" t="s">
        <v>653</v>
      </c>
      <c r="BV353" s="45" t="s">
        <v>653</v>
      </c>
      <c r="BW353" s="554"/>
      <c r="BX353" s="554"/>
      <c r="BY353" s="580" t="s">
        <v>1024</v>
      </c>
      <c r="BZ353" s="579"/>
      <c r="CA353" s="579"/>
      <c r="CB353" s="45" t="s">
        <v>653</v>
      </c>
      <c r="CC353" s="579"/>
      <c r="CD353" s="579"/>
      <c r="CE353" s="45" t="s">
        <v>653</v>
      </c>
      <c r="CF353" s="45" t="s">
        <v>653</v>
      </c>
      <c r="CG353" s="45" t="s">
        <v>653</v>
      </c>
      <c r="CH353" s="45" t="s">
        <v>653</v>
      </c>
      <c r="CI353" s="45" t="s">
        <v>653</v>
      </c>
      <c r="CJ353" s="45" t="s">
        <v>653</v>
      </c>
      <c r="CK353" s="729"/>
      <c r="CL353" s="580" t="s">
        <v>659</v>
      </c>
      <c r="CM353" s="580" t="s">
        <v>659</v>
      </c>
      <c r="CN353" s="45" t="s">
        <v>653</v>
      </c>
      <c r="CO353" s="45" t="s">
        <v>653</v>
      </c>
      <c r="CP353" s="45" t="s">
        <v>653</v>
      </c>
      <c r="CQ353" s="45" t="s">
        <v>653</v>
      </c>
      <c r="CR353" s="580" t="s">
        <v>659</v>
      </c>
      <c r="CS353" s="45" t="s">
        <v>653</v>
      </c>
      <c r="CT353" s="45" t="s">
        <v>653</v>
      </c>
    </row>
    <row r="354" spans="1:98" x14ac:dyDescent="0.15">
      <c r="A354" s="572">
        <v>42971</v>
      </c>
      <c r="B354" s="45" t="s">
        <v>653</v>
      </c>
      <c r="C354" s="45" t="s">
        <v>653</v>
      </c>
      <c r="D354" s="45" t="s">
        <v>653</v>
      </c>
      <c r="E354" s="45" t="s">
        <v>653</v>
      </c>
      <c r="F354" s="45" t="s">
        <v>653</v>
      </c>
      <c r="G354" s="45" t="s">
        <v>653</v>
      </c>
      <c r="H354" s="45" t="s">
        <v>653</v>
      </c>
      <c r="I354" s="45" t="s">
        <v>653</v>
      </c>
      <c r="J354" s="45" t="s">
        <v>653</v>
      </c>
      <c r="K354" s="45" t="s">
        <v>653</v>
      </c>
      <c r="L354" s="45" t="s">
        <v>653</v>
      </c>
      <c r="M354" s="45" t="s">
        <v>653</v>
      </c>
      <c r="N354" s="45" t="s">
        <v>653</v>
      </c>
      <c r="O354" s="45" t="s">
        <v>653</v>
      </c>
      <c r="P354" s="45" t="s">
        <v>653</v>
      </c>
      <c r="Q354" s="45" t="s">
        <v>653</v>
      </c>
      <c r="R354" s="45" t="s">
        <v>653</v>
      </c>
      <c r="S354" s="45" t="s">
        <v>653</v>
      </c>
      <c r="T354" s="45" t="s">
        <v>653</v>
      </c>
      <c r="U354" s="45" t="s">
        <v>653</v>
      </c>
      <c r="V354" s="729"/>
      <c r="W354" s="45" t="s">
        <v>653</v>
      </c>
      <c r="X354" s="45" t="s">
        <v>653</v>
      </c>
      <c r="Y354" s="45" t="s">
        <v>653</v>
      </c>
      <c r="Z354" s="45" t="s">
        <v>653</v>
      </c>
      <c r="AA354" s="45" t="s">
        <v>653</v>
      </c>
      <c r="AB354" s="45" t="s">
        <v>653</v>
      </c>
      <c r="AC354" s="45" t="s">
        <v>653</v>
      </c>
      <c r="AD354" s="45" t="s">
        <v>653</v>
      </c>
      <c r="AE354" s="45" t="s">
        <v>653</v>
      </c>
      <c r="AF354" s="45" t="s">
        <v>653</v>
      </c>
      <c r="AG354" s="45" t="s">
        <v>653</v>
      </c>
      <c r="AH354" s="45" t="s">
        <v>653</v>
      </c>
      <c r="AI354" s="45" t="s">
        <v>653</v>
      </c>
      <c r="AJ354" s="45" t="s">
        <v>653</v>
      </c>
      <c r="AK354" s="45" t="s">
        <v>653</v>
      </c>
      <c r="AL354" s="554"/>
      <c r="AM354" s="554"/>
      <c r="AN354" s="45" t="s">
        <v>653</v>
      </c>
      <c r="AO354" s="554"/>
      <c r="AP354" s="554"/>
      <c r="AQ354" s="45" t="s">
        <v>653</v>
      </c>
      <c r="AR354" s="45" t="s">
        <v>653</v>
      </c>
      <c r="AS354" s="45" t="s">
        <v>653</v>
      </c>
      <c r="AT354" s="45" t="s">
        <v>653</v>
      </c>
      <c r="AU354" s="554"/>
      <c r="AV354" s="554"/>
      <c r="AW354" s="45" t="s">
        <v>653</v>
      </c>
      <c r="AX354" s="554"/>
      <c r="AY354" s="554"/>
      <c r="AZ354" s="45" t="s">
        <v>653</v>
      </c>
      <c r="BA354" s="554"/>
      <c r="BB354" s="554"/>
      <c r="BC354" s="580" t="s">
        <v>1024</v>
      </c>
      <c r="BD354" s="572">
        <v>42971</v>
      </c>
      <c r="BE354" s="45" t="s">
        <v>653</v>
      </c>
      <c r="BF354" s="45" t="s">
        <v>653</v>
      </c>
      <c r="BG354" s="45" t="s">
        <v>653</v>
      </c>
      <c r="BH354" s="580" t="s">
        <v>1024</v>
      </c>
      <c r="BI354" s="580" t="s">
        <v>1024</v>
      </c>
      <c r="BJ354" s="45" t="s">
        <v>653</v>
      </c>
      <c r="BK354" s="580" t="s">
        <v>1024</v>
      </c>
      <c r="BL354" s="580" t="s">
        <v>1024</v>
      </c>
      <c r="BM354" s="729"/>
      <c r="BN354" s="45" t="s">
        <v>653</v>
      </c>
      <c r="BO354" s="45" t="s">
        <v>653</v>
      </c>
      <c r="BP354" s="729"/>
      <c r="BQ354" s="45" t="s">
        <v>653</v>
      </c>
      <c r="BR354" s="45" t="s">
        <v>653</v>
      </c>
      <c r="BS354" s="729"/>
      <c r="BT354" s="45" t="s">
        <v>653</v>
      </c>
      <c r="BU354" s="45" t="s">
        <v>653</v>
      </c>
      <c r="BV354" s="45" t="s">
        <v>653</v>
      </c>
      <c r="BW354" s="554"/>
      <c r="BX354" s="554"/>
      <c r="BY354" s="580" t="s">
        <v>1024</v>
      </c>
      <c r="BZ354" s="579"/>
      <c r="CA354" s="579"/>
      <c r="CB354" s="45" t="s">
        <v>653</v>
      </c>
      <c r="CC354" s="579"/>
      <c r="CD354" s="579"/>
      <c r="CE354" s="45" t="s">
        <v>653</v>
      </c>
      <c r="CF354" s="45" t="s">
        <v>653</v>
      </c>
      <c r="CG354" s="45" t="s">
        <v>653</v>
      </c>
      <c r="CH354" s="45" t="s">
        <v>653</v>
      </c>
      <c r="CI354" s="45" t="s">
        <v>653</v>
      </c>
      <c r="CJ354" s="45" t="s">
        <v>653</v>
      </c>
      <c r="CK354" s="729"/>
      <c r="CL354" s="580" t="s">
        <v>659</v>
      </c>
      <c r="CM354" s="740" t="s">
        <v>653</v>
      </c>
      <c r="CN354" s="45" t="s">
        <v>653</v>
      </c>
      <c r="CO354" s="45" t="s">
        <v>653</v>
      </c>
      <c r="CP354" s="45" t="s">
        <v>653</v>
      </c>
      <c r="CQ354" s="45" t="s">
        <v>653</v>
      </c>
      <c r="CR354" s="740" t="s">
        <v>653</v>
      </c>
      <c r="CS354" s="45" t="s">
        <v>653</v>
      </c>
      <c r="CT354" s="45" t="s">
        <v>653</v>
      </c>
    </row>
    <row r="355" spans="1:98" x14ac:dyDescent="0.15">
      <c r="A355" s="572">
        <v>42972</v>
      </c>
      <c r="B355" s="45" t="s">
        <v>653</v>
      </c>
      <c r="C355" s="45" t="s">
        <v>653</v>
      </c>
      <c r="D355" s="45" t="s">
        <v>653</v>
      </c>
      <c r="E355" s="45" t="s">
        <v>653</v>
      </c>
      <c r="F355" s="45" t="s">
        <v>653</v>
      </c>
      <c r="G355" s="45" t="s">
        <v>653</v>
      </c>
      <c r="H355" s="45" t="s">
        <v>653</v>
      </c>
      <c r="I355" s="45" t="s">
        <v>653</v>
      </c>
      <c r="J355" s="45" t="s">
        <v>653</v>
      </c>
      <c r="K355" s="45" t="s">
        <v>653</v>
      </c>
      <c r="L355" s="45" t="s">
        <v>653</v>
      </c>
      <c r="M355" s="45" t="s">
        <v>653</v>
      </c>
      <c r="N355" s="45" t="s">
        <v>653</v>
      </c>
      <c r="O355" s="45" t="s">
        <v>653</v>
      </c>
      <c r="P355" s="45" t="s">
        <v>653</v>
      </c>
      <c r="Q355" s="45" t="s">
        <v>653</v>
      </c>
      <c r="R355" s="45" t="s">
        <v>653</v>
      </c>
      <c r="S355" s="45" t="s">
        <v>653</v>
      </c>
      <c r="T355" s="45" t="s">
        <v>653</v>
      </c>
      <c r="U355" s="45" t="s">
        <v>653</v>
      </c>
      <c r="V355" s="729"/>
      <c r="W355" s="45" t="s">
        <v>653</v>
      </c>
      <c r="X355" s="45" t="s">
        <v>653</v>
      </c>
      <c r="Y355" s="45" t="s">
        <v>653</v>
      </c>
      <c r="Z355" s="45" t="s">
        <v>653</v>
      </c>
      <c r="AA355" s="45" t="s">
        <v>653</v>
      </c>
      <c r="AB355" s="45" t="s">
        <v>653</v>
      </c>
      <c r="AC355" s="45" t="s">
        <v>653</v>
      </c>
      <c r="AD355" s="45" t="s">
        <v>653</v>
      </c>
      <c r="AE355" s="45" t="s">
        <v>653</v>
      </c>
      <c r="AF355" s="45" t="s">
        <v>653</v>
      </c>
      <c r="AG355" s="45" t="s">
        <v>653</v>
      </c>
      <c r="AH355" s="45" t="s">
        <v>653</v>
      </c>
      <c r="AI355" s="45" t="s">
        <v>653</v>
      </c>
      <c r="AJ355" s="45" t="s">
        <v>653</v>
      </c>
      <c r="AK355" s="45" t="s">
        <v>653</v>
      </c>
      <c r="AL355" s="554"/>
      <c r="AM355" s="554"/>
      <c r="AN355" s="45" t="s">
        <v>653</v>
      </c>
      <c r="AO355" s="554"/>
      <c r="AP355" s="554"/>
      <c r="AQ355" s="45" t="s">
        <v>653</v>
      </c>
      <c r="AR355" s="45" t="s">
        <v>653</v>
      </c>
      <c r="AS355" s="45" t="s">
        <v>653</v>
      </c>
      <c r="AT355" s="45" t="s">
        <v>653</v>
      </c>
      <c r="AU355" s="554"/>
      <c r="AV355" s="554"/>
      <c r="AW355" s="45" t="s">
        <v>653</v>
      </c>
      <c r="AX355" s="554"/>
      <c r="AY355" s="554"/>
      <c r="AZ355" s="45" t="s">
        <v>653</v>
      </c>
      <c r="BA355" s="554"/>
      <c r="BB355" s="554"/>
      <c r="BC355" s="580" t="s">
        <v>1024</v>
      </c>
      <c r="BD355" s="572">
        <v>42972</v>
      </c>
      <c r="BE355" s="45" t="s">
        <v>653</v>
      </c>
      <c r="BF355" s="45" t="s">
        <v>653</v>
      </c>
      <c r="BG355" s="45" t="s">
        <v>653</v>
      </c>
      <c r="BH355" s="580" t="s">
        <v>1024</v>
      </c>
      <c r="BI355" s="580" t="s">
        <v>1024</v>
      </c>
      <c r="BJ355" s="45" t="s">
        <v>653</v>
      </c>
      <c r="BK355" s="580" t="s">
        <v>1024</v>
      </c>
      <c r="BL355" s="580" t="s">
        <v>1024</v>
      </c>
      <c r="BM355" s="729"/>
      <c r="BN355" s="45" t="s">
        <v>653</v>
      </c>
      <c r="BO355" s="45" t="s">
        <v>653</v>
      </c>
      <c r="BP355" s="729"/>
      <c r="BQ355" s="45" t="s">
        <v>653</v>
      </c>
      <c r="BR355" s="45" t="s">
        <v>653</v>
      </c>
      <c r="BS355" s="729"/>
      <c r="BT355" s="45" t="s">
        <v>653</v>
      </c>
      <c r="BU355" s="45" t="s">
        <v>653</v>
      </c>
      <c r="BV355" s="45" t="s">
        <v>653</v>
      </c>
      <c r="BW355" s="554"/>
      <c r="BX355" s="554"/>
      <c r="BY355" s="580" t="s">
        <v>1024</v>
      </c>
      <c r="BZ355" s="579"/>
      <c r="CA355" s="579"/>
      <c r="CB355" s="45" t="s">
        <v>653</v>
      </c>
      <c r="CC355" s="579"/>
      <c r="CD355" s="579"/>
      <c r="CE355" s="45" t="s">
        <v>653</v>
      </c>
      <c r="CF355" s="45" t="s">
        <v>653</v>
      </c>
      <c r="CG355" s="45" t="s">
        <v>653</v>
      </c>
      <c r="CH355" s="45" t="s">
        <v>653</v>
      </c>
      <c r="CI355" s="45" t="s">
        <v>653</v>
      </c>
      <c r="CJ355" s="45" t="s">
        <v>653</v>
      </c>
      <c r="CK355" s="729"/>
      <c r="CL355" s="739" t="s">
        <v>665</v>
      </c>
      <c r="CM355" s="740" t="s">
        <v>653</v>
      </c>
      <c r="CN355" s="45" t="s">
        <v>653</v>
      </c>
      <c r="CO355" s="45" t="s">
        <v>653</v>
      </c>
      <c r="CP355" s="45" t="s">
        <v>653</v>
      </c>
      <c r="CQ355" s="45" t="s">
        <v>653</v>
      </c>
      <c r="CR355" s="580" t="s">
        <v>659</v>
      </c>
      <c r="CS355" s="45" t="s">
        <v>653</v>
      </c>
      <c r="CT355" s="45" t="s">
        <v>653</v>
      </c>
    </row>
    <row r="356" spans="1:98" x14ac:dyDescent="0.15">
      <c r="A356" s="572">
        <v>42973</v>
      </c>
      <c r="B356" s="45" t="s">
        <v>653</v>
      </c>
      <c r="C356" s="45" t="s">
        <v>653</v>
      </c>
      <c r="D356" s="45" t="s">
        <v>653</v>
      </c>
      <c r="E356" s="45" t="s">
        <v>653</v>
      </c>
      <c r="F356" s="45" t="s">
        <v>653</v>
      </c>
      <c r="G356" s="45" t="s">
        <v>653</v>
      </c>
      <c r="H356" s="45" t="s">
        <v>653</v>
      </c>
      <c r="I356" s="45" t="s">
        <v>653</v>
      </c>
      <c r="J356" s="45" t="s">
        <v>653</v>
      </c>
      <c r="K356" s="45" t="s">
        <v>653</v>
      </c>
      <c r="L356" s="45" t="s">
        <v>653</v>
      </c>
      <c r="M356" s="45" t="s">
        <v>653</v>
      </c>
      <c r="N356" s="45" t="s">
        <v>653</v>
      </c>
      <c r="O356" s="45" t="s">
        <v>653</v>
      </c>
      <c r="P356" s="45" t="s">
        <v>653</v>
      </c>
      <c r="Q356" s="45" t="s">
        <v>653</v>
      </c>
      <c r="R356" s="45" t="s">
        <v>653</v>
      </c>
      <c r="S356" s="45" t="s">
        <v>653</v>
      </c>
      <c r="T356" s="45" t="s">
        <v>653</v>
      </c>
      <c r="U356" s="45" t="s">
        <v>653</v>
      </c>
      <c r="V356" s="729"/>
      <c r="W356" s="45" t="s">
        <v>653</v>
      </c>
      <c r="X356" s="45" t="s">
        <v>653</v>
      </c>
      <c r="Y356" s="45" t="s">
        <v>653</v>
      </c>
      <c r="Z356" s="45" t="s">
        <v>653</v>
      </c>
      <c r="AA356" s="45" t="s">
        <v>653</v>
      </c>
      <c r="AB356" s="45" t="s">
        <v>653</v>
      </c>
      <c r="AC356" s="45" t="s">
        <v>653</v>
      </c>
      <c r="AD356" s="45" t="s">
        <v>653</v>
      </c>
      <c r="AE356" s="45" t="s">
        <v>653</v>
      </c>
      <c r="AF356" s="45" t="s">
        <v>653</v>
      </c>
      <c r="AG356" s="45" t="s">
        <v>653</v>
      </c>
      <c r="AH356" s="45" t="s">
        <v>653</v>
      </c>
      <c r="AI356" s="45" t="s">
        <v>653</v>
      </c>
      <c r="AJ356" s="45" t="s">
        <v>653</v>
      </c>
      <c r="AK356" s="45" t="s">
        <v>653</v>
      </c>
      <c r="AL356" s="554"/>
      <c r="AM356" s="554"/>
      <c r="AN356" s="45" t="s">
        <v>653</v>
      </c>
      <c r="AO356" s="554"/>
      <c r="AP356" s="554"/>
      <c r="AQ356" s="45" t="s">
        <v>653</v>
      </c>
      <c r="AR356" s="45" t="s">
        <v>653</v>
      </c>
      <c r="AS356" s="45" t="s">
        <v>653</v>
      </c>
      <c r="AT356" s="45" t="s">
        <v>653</v>
      </c>
      <c r="AU356" s="554"/>
      <c r="AV356" s="554"/>
      <c r="AW356" s="45" t="s">
        <v>653</v>
      </c>
      <c r="AX356" s="554"/>
      <c r="AY356" s="554"/>
      <c r="AZ356" s="45" t="s">
        <v>653</v>
      </c>
      <c r="BA356" s="554"/>
      <c r="BB356" s="554"/>
      <c r="BC356" s="580" t="s">
        <v>1024</v>
      </c>
      <c r="BD356" s="572">
        <v>42973</v>
      </c>
      <c r="BE356" s="45" t="s">
        <v>653</v>
      </c>
      <c r="BF356" s="45" t="s">
        <v>653</v>
      </c>
      <c r="BG356" s="45" t="s">
        <v>653</v>
      </c>
      <c r="BH356" s="580" t="s">
        <v>1024</v>
      </c>
      <c r="BI356" s="580" t="s">
        <v>1024</v>
      </c>
      <c r="BJ356" s="45" t="s">
        <v>653</v>
      </c>
      <c r="BK356" s="580" t="s">
        <v>1024</v>
      </c>
      <c r="BL356" s="580" t="s">
        <v>1024</v>
      </c>
      <c r="BM356" s="729"/>
      <c r="BN356" s="45" t="s">
        <v>653</v>
      </c>
      <c r="BO356" s="45" t="s">
        <v>653</v>
      </c>
      <c r="BP356" s="729"/>
      <c r="BQ356" s="45" t="s">
        <v>653</v>
      </c>
      <c r="BR356" s="45" t="s">
        <v>653</v>
      </c>
      <c r="BS356" s="729"/>
      <c r="BT356" s="45" t="s">
        <v>653</v>
      </c>
      <c r="BU356" s="45" t="s">
        <v>653</v>
      </c>
      <c r="BV356" s="45" t="s">
        <v>653</v>
      </c>
      <c r="BW356" s="554"/>
      <c r="BX356" s="554"/>
      <c r="BY356" s="580" t="s">
        <v>1024</v>
      </c>
      <c r="BZ356" s="579"/>
      <c r="CA356" s="579"/>
      <c r="CB356" s="45" t="s">
        <v>653</v>
      </c>
      <c r="CC356" s="579"/>
      <c r="CD356" s="579"/>
      <c r="CE356" s="45" t="s">
        <v>653</v>
      </c>
      <c r="CF356" s="45" t="s">
        <v>653</v>
      </c>
      <c r="CG356" s="45" t="s">
        <v>653</v>
      </c>
      <c r="CH356" s="45" t="s">
        <v>653</v>
      </c>
      <c r="CI356" s="45" t="s">
        <v>653</v>
      </c>
      <c r="CJ356" s="45" t="s">
        <v>653</v>
      </c>
      <c r="CK356" s="729"/>
      <c r="CL356" s="739" t="s">
        <v>665</v>
      </c>
      <c r="CM356" s="580" t="s">
        <v>659</v>
      </c>
      <c r="CN356" s="45" t="s">
        <v>653</v>
      </c>
      <c r="CO356" s="45" t="s">
        <v>653</v>
      </c>
      <c r="CP356" s="45" t="s">
        <v>653</v>
      </c>
      <c r="CQ356" s="45" t="s">
        <v>653</v>
      </c>
      <c r="CR356" s="580" t="s">
        <v>659</v>
      </c>
      <c r="CS356" s="45" t="s">
        <v>653</v>
      </c>
      <c r="CT356" s="45" t="s">
        <v>653</v>
      </c>
    </row>
    <row r="357" spans="1:98" x14ac:dyDescent="0.15">
      <c r="A357" s="572">
        <v>42974</v>
      </c>
      <c r="B357" s="45" t="s">
        <v>653</v>
      </c>
      <c r="C357" s="45" t="s">
        <v>653</v>
      </c>
      <c r="D357" s="45" t="s">
        <v>653</v>
      </c>
      <c r="E357" s="45" t="s">
        <v>653</v>
      </c>
      <c r="F357" s="45" t="s">
        <v>653</v>
      </c>
      <c r="G357" s="45" t="s">
        <v>653</v>
      </c>
      <c r="H357" s="45" t="s">
        <v>653</v>
      </c>
      <c r="I357" s="45" t="s">
        <v>653</v>
      </c>
      <c r="J357" s="45" t="s">
        <v>653</v>
      </c>
      <c r="K357" s="45" t="s">
        <v>653</v>
      </c>
      <c r="L357" s="45" t="s">
        <v>653</v>
      </c>
      <c r="M357" s="45" t="s">
        <v>653</v>
      </c>
      <c r="N357" s="45" t="s">
        <v>653</v>
      </c>
      <c r="O357" s="45" t="s">
        <v>653</v>
      </c>
      <c r="P357" s="45" t="s">
        <v>653</v>
      </c>
      <c r="Q357" s="45" t="s">
        <v>653</v>
      </c>
      <c r="R357" s="45" t="s">
        <v>653</v>
      </c>
      <c r="S357" s="45" t="s">
        <v>653</v>
      </c>
      <c r="T357" s="45" t="s">
        <v>653</v>
      </c>
      <c r="U357" s="45" t="s">
        <v>653</v>
      </c>
      <c r="V357" s="729"/>
      <c r="W357" s="45" t="s">
        <v>653</v>
      </c>
      <c r="X357" s="45" t="s">
        <v>653</v>
      </c>
      <c r="Y357" s="45" t="s">
        <v>653</v>
      </c>
      <c r="Z357" s="45" t="s">
        <v>653</v>
      </c>
      <c r="AA357" s="45" t="s">
        <v>653</v>
      </c>
      <c r="AB357" s="45" t="s">
        <v>653</v>
      </c>
      <c r="AC357" s="45" t="s">
        <v>653</v>
      </c>
      <c r="AD357" s="45" t="s">
        <v>653</v>
      </c>
      <c r="AE357" s="45" t="s">
        <v>653</v>
      </c>
      <c r="AF357" s="45" t="s">
        <v>653</v>
      </c>
      <c r="AG357" s="45" t="s">
        <v>653</v>
      </c>
      <c r="AH357" s="45" t="s">
        <v>653</v>
      </c>
      <c r="AI357" s="45" t="s">
        <v>653</v>
      </c>
      <c r="AJ357" s="45" t="s">
        <v>653</v>
      </c>
      <c r="AK357" s="45" t="s">
        <v>653</v>
      </c>
      <c r="AL357" s="554"/>
      <c r="AM357" s="554"/>
      <c r="AN357" s="45" t="s">
        <v>653</v>
      </c>
      <c r="AO357" s="554"/>
      <c r="AP357" s="554"/>
      <c r="AQ357" s="45" t="s">
        <v>653</v>
      </c>
      <c r="AR357" s="45" t="s">
        <v>653</v>
      </c>
      <c r="AS357" s="45" t="s">
        <v>653</v>
      </c>
      <c r="AT357" s="45" t="s">
        <v>653</v>
      </c>
      <c r="AU357" s="554"/>
      <c r="AV357" s="554"/>
      <c r="AW357" s="45" t="s">
        <v>653</v>
      </c>
      <c r="AX357" s="554"/>
      <c r="AY357" s="554"/>
      <c r="AZ357" s="45" t="s">
        <v>653</v>
      </c>
      <c r="BA357" s="554"/>
      <c r="BB357" s="554"/>
      <c r="BC357" s="580" t="s">
        <v>1024</v>
      </c>
      <c r="BD357" s="572">
        <v>42974</v>
      </c>
      <c r="BE357" s="45" t="s">
        <v>653</v>
      </c>
      <c r="BF357" s="45" t="s">
        <v>653</v>
      </c>
      <c r="BG357" s="45" t="s">
        <v>653</v>
      </c>
      <c r="BH357" s="580" t="s">
        <v>1024</v>
      </c>
      <c r="BI357" s="580" t="s">
        <v>1024</v>
      </c>
      <c r="BJ357" s="45" t="s">
        <v>653</v>
      </c>
      <c r="BK357" s="580" t="s">
        <v>1024</v>
      </c>
      <c r="BL357" s="580" t="s">
        <v>1024</v>
      </c>
      <c r="BM357" s="729"/>
      <c r="BN357" s="45" t="s">
        <v>653</v>
      </c>
      <c r="BO357" s="45" t="s">
        <v>653</v>
      </c>
      <c r="BP357" s="729"/>
      <c r="BQ357" s="45" t="s">
        <v>653</v>
      </c>
      <c r="BR357" s="45" t="s">
        <v>653</v>
      </c>
      <c r="BS357" s="729"/>
      <c r="BT357" s="45" t="s">
        <v>653</v>
      </c>
      <c r="BU357" s="45" t="s">
        <v>653</v>
      </c>
      <c r="BV357" s="45" t="s">
        <v>653</v>
      </c>
      <c r="BW357" s="554"/>
      <c r="BX357" s="554"/>
      <c r="BY357" s="580" t="s">
        <v>1024</v>
      </c>
      <c r="BZ357" s="579"/>
      <c r="CA357" s="579"/>
      <c r="CB357" s="45" t="s">
        <v>653</v>
      </c>
      <c r="CC357" s="579"/>
      <c r="CD357" s="579"/>
      <c r="CE357" s="45" t="s">
        <v>653</v>
      </c>
      <c r="CF357" s="45" t="s">
        <v>653</v>
      </c>
      <c r="CG357" s="45" t="s">
        <v>653</v>
      </c>
      <c r="CH357" s="45" t="s">
        <v>653</v>
      </c>
      <c r="CI357" s="45" t="s">
        <v>653</v>
      </c>
      <c r="CJ357" s="45" t="s">
        <v>653</v>
      </c>
      <c r="CK357" s="729"/>
      <c r="CL357" s="740" t="s">
        <v>653</v>
      </c>
      <c r="CM357" s="580" t="s">
        <v>659</v>
      </c>
      <c r="CN357" s="45" t="s">
        <v>653</v>
      </c>
      <c r="CO357" s="45" t="s">
        <v>653</v>
      </c>
      <c r="CP357" s="45" t="s">
        <v>653</v>
      </c>
      <c r="CQ357" s="45" t="s">
        <v>653</v>
      </c>
      <c r="CR357" s="580" t="s">
        <v>659</v>
      </c>
      <c r="CS357" s="45" t="s">
        <v>653</v>
      </c>
      <c r="CT357" s="45" t="s">
        <v>653</v>
      </c>
    </row>
    <row r="358" spans="1:98" x14ac:dyDescent="0.15">
      <c r="A358" s="572">
        <v>42975</v>
      </c>
      <c r="B358" s="45" t="s">
        <v>653</v>
      </c>
      <c r="C358" s="45" t="s">
        <v>653</v>
      </c>
      <c r="D358" s="45" t="s">
        <v>653</v>
      </c>
      <c r="E358" s="45" t="s">
        <v>653</v>
      </c>
      <c r="F358" s="45" t="s">
        <v>653</v>
      </c>
      <c r="G358" s="45" t="s">
        <v>653</v>
      </c>
      <c r="H358" s="45" t="s">
        <v>653</v>
      </c>
      <c r="I358" s="45" t="s">
        <v>653</v>
      </c>
      <c r="J358" s="45" t="s">
        <v>653</v>
      </c>
      <c r="K358" s="45" t="s">
        <v>653</v>
      </c>
      <c r="L358" s="45" t="s">
        <v>653</v>
      </c>
      <c r="M358" s="45" t="s">
        <v>653</v>
      </c>
      <c r="N358" s="45" t="s">
        <v>653</v>
      </c>
      <c r="O358" s="45" t="s">
        <v>653</v>
      </c>
      <c r="P358" s="45" t="s">
        <v>653</v>
      </c>
      <c r="Q358" s="45" t="s">
        <v>653</v>
      </c>
      <c r="R358" s="45" t="s">
        <v>653</v>
      </c>
      <c r="S358" s="45" t="s">
        <v>653</v>
      </c>
      <c r="T358" s="45" t="s">
        <v>653</v>
      </c>
      <c r="U358" s="45" t="s">
        <v>653</v>
      </c>
      <c r="V358" s="729"/>
      <c r="W358" s="45" t="s">
        <v>653</v>
      </c>
      <c r="X358" s="45" t="s">
        <v>653</v>
      </c>
      <c r="Y358" s="45" t="s">
        <v>653</v>
      </c>
      <c r="Z358" s="45" t="s">
        <v>653</v>
      </c>
      <c r="AA358" s="45" t="s">
        <v>653</v>
      </c>
      <c r="AB358" s="45" t="s">
        <v>653</v>
      </c>
      <c r="AC358" s="45" t="s">
        <v>653</v>
      </c>
      <c r="AD358" s="45" t="s">
        <v>653</v>
      </c>
      <c r="AE358" s="45" t="s">
        <v>653</v>
      </c>
      <c r="AF358" s="45" t="s">
        <v>653</v>
      </c>
      <c r="AG358" s="45" t="s">
        <v>653</v>
      </c>
      <c r="AH358" s="45" t="s">
        <v>653</v>
      </c>
      <c r="AI358" s="45" t="s">
        <v>653</v>
      </c>
      <c r="AJ358" s="45" t="s">
        <v>653</v>
      </c>
      <c r="AK358" s="45" t="s">
        <v>653</v>
      </c>
      <c r="AL358" s="554"/>
      <c r="AM358" s="554"/>
      <c r="AN358" s="45" t="s">
        <v>653</v>
      </c>
      <c r="AO358" s="554"/>
      <c r="AP358" s="554"/>
      <c r="AQ358" s="45" t="s">
        <v>653</v>
      </c>
      <c r="AR358" s="45" t="s">
        <v>653</v>
      </c>
      <c r="AS358" s="45" t="s">
        <v>653</v>
      </c>
      <c r="AT358" s="45" t="s">
        <v>653</v>
      </c>
      <c r="AU358" s="554"/>
      <c r="AV358" s="554"/>
      <c r="AW358" s="45" t="s">
        <v>653</v>
      </c>
      <c r="AX358" s="554"/>
      <c r="AY358" s="554"/>
      <c r="AZ358" s="45" t="s">
        <v>653</v>
      </c>
      <c r="BA358" s="554"/>
      <c r="BB358" s="554"/>
      <c r="BC358" s="580" t="s">
        <v>1024</v>
      </c>
      <c r="BD358" s="572">
        <v>42975</v>
      </c>
      <c r="BE358" s="45" t="s">
        <v>653</v>
      </c>
      <c r="BF358" s="45" t="s">
        <v>653</v>
      </c>
      <c r="BG358" s="45" t="s">
        <v>653</v>
      </c>
      <c r="BH358" s="580" t="s">
        <v>1024</v>
      </c>
      <c r="BI358" s="580" t="s">
        <v>1024</v>
      </c>
      <c r="BJ358" s="45" t="s">
        <v>653</v>
      </c>
      <c r="BK358" s="580" t="s">
        <v>1024</v>
      </c>
      <c r="BL358" s="580" t="s">
        <v>1024</v>
      </c>
      <c r="BM358" s="729"/>
      <c r="BN358" s="45" t="s">
        <v>653</v>
      </c>
      <c r="BO358" s="45" t="s">
        <v>653</v>
      </c>
      <c r="BP358" s="729"/>
      <c r="BQ358" s="45" t="s">
        <v>653</v>
      </c>
      <c r="BR358" s="45" t="s">
        <v>653</v>
      </c>
      <c r="BS358" s="729"/>
      <c r="BT358" s="45" t="s">
        <v>653</v>
      </c>
      <c r="BU358" s="45" t="s">
        <v>653</v>
      </c>
      <c r="BV358" s="45" t="s">
        <v>653</v>
      </c>
      <c r="BW358" s="554"/>
      <c r="BX358" s="554"/>
      <c r="BY358" s="580" t="s">
        <v>1024</v>
      </c>
      <c r="BZ358" s="579"/>
      <c r="CA358" s="579"/>
      <c r="CB358" s="45" t="s">
        <v>653</v>
      </c>
      <c r="CC358" s="579"/>
      <c r="CD358" s="579"/>
      <c r="CE358" s="45" t="s">
        <v>653</v>
      </c>
      <c r="CF358" s="45" t="s">
        <v>653</v>
      </c>
      <c r="CG358" s="45" t="s">
        <v>653</v>
      </c>
      <c r="CH358" s="45" t="s">
        <v>653</v>
      </c>
      <c r="CI358" s="45" t="s">
        <v>653</v>
      </c>
      <c r="CJ358" s="45" t="s">
        <v>653</v>
      </c>
      <c r="CK358" s="729"/>
      <c r="CL358" s="580" t="s">
        <v>659</v>
      </c>
      <c r="CM358" s="580" t="s">
        <v>659</v>
      </c>
      <c r="CN358" s="45" t="s">
        <v>653</v>
      </c>
      <c r="CO358" s="45" t="s">
        <v>653</v>
      </c>
      <c r="CP358" s="45" t="s">
        <v>653</v>
      </c>
      <c r="CQ358" s="45" t="s">
        <v>653</v>
      </c>
      <c r="CR358" s="580" t="s">
        <v>659</v>
      </c>
      <c r="CS358" s="45" t="s">
        <v>653</v>
      </c>
      <c r="CT358" s="45" t="s">
        <v>653</v>
      </c>
    </row>
    <row r="359" spans="1:98" x14ac:dyDescent="0.15">
      <c r="A359" s="572">
        <v>42976</v>
      </c>
      <c r="B359" s="45" t="s">
        <v>653</v>
      </c>
      <c r="C359" s="45" t="s">
        <v>653</v>
      </c>
      <c r="D359" s="45" t="s">
        <v>653</v>
      </c>
      <c r="E359" s="45" t="s">
        <v>653</v>
      </c>
      <c r="F359" s="45" t="s">
        <v>653</v>
      </c>
      <c r="G359" s="45" t="s">
        <v>653</v>
      </c>
      <c r="H359" s="45" t="s">
        <v>653</v>
      </c>
      <c r="I359" s="45" t="s">
        <v>653</v>
      </c>
      <c r="J359" s="45" t="s">
        <v>653</v>
      </c>
      <c r="K359" s="45" t="s">
        <v>653</v>
      </c>
      <c r="L359" s="45" t="s">
        <v>653</v>
      </c>
      <c r="M359" s="45" t="s">
        <v>653</v>
      </c>
      <c r="N359" s="45" t="s">
        <v>653</v>
      </c>
      <c r="O359" s="45" t="s">
        <v>653</v>
      </c>
      <c r="P359" s="45" t="s">
        <v>653</v>
      </c>
      <c r="Q359" s="45" t="s">
        <v>653</v>
      </c>
      <c r="R359" s="45" t="s">
        <v>653</v>
      </c>
      <c r="S359" s="45" t="s">
        <v>653</v>
      </c>
      <c r="T359" s="45" t="s">
        <v>653</v>
      </c>
      <c r="U359" s="45" t="s">
        <v>653</v>
      </c>
      <c r="V359" s="729"/>
      <c r="W359" s="45" t="s">
        <v>653</v>
      </c>
      <c r="X359" s="45" t="s">
        <v>653</v>
      </c>
      <c r="Y359" s="45" t="s">
        <v>653</v>
      </c>
      <c r="Z359" s="45" t="s">
        <v>653</v>
      </c>
      <c r="AA359" s="45" t="s">
        <v>653</v>
      </c>
      <c r="AB359" s="45" t="s">
        <v>653</v>
      </c>
      <c r="AC359" s="45" t="s">
        <v>653</v>
      </c>
      <c r="AD359" s="45" t="s">
        <v>653</v>
      </c>
      <c r="AE359" s="45" t="s">
        <v>653</v>
      </c>
      <c r="AF359" s="45" t="s">
        <v>653</v>
      </c>
      <c r="AG359" s="45" t="s">
        <v>653</v>
      </c>
      <c r="AH359" s="45" t="s">
        <v>653</v>
      </c>
      <c r="AI359" s="45" t="s">
        <v>653</v>
      </c>
      <c r="AJ359" s="45" t="s">
        <v>653</v>
      </c>
      <c r="AK359" s="45" t="s">
        <v>653</v>
      </c>
      <c r="AL359" s="554"/>
      <c r="AM359" s="554"/>
      <c r="AN359" s="45" t="s">
        <v>653</v>
      </c>
      <c r="AO359" s="554"/>
      <c r="AP359" s="554"/>
      <c r="AQ359" s="45" t="s">
        <v>653</v>
      </c>
      <c r="AR359" s="45" t="s">
        <v>653</v>
      </c>
      <c r="AS359" s="45" t="s">
        <v>653</v>
      </c>
      <c r="AT359" s="45" t="s">
        <v>653</v>
      </c>
      <c r="AU359" s="554"/>
      <c r="AV359" s="554"/>
      <c r="AW359" s="45" t="s">
        <v>653</v>
      </c>
      <c r="AX359" s="554"/>
      <c r="AY359" s="554"/>
      <c r="AZ359" s="45" t="s">
        <v>653</v>
      </c>
      <c r="BA359" s="554"/>
      <c r="BB359" s="554"/>
      <c r="BC359" s="580" t="s">
        <v>1024</v>
      </c>
      <c r="BD359" s="572">
        <v>42976</v>
      </c>
      <c r="BE359" s="45" t="s">
        <v>653</v>
      </c>
      <c r="BF359" s="45" t="s">
        <v>653</v>
      </c>
      <c r="BG359" s="45" t="s">
        <v>653</v>
      </c>
      <c r="BH359" s="580" t="s">
        <v>1024</v>
      </c>
      <c r="BI359" s="580" t="s">
        <v>1024</v>
      </c>
      <c r="BJ359" s="45" t="s">
        <v>653</v>
      </c>
      <c r="BK359" s="580" t="s">
        <v>1024</v>
      </c>
      <c r="BL359" s="580" t="s">
        <v>1024</v>
      </c>
      <c r="BM359" s="729"/>
      <c r="BN359" s="45" t="s">
        <v>653</v>
      </c>
      <c r="BO359" s="45" t="s">
        <v>653</v>
      </c>
      <c r="BP359" s="729"/>
      <c r="BQ359" s="45" t="s">
        <v>653</v>
      </c>
      <c r="BR359" s="45" t="s">
        <v>653</v>
      </c>
      <c r="BS359" s="729"/>
      <c r="BT359" s="45" t="s">
        <v>653</v>
      </c>
      <c r="BU359" s="45" t="s">
        <v>653</v>
      </c>
      <c r="BV359" s="45" t="s">
        <v>653</v>
      </c>
      <c r="BW359" s="554"/>
      <c r="BX359" s="554"/>
      <c r="BY359" s="580" t="s">
        <v>1024</v>
      </c>
      <c r="BZ359" s="579"/>
      <c r="CA359" s="579"/>
      <c r="CB359" s="45" t="s">
        <v>653</v>
      </c>
      <c r="CC359" s="579"/>
      <c r="CD359" s="579"/>
      <c r="CE359" s="45" t="s">
        <v>653</v>
      </c>
      <c r="CF359" s="45" t="s">
        <v>653</v>
      </c>
      <c r="CG359" s="45" t="s">
        <v>653</v>
      </c>
      <c r="CH359" s="45" t="s">
        <v>653</v>
      </c>
      <c r="CI359" s="45" t="s">
        <v>653</v>
      </c>
      <c r="CJ359" s="45" t="s">
        <v>653</v>
      </c>
      <c r="CK359" s="729"/>
      <c r="CL359" s="580" t="s">
        <v>659</v>
      </c>
      <c r="CM359" s="580" t="s">
        <v>659</v>
      </c>
      <c r="CN359" s="45" t="s">
        <v>653</v>
      </c>
      <c r="CO359" s="45" t="s">
        <v>653</v>
      </c>
      <c r="CP359" s="45" t="s">
        <v>653</v>
      </c>
      <c r="CQ359" s="45" t="s">
        <v>653</v>
      </c>
      <c r="CR359" s="580" t="s">
        <v>659</v>
      </c>
      <c r="CS359" s="45" t="s">
        <v>653</v>
      </c>
      <c r="CT359" s="45" t="s">
        <v>653</v>
      </c>
    </row>
    <row r="360" spans="1:98" x14ac:dyDescent="0.15">
      <c r="A360" s="572">
        <v>42977</v>
      </c>
      <c r="B360" s="45" t="s">
        <v>653</v>
      </c>
      <c r="C360" s="45" t="s">
        <v>653</v>
      </c>
      <c r="D360" s="45" t="s">
        <v>653</v>
      </c>
      <c r="E360" s="45" t="s">
        <v>653</v>
      </c>
      <c r="F360" s="45" t="s">
        <v>653</v>
      </c>
      <c r="G360" s="45" t="s">
        <v>653</v>
      </c>
      <c r="H360" s="45" t="s">
        <v>653</v>
      </c>
      <c r="I360" s="45" t="s">
        <v>653</v>
      </c>
      <c r="J360" s="45" t="s">
        <v>653</v>
      </c>
      <c r="K360" s="45" t="s">
        <v>653</v>
      </c>
      <c r="L360" s="45" t="s">
        <v>653</v>
      </c>
      <c r="M360" s="45" t="s">
        <v>653</v>
      </c>
      <c r="N360" s="45" t="s">
        <v>653</v>
      </c>
      <c r="O360" s="45" t="s">
        <v>653</v>
      </c>
      <c r="P360" s="45" t="s">
        <v>653</v>
      </c>
      <c r="Q360" s="45" t="s">
        <v>653</v>
      </c>
      <c r="R360" s="45" t="s">
        <v>653</v>
      </c>
      <c r="S360" s="45" t="s">
        <v>653</v>
      </c>
      <c r="T360" s="45" t="s">
        <v>653</v>
      </c>
      <c r="U360" s="45" t="s">
        <v>653</v>
      </c>
      <c r="V360" s="729"/>
      <c r="W360" s="45" t="s">
        <v>653</v>
      </c>
      <c r="X360" s="45" t="s">
        <v>653</v>
      </c>
      <c r="Y360" s="45" t="s">
        <v>653</v>
      </c>
      <c r="Z360" s="45" t="s">
        <v>653</v>
      </c>
      <c r="AA360" s="45" t="s">
        <v>653</v>
      </c>
      <c r="AB360" s="45" t="s">
        <v>653</v>
      </c>
      <c r="AC360" s="45" t="s">
        <v>653</v>
      </c>
      <c r="AD360" s="45" t="s">
        <v>653</v>
      </c>
      <c r="AE360" s="45" t="s">
        <v>653</v>
      </c>
      <c r="AF360" s="45" t="s">
        <v>653</v>
      </c>
      <c r="AG360" s="45" t="s">
        <v>653</v>
      </c>
      <c r="AH360" s="45" t="s">
        <v>653</v>
      </c>
      <c r="AI360" s="45" t="s">
        <v>653</v>
      </c>
      <c r="AJ360" s="45" t="s">
        <v>653</v>
      </c>
      <c r="AK360" s="45" t="s">
        <v>653</v>
      </c>
      <c r="AL360" s="554"/>
      <c r="AM360" s="554"/>
      <c r="AN360" s="45" t="s">
        <v>653</v>
      </c>
      <c r="AO360" s="554"/>
      <c r="AP360" s="554"/>
      <c r="AQ360" s="45" t="s">
        <v>653</v>
      </c>
      <c r="AR360" s="45" t="s">
        <v>653</v>
      </c>
      <c r="AS360" s="45" t="s">
        <v>653</v>
      </c>
      <c r="AT360" s="45" t="s">
        <v>653</v>
      </c>
      <c r="AU360" s="554"/>
      <c r="AV360" s="554"/>
      <c r="AW360" s="45" t="s">
        <v>653</v>
      </c>
      <c r="AX360" s="554"/>
      <c r="AY360" s="554"/>
      <c r="AZ360" s="45" t="s">
        <v>653</v>
      </c>
      <c r="BA360" s="554"/>
      <c r="BB360" s="554"/>
      <c r="BC360" s="580" t="s">
        <v>1024</v>
      </c>
      <c r="BD360" s="572">
        <v>42977</v>
      </c>
      <c r="BE360" s="45" t="s">
        <v>653</v>
      </c>
      <c r="BF360" s="45" t="s">
        <v>653</v>
      </c>
      <c r="BG360" s="45" t="s">
        <v>653</v>
      </c>
      <c r="BH360" s="580" t="s">
        <v>1024</v>
      </c>
      <c r="BI360" s="580" t="s">
        <v>1024</v>
      </c>
      <c r="BJ360" s="45" t="s">
        <v>653</v>
      </c>
      <c r="BK360" s="580" t="s">
        <v>1024</v>
      </c>
      <c r="BL360" s="580" t="s">
        <v>1024</v>
      </c>
      <c r="BM360" s="729"/>
      <c r="BN360" s="45" t="s">
        <v>653</v>
      </c>
      <c r="BO360" s="45" t="s">
        <v>653</v>
      </c>
      <c r="BP360" s="729"/>
      <c r="BQ360" s="45" t="s">
        <v>653</v>
      </c>
      <c r="BR360" s="45" t="s">
        <v>653</v>
      </c>
      <c r="BS360" s="729"/>
      <c r="BT360" s="45" t="s">
        <v>653</v>
      </c>
      <c r="BU360" s="45" t="s">
        <v>653</v>
      </c>
      <c r="BV360" s="45" t="s">
        <v>653</v>
      </c>
      <c r="BW360" s="554"/>
      <c r="BX360" s="554"/>
      <c r="BY360" s="580" t="s">
        <v>1024</v>
      </c>
      <c r="BZ360" s="579"/>
      <c r="CA360" s="579"/>
      <c r="CB360" s="45" t="s">
        <v>653</v>
      </c>
      <c r="CC360" s="579"/>
      <c r="CD360" s="579"/>
      <c r="CE360" s="45" t="s">
        <v>653</v>
      </c>
      <c r="CF360" s="45" t="s">
        <v>653</v>
      </c>
      <c r="CG360" s="45" t="s">
        <v>653</v>
      </c>
      <c r="CH360" s="45" t="s">
        <v>653</v>
      </c>
      <c r="CI360" s="45" t="s">
        <v>653</v>
      </c>
      <c r="CJ360" s="45" t="s">
        <v>653</v>
      </c>
      <c r="CK360" s="729"/>
      <c r="CL360" s="580" t="s">
        <v>659</v>
      </c>
      <c r="CM360" s="580" t="s">
        <v>659</v>
      </c>
      <c r="CN360" s="45" t="s">
        <v>653</v>
      </c>
      <c r="CO360" s="45" t="s">
        <v>653</v>
      </c>
      <c r="CP360" s="45" t="s">
        <v>653</v>
      </c>
      <c r="CQ360" s="45" t="s">
        <v>653</v>
      </c>
      <c r="CR360" s="580" t="s">
        <v>659</v>
      </c>
      <c r="CS360" s="45" t="s">
        <v>653</v>
      </c>
      <c r="CT360" s="45" t="s">
        <v>653</v>
      </c>
    </row>
    <row r="361" spans="1:98" x14ac:dyDescent="0.15">
      <c r="A361" s="572">
        <v>42978</v>
      </c>
      <c r="B361" s="45" t="s">
        <v>653</v>
      </c>
      <c r="C361" s="45" t="s">
        <v>653</v>
      </c>
      <c r="D361" s="45" t="s">
        <v>653</v>
      </c>
      <c r="E361" s="45" t="s">
        <v>653</v>
      </c>
      <c r="F361" s="45" t="s">
        <v>653</v>
      </c>
      <c r="G361" s="45" t="s">
        <v>653</v>
      </c>
      <c r="H361" s="45" t="s">
        <v>653</v>
      </c>
      <c r="I361" s="45" t="s">
        <v>653</v>
      </c>
      <c r="J361" s="45" t="s">
        <v>653</v>
      </c>
      <c r="K361" s="45" t="s">
        <v>653</v>
      </c>
      <c r="L361" s="45" t="s">
        <v>653</v>
      </c>
      <c r="M361" s="45" t="s">
        <v>653</v>
      </c>
      <c r="N361" s="45" t="s">
        <v>653</v>
      </c>
      <c r="O361" s="45" t="s">
        <v>653</v>
      </c>
      <c r="P361" s="45" t="s">
        <v>653</v>
      </c>
      <c r="Q361" s="45" t="s">
        <v>653</v>
      </c>
      <c r="R361" s="45" t="s">
        <v>653</v>
      </c>
      <c r="S361" s="45" t="s">
        <v>653</v>
      </c>
      <c r="T361" s="45" t="s">
        <v>653</v>
      </c>
      <c r="U361" s="45" t="s">
        <v>653</v>
      </c>
      <c r="V361" s="729"/>
      <c r="W361" s="45" t="s">
        <v>653</v>
      </c>
      <c r="X361" s="45" t="s">
        <v>653</v>
      </c>
      <c r="Y361" s="45" t="s">
        <v>653</v>
      </c>
      <c r="Z361" s="45" t="s">
        <v>653</v>
      </c>
      <c r="AA361" s="45" t="s">
        <v>653</v>
      </c>
      <c r="AB361" s="45" t="s">
        <v>653</v>
      </c>
      <c r="AC361" s="45" t="s">
        <v>653</v>
      </c>
      <c r="AD361" s="45" t="s">
        <v>653</v>
      </c>
      <c r="AE361" s="45" t="s">
        <v>653</v>
      </c>
      <c r="AF361" s="45" t="s">
        <v>653</v>
      </c>
      <c r="AG361" s="45" t="s">
        <v>653</v>
      </c>
      <c r="AH361" s="45" t="s">
        <v>653</v>
      </c>
      <c r="AI361" s="45" t="s">
        <v>653</v>
      </c>
      <c r="AJ361" s="45" t="s">
        <v>653</v>
      </c>
      <c r="AK361" s="45" t="s">
        <v>653</v>
      </c>
      <c r="AL361" s="554"/>
      <c r="AM361" s="554"/>
      <c r="AN361" s="45" t="s">
        <v>653</v>
      </c>
      <c r="AO361" s="554"/>
      <c r="AP361" s="554"/>
      <c r="AQ361" s="45" t="s">
        <v>653</v>
      </c>
      <c r="AR361" s="45" t="s">
        <v>653</v>
      </c>
      <c r="AS361" s="45" t="s">
        <v>653</v>
      </c>
      <c r="AT361" s="45" t="s">
        <v>653</v>
      </c>
      <c r="AU361" s="554"/>
      <c r="AV361" s="554"/>
      <c r="AW361" s="45" t="s">
        <v>653</v>
      </c>
      <c r="AX361" s="554"/>
      <c r="AY361" s="554"/>
      <c r="AZ361" s="45" t="s">
        <v>653</v>
      </c>
      <c r="BA361" s="554"/>
      <c r="BB361" s="554"/>
      <c r="BC361" s="580" t="s">
        <v>1024</v>
      </c>
      <c r="BD361" s="572">
        <v>42978</v>
      </c>
      <c r="BE361" s="45" t="s">
        <v>653</v>
      </c>
      <c r="BF361" s="45" t="s">
        <v>653</v>
      </c>
      <c r="BG361" s="45" t="s">
        <v>653</v>
      </c>
      <c r="BH361" s="580" t="s">
        <v>1024</v>
      </c>
      <c r="BI361" s="580" t="s">
        <v>1024</v>
      </c>
      <c r="BJ361" s="45" t="s">
        <v>653</v>
      </c>
      <c r="BK361" s="580" t="s">
        <v>1024</v>
      </c>
      <c r="BL361" s="580" t="s">
        <v>1024</v>
      </c>
      <c r="BM361" s="729"/>
      <c r="BN361" s="45" t="s">
        <v>653</v>
      </c>
      <c r="BO361" s="45" t="s">
        <v>653</v>
      </c>
      <c r="BP361" s="729"/>
      <c r="BQ361" s="45" t="s">
        <v>653</v>
      </c>
      <c r="BR361" s="45" t="s">
        <v>653</v>
      </c>
      <c r="BS361" s="729"/>
      <c r="BT361" s="45" t="s">
        <v>653</v>
      </c>
      <c r="BU361" s="45" t="s">
        <v>653</v>
      </c>
      <c r="BV361" s="45" t="s">
        <v>653</v>
      </c>
      <c r="BW361" s="554"/>
      <c r="BX361" s="554"/>
      <c r="BY361" s="580" t="s">
        <v>1024</v>
      </c>
      <c r="BZ361" s="579"/>
      <c r="CA361" s="579"/>
      <c r="CB361" s="45" t="s">
        <v>653</v>
      </c>
      <c r="CC361" s="579"/>
      <c r="CD361" s="579"/>
      <c r="CE361" s="45" t="s">
        <v>653</v>
      </c>
      <c r="CF361" s="45" t="s">
        <v>653</v>
      </c>
      <c r="CG361" s="45" t="s">
        <v>653</v>
      </c>
      <c r="CH361" s="45" t="s">
        <v>653</v>
      </c>
      <c r="CI361" s="45" t="s">
        <v>653</v>
      </c>
      <c r="CJ361" s="45" t="s">
        <v>653</v>
      </c>
      <c r="CK361" s="729"/>
      <c r="CL361" s="580" t="s">
        <v>659</v>
      </c>
      <c r="CM361" s="580" t="s">
        <v>659</v>
      </c>
      <c r="CN361" s="45" t="s">
        <v>653</v>
      </c>
      <c r="CO361" s="45" t="s">
        <v>653</v>
      </c>
      <c r="CP361" s="45" t="s">
        <v>653</v>
      </c>
      <c r="CQ361" s="45" t="s">
        <v>653</v>
      </c>
      <c r="CR361" s="580" t="s">
        <v>659</v>
      </c>
      <c r="CS361" s="45" t="s">
        <v>653</v>
      </c>
      <c r="CT361" s="45" t="s">
        <v>653</v>
      </c>
    </row>
    <row r="362" spans="1:98" x14ac:dyDescent="0.15">
      <c r="A362" s="572">
        <v>42979</v>
      </c>
      <c r="B362" s="45" t="s">
        <v>653</v>
      </c>
      <c r="C362" s="45" t="s">
        <v>653</v>
      </c>
      <c r="D362" s="45" t="s">
        <v>653</v>
      </c>
      <c r="E362" s="45" t="s">
        <v>653</v>
      </c>
      <c r="F362" s="45" t="s">
        <v>653</v>
      </c>
      <c r="G362" s="45" t="s">
        <v>653</v>
      </c>
      <c r="H362" s="45" t="s">
        <v>653</v>
      </c>
      <c r="I362" s="45" t="s">
        <v>653</v>
      </c>
      <c r="J362" s="45" t="s">
        <v>653</v>
      </c>
      <c r="K362" s="45" t="s">
        <v>653</v>
      </c>
      <c r="L362" s="45" t="s">
        <v>653</v>
      </c>
      <c r="M362" s="45" t="s">
        <v>653</v>
      </c>
      <c r="N362" s="45" t="s">
        <v>653</v>
      </c>
      <c r="O362" s="45" t="s">
        <v>653</v>
      </c>
      <c r="P362" s="45" t="s">
        <v>653</v>
      </c>
      <c r="Q362" s="45" t="s">
        <v>653</v>
      </c>
      <c r="R362" s="45" t="s">
        <v>653</v>
      </c>
      <c r="S362" s="45" t="s">
        <v>653</v>
      </c>
      <c r="T362" s="45" t="s">
        <v>653</v>
      </c>
      <c r="U362" s="45" t="s">
        <v>653</v>
      </c>
      <c r="V362" s="729"/>
      <c r="W362" s="45" t="s">
        <v>653</v>
      </c>
      <c r="X362" s="45" t="s">
        <v>653</v>
      </c>
      <c r="Y362" s="45" t="s">
        <v>653</v>
      </c>
      <c r="Z362" s="45" t="s">
        <v>653</v>
      </c>
      <c r="AA362" s="45" t="s">
        <v>653</v>
      </c>
      <c r="AB362" s="45" t="s">
        <v>653</v>
      </c>
      <c r="AC362" s="45" t="s">
        <v>653</v>
      </c>
      <c r="AD362" s="45" t="s">
        <v>653</v>
      </c>
      <c r="AE362" s="45" t="s">
        <v>653</v>
      </c>
      <c r="AF362" s="45" t="s">
        <v>653</v>
      </c>
      <c r="AG362" s="45" t="s">
        <v>653</v>
      </c>
      <c r="AH362" s="45" t="s">
        <v>653</v>
      </c>
      <c r="AI362" s="45" t="s">
        <v>653</v>
      </c>
      <c r="AJ362" s="45" t="s">
        <v>653</v>
      </c>
      <c r="AK362" s="45" t="s">
        <v>653</v>
      </c>
      <c r="AL362" s="554"/>
      <c r="AM362" s="554"/>
      <c r="AN362" s="45" t="s">
        <v>653</v>
      </c>
      <c r="AO362" s="554"/>
      <c r="AP362" s="554"/>
      <c r="AQ362" s="45" t="s">
        <v>653</v>
      </c>
      <c r="AR362" s="45" t="s">
        <v>653</v>
      </c>
      <c r="AS362" s="45" t="s">
        <v>653</v>
      </c>
      <c r="AT362" s="45" t="s">
        <v>653</v>
      </c>
      <c r="AU362" s="554"/>
      <c r="AV362" s="554"/>
      <c r="AW362" s="45" t="s">
        <v>653</v>
      </c>
      <c r="AX362" s="554"/>
      <c r="AY362" s="554"/>
      <c r="AZ362" s="45" t="s">
        <v>653</v>
      </c>
      <c r="BA362" s="554"/>
      <c r="BB362" s="554"/>
      <c r="BC362" s="580" t="s">
        <v>1024</v>
      </c>
      <c r="BD362" s="572">
        <v>42979</v>
      </c>
      <c r="BE362" s="45" t="s">
        <v>653</v>
      </c>
      <c r="BF362" s="45" t="s">
        <v>653</v>
      </c>
      <c r="BG362" s="45" t="s">
        <v>653</v>
      </c>
      <c r="BH362" s="580" t="s">
        <v>1024</v>
      </c>
      <c r="BI362" s="580" t="s">
        <v>1024</v>
      </c>
      <c r="BJ362" s="45" t="s">
        <v>653</v>
      </c>
      <c r="BK362" s="580" t="s">
        <v>1024</v>
      </c>
      <c r="BL362" s="580" t="s">
        <v>1024</v>
      </c>
      <c r="BM362" s="729"/>
      <c r="BN362" s="45" t="s">
        <v>653</v>
      </c>
      <c r="BO362" s="45" t="s">
        <v>653</v>
      </c>
      <c r="BP362" s="729"/>
      <c r="BQ362" s="45" t="s">
        <v>653</v>
      </c>
      <c r="BR362" s="45" t="s">
        <v>653</v>
      </c>
      <c r="BS362" s="729"/>
      <c r="BT362" s="45" t="s">
        <v>653</v>
      </c>
      <c r="BU362" s="45" t="s">
        <v>653</v>
      </c>
      <c r="BV362" s="45" t="s">
        <v>653</v>
      </c>
      <c r="BW362" s="554"/>
      <c r="BX362" s="554"/>
      <c r="BY362" s="580" t="s">
        <v>1024</v>
      </c>
      <c r="BZ362" s="579"/>
      <c r="CA362" s="579"/>
      <c r="CB362" s="45" t="s">
        <v>653</v>
      </c>
      <c r="CC362" s="579"/>
      <c r="CD362" s="579"/>
      <c r="CE362" s="45" t="s">
        <v>653</v>
      </c>
      <c r="CF362" s="45" t="s">
        <v>653</v>
      </c>
      <c r="CG362" s="45" t="s">
        <v>653</v>
      </c>
      <c r="CH362" s="45" t="s">
        <v>653</v>
      </c>
      <c r="CI362" s="45" t="s">
        <v>653</v>
      </c>
      <c r="CJ362" s="45" t="s">
        <v>653</v>
      </c>
      <c r="CK362" s="729"/>
      <c r="CL362" s="740" t="s">
        <v>653</v>
      </c>
      <c r="CM362" s="580" t="s">
        <v>659</v>
      </c>
      <c r="CN362" s="45" t="s">
        <v>653</v>
      </c>
      <c r="CO362" s="45" t="s">
        <v>653</v>
      </c>
      <c r="CP362" s="45" t="s">
        <v>653</v>
      </c>
      <c r="CQ362" s="45" t="s">
        <v>653</v>
      </c>
      <c r="CR362" s="580" t="s">
        <v>659</v>
      </c>
      <c r="CS362" s="45" t="s">
        <v>653</v>
      </c>
      <c r="CT362" s="45" t="s">
        <v>653</v>
      </c>
    </row>
    <row r="363" spans="1:98" x14ac:dyDescent="0.15">
      <c r="A363" s="572">
        <v>42980</v>
      </c>
      <c r="B363" s="45" t="s">
        <v>653</v>
      </c>
      <c r="C363" s="45" t="s">
        <v>653</v>
      </c>
      <c r="D363" s="45" t="s">
        <v>653</v>
      </c>
      <c r="E363" s="45" t="s">
        <v>653</v>
      </c>
      <c r="F363" s="45" t="s">
        <v>653</v>
      </c>
      <c r="G363" s="45" t="s">
        <v>653</v>
      </c>
      <c r="H363" s="45" t="s">
        <v>653</v>
      </c>
      <c r="I363" s="45" t="s">
        <v>653</v>
      </c>
      <c r="J363" s="45" t="s">
        <v>653</v>
      </c>
      <c r="K363" s="45" t="s">
        <v>653</v>
      </c>
      <c r="L363" s="45" t="s">
        <v>653</v>
      </c>
      <c r="M363" s="45" t="s">
        <v>653</v>
      </c>
      <c r="N363" s="45" t="s">
        <v>653</v>
      </c>
      <c r="O363" s="45" t="s">
        <v>653</v>
      </c>
      <c r="P363" s="45" t="s">
        <v>653</v>
      </c>
      <c r="Q363" s="45" t="s">
        <v>653</v>
      </c>
      <c r="R363" s="45" t="s">
        <v>653</v>
      </c>
      <c r="S363" s="45" t="s">
        <v>653</v>
      </c>
      <c r="T363" s="45" t="s">
        <v>653</v>
      </c>
      <c r="U363" s="45" t="s">
        <v>653</v>
      </c>
      <c r="V363" s="729"/>
      <c r="W363" s="45" t="s">
        <v>653</v>
      </c>
      <c r="X363" s="45" t="s">
        <v>653</v>
      </c>
      <c r="Y363" s="45" t="s">
        <v>653</v>
      </c>
      <c r="Z363" s="45" t="s">
        <v>653</v>
      </c>
      <c r="AA363" s="45" t="s">
        <v>653</v>
      </c>
      <c r="AB363" s="450" t="s">
        <v>653</v>
      </c>
      <c r="AC363" s="45" t="s">
        <v>653</v>
      </c>
      <c r="AD363" s="45" t="s">
        <v>653</v>
      </c>
      <c r="AE363" s="45" t="s">
        <v>653</v>
      </c>
      <c r="AF363" s="45" t="s">
        <v>653</v>
      </c>
      <c r="AG363" s="45" t="s">
        <v>653</v>
      </c>
      <c r="AH363" s="45" t="s">
        <v>653</v>
      </c>
      <c r="AI363" s="45" t="s">
        <v>653</v>
      </c>
      <c r="AJ363" s="45" t="s">
        <v>653</v>
      </c>
      <c r="AK363" s="45" t="s">
        <v>653</v>
      </c>
      <c r="AL363" s="554"/>
      <c r="AM363" s="554"/>
      <c r="AN363" s="45" t="s">
        <v>653</v>
      </c>
      <c r="AO363" s="554"/>
      <c r="AP363" s="554"/>
      <c r="AQ363" s="45" t="s">
        <v>653</v>
      </c>
      <c r="AR363" s="45" t="s">
        <v>653</v>
      </c>
      <c r="AS363" s="45" t="s">
        <v>653</v>
      </c>
      <c r="AT363" s="45" t="s">
        <v>653</v>
      </c>
      <c r="AU363" s="554"/>
      <c r="AV363" s="554"/>
      <c r="AW363" s="45" t="s">
        <v>653</v>
      </c>
      <c r="AX363" s="554"/>
      <c r="AY363" s="554"/>
      <c r="AZ363" s="45" t="s">
        <v>653</v>
      </c>
      <c r="BA363" s="554"/>
      <c r="BB363" s="554"/>
      <c r="BC363" s="580" t="s">
        <v>1024</v>
      </c>
      <c r="BD363" s="572">
        <v>42980</v>
      </c>
      <c r="BE363" s="45" t="s">
        <v>653</v>
      </c>
      <c r="BF363" s="45" t="s">
        <v>653</v>
      </c>
      <c r="BG363" s="45" t="s">
        <v>653</v>
      </c>
      <c r="BH363" s="580" t="s">
        <v>1024</v>
      </c>
      <c r="BI363" s="580" t="s">
        <v>1024</v>
      </c>
      <c r="BJ363" s="45" t="s">
        <v>653</v>
      </c>
      <c r="BK363" s="580" t="s">
        <v>1024</v>
      </c>
      <c r="BL363" s="580" t="s">
        <v>1024</v>
      </c>
      <c r="BM363" s="729"/>
      <c r="BN363" s="45" t="s">
        <v>653</v>
      </c>
      <c r="BO363" s="45" t="s">
        <v>653</v>
      </c>
      <c r="BP363" s="729"/>
      <c r="BQ363" s="45" t="s">
        <v>653</v>
      </c>
      <c r="BR363" s="45" t="s">
        <v>653</v>
      </c>
      <c r="BS363" s="729"/>
      <c r="BT363" s="45" t="s">
        <v>653</v>
      </c>
      <c r="BU363" s="45" t="s">
        <v>653</v>
      </c>
      <c r="BV363" s="45" t="s">
        <v>653</v>
      </c>
      <c r="BW363" s="554"/>
      <c r="BX363" s="554"/>
      <c r="BY363" s="580" t="s">
        <v>1024</v>
      </c>
      <c r="BZ363" s="579"/>
      <c r="CA363" s="579"/>
      <c r="CB363" s="45" t="s">
        <v>653</v>
      </c>
      <c r="CC363" s="579"/>
      <c r="CD363" s="579"/>
      <c r="CE363" s="45" t="s">
        <v>653</v>
      </c>
      <c r="CF363" s="45" t="s">
        <v>653</v>
      </c>
      <c r="CG363" s="45" t="s">
        <v>653</v>
      </c>
      <c r="CH363" s="45" t="s">
        <v>653</v>
      </c>
      <c r="CI363" s="45" t="s">
        <v>653</v>
      </c>
      <c r="CJ363" s="45" t="s">
        <v>653</v>
      </c>
      <c r="CK363" s="729"/>
      <c r="CL363" s="742" t="s">
        <v>665</v>
      </c>
      <c r="CM363" s="450" t="s">
        <v>653</v>
      </c>
      <c r="CN363" s="45" t="s">
        <v>653</v>
      </c>
      <c r="CO363" s="45" t="s">
        <v>653</v>
      </c>
      <c r="CP363" s="45" t="s">
        <v>653</v>
      </c>
      <c r="CQ363" s="45" t="s">
        <v>653</v>
      </c>
      <c r="CR363" s="45" t="s">
        <v>653</v>
      </c>
      <c r="CS363" s="45" t="s">
        <v>653</v>
      </c>
      <c r="CT363" s="45" t="s">
        <v>653</v>
      </c>
    </row>
    <row r="364" spans="1:98" x14ac:dyDescent="0.15">
      <c r="A364" s="572">
        <v>42981</v>
      </c>
      <c r="B364" s="45" t="s">
        <v>653</v>
      </c>
      <c r="C364" s="45" t="s">
        <v>653</v>
      </c>
      <c r="D364" s="45" t="s">
        <v>653</v>
      </c>
      <c r="E364" s="45" t="s">
        <v>653</v>
      </c>
      <c r="F364" s="45" t="s">
        <v>653</v>
      </c>
      <c r="G364" s="45" t="s">
        <v>653</v>
      </c>
      <c r="H364" s="45" t="s">
        <v>653</v>
      </c>
      <c r="I364" s="45" t="s">
        <v>653</v>
      </c>
      <c r="J364" s="45" t="s">
        <v>653</v>
      </c>
      <c r="K364" s="45" t="s">
        <v>653</v>
      </c>
      <c r="L364" s="45" t="s">
        <v>653</v>
      </c>
      <c r="M364" s="45" t="s">
        <v>653</v>
      </c>
      <c r="N364" s="45" t="s">
        <v>653</v>
      </c>
      <c r="O364" s="45" t="s">
        <v>653</v>
      </c>
      <c r="P364" s="45" t="s">
        <v>653</v>
      </c>
      <c r="Q364" s="45" t="s">
        <v>653</v>
      </c>
      <c r="R364" s="45" t="s">
        <v>653</v>
      </c>
      <c r="S364" s="45" t="s">
        <v>653</v>
      </c>
      <c r="T364" s="45" t="s">
        <v>653</v>
      </c>
      <c r="U364" s="45" t="s">
        <v>653</v>
      </c>
      <c r="V364" s="729"/>
      <c r="W364" s="45" t="s">
        <v>653</v>
      </c>
      <c r="X364" s="45" t="s">
        <v>653</v>
      </c>
      <c r="Y364" s="45" t="s">
        <v>653</v>
      </c>
      <c r="Z364" s="45" t="s">
        <v>653</v>
      </c>
      <c r="AA364" s="45" t="s">
        <v>653</v>
      </c>
      <c r="AB364" s="450" t="s">
        <v>653</v>
      </c>
      <c r="AC364" s="45" t="s">
        <v>653</v>
      </c>
      <c r="AD364" s="45" t="s">
        <v>653</v>
      </c>
      <c r="AE364" s="45" t="s">
        <v>653</v>
      </c>
      <c r="AF364" s="45" t="s">
        <v>653</v>
      </c>
      <c r="AG364" s="45" t="s">
        <v>653</v>
      </c>
      <c r="AH364" s="45" t="s">
        <v>653</v>
      </c>
      <c r="AI364" s="45" t="s">
        <v>653</v>
      </c>
      <c r="AJ364" s="45" t="s">
        <v>653</v>
      </c>
      <c r="AK364" s="45" t="s">
        <v>653</v>
      </c>
      <c r="AL364" s="554"/>
      <c r="AM364" s="554"/>
      <c r="AN364" s="45" t="s">
        <v>653</v>
      </c>
      <c r="AO364" s="554"/>
      <c r="AP364" s="554"/>
      <c r="AQ364" s="45" t="s">
        <v>653</v>
      </c>
      <c r="AR364" s="45" t="s">
        <v>653</v>
      </c>
      <c r="AS364" s="45" t="s">
        <v>653</v>
      </c>
      <c r="AT364" s="45" t="s">
        <v>653</v>
      </c>
      <c r="AU364" s="554"/>
      <c r="AV364" s="554"/>
      <c r="AW364" s="45" t="s">
        <v>653</v>
      </c>
      <c r="AX364" s="554"/>
      <c r="AY364" s="554"/>
      <c r="AZ364" s="45" t="s">
        <v>653</v>
      </c>
      <c r="BA364" s="554"/>
      <c r="BB364" s="554"/>
      <c r="BC364" s="580" t="s">
        <v>1024</v>
      </c>
      <c r="BD364" s="572">
        <v>42981</v>
      </c>
      <c r="BE364" s="45" t="s">
        <v>653</v>
      </c>
      <c r="BF364" s="45" t="s">
        <v>653</v>
      </c>
      <c r="BG364" s="45" t="s">
        <v>653</v>
      </c>
      <c r="BH364" s="580" t="s">
        <v>1024</v>
      </c>
      <c r="BI364" s="580" t="s">
        <v>1024</v>
      </c>
      <c r="BJ364" s="45" t="s">
        <v>653</v>
      </c>
      <c r="BK364" s="580" t="s">
        <v>1024</v>
      </c>
      <c r="BL364" s="580" t="s">
        <v>1024</v>
      </c>
      <c r="BM364" s="729"/>
      <c r="BN364" s="45" t="s">
        <v>653</v>
      </c>
      <c r="BO364" s="45" t="s">
        <v>653</v>
      </c>
      <c r="BP364" s="729"/>
      <c r="BQ364" s="45" t="s">
        <v>653</v>
      </c>
      <c r="BR364" s="45" t="s">
        <v>653</v>
      </c>
      <c r="BS364" s="729"/>
      <c r="BT364" s="45" t="s">
        <v>653</v>
      </c>
      <c r="BU364" s="45" t="s">
        <v>653</v>
      </c>
      <c r="BV364" s="45" t="s">
        <v>653</v>
      </c>
      <c r="BW364" s="554"/>
      <c r="BX364" s="554"/>
      <c r="BY364" s="580" t="s">
        <v>1024</v>
      </c>
      <c r="BZ364" s="579"/>
      <c r="CA364" s="579"/>
      <c r="CB364" s="45" t="s">
        <v>653</v>
      </c>
      <c r="CC364" s="579"/>
      <c r="CD364" s="579"/>
      <c r="CE364" s="45" t="s">
        <v>653</v>
      </c>
      <c r="CF364" s="45" t="s">
        <v>653</v>
      </c>
      <c r="CG364" s="45" t="s">
        <v>653</v>
      </c>
      <c r="CH364" s="45" t="s">
        <v>653</v>
      </c>
      <c r="CI364" s="45" t="s">
        <v>653</v>
      </c>
      <c r="CJ364" s="45" t="s">
        <v>653</v>
      </c>
      <c r="CK364" s="729"/>
      <c r="CL364" s="743" t="s">
        <v>653</v>
      </c>
      <c r="CM364" s="450" t="s">
        <v>653</v>
      </c>
      <c r="CN364" s="45" t="s">
        <v>653</v>
      </c>
      <c r="CO364" s="45" t="s">
        <v>653</v>
      </c>
      <c r="CP364" s="45" t="s">
        <v>653</v>
      </c>
      <c r="CQ364" s="45" t="s">
        <v>653</v>
      </c>
      <c r="CR364" s="45" t="s">
        <v>653</v>
      </c>
      <c r="CS364" s="45" t="s">
        <v>653</v>
      </c>
      <c r="CT364" s="45" t="s">
        <v>653</v>
      </c>
    </row>
    <row r="365" spans="1:98" x14ac:dyDescent="0.15">
      <c r="A365" s="572">
        <v>42982</v>
      </c>
      <c r="B365" s="45" t="s">
        <v>653</v>
      </c>
      <c r="C365" s="45" t="s">
        <v>653</v>
      </c>
      <c r="D365" s="45" t="s">
        <v>653</v>
      </c>
      <c r="E365" s="45" t="s">
        <v>653</v>
      </c>
      <c r="F365" s="45" t="s">
        <v>653</v>
      </c>
      <c r="G365" s="45" t="s">
        <v>653</v>
      </c>
      <c r="H365" s="45" t="s">
        <v>653</v>
      </c>
      <c r="I365" s="45" t="s">
        <v>653</v>
      </c>
      <c r="J365" s="45" t="s">
        <v>653</v>
      </c>
      <c r="K365" s="45" t="s">
        <v>653</v>
      </c>
      <c r="L365" s="45" t="s">
        <v>653</v>
      </c>
      <c r="M365" s="45" t="s">
        <v>653</v>
      </c>
      <c r="N365" s="45" t="s">
        <v>653</v>
      </c>
      <c r="O365" s="45" t="s">
        <v>653</v>
      </c>
      <c r="P365" s="45" t="s">
        <v>653</v>
      </c>
      <c r="Q365" s="45" t="s">
        <v>653</v>
      </c>
      <c r="R365" s="45" t="s">
        <v>653</v>
      </c>
      <c r="S365" s="45" t="s">
        <v>653</v>
      </c>
      <c r="T365" s="45" t="s">
        <v>653</v>
      </c>
      <c r="U365" s="45" t="s">
        <v>653</v>
      </c>
      <c r="V365" s="729"/>
      <c r="W365" s="45" t="s">
        <v>653</v>
      </c>
      <c r="X365" s="45" t="s">
        <v>653</v>
      </c>
      <c r="Y365" s="45" t="s">
        <v>653</v>
      </c>
      <c r="Z365" s="45" t="s">
        <v>653</v>
      </c>
      <c r="AA365" s="45" t="s">
        <v>653</v>
      </c>
      <c r="AB365" s="450" t="s">
        <v>653</v>
      </c>
      <c r="AC365" s="45" t="s">
        <v>653</v>
      </c>
      <c r="AD365" s="45" t="s">
        <v>653</v>
      </c>
      <c r="AE365" s="45" t="s">
        <v>653</v>
      </c>
      <c r="AF365" s="45" t="s">
        <v>653</v>
      </c>
      <c r="AG365" s="45" t="s">
        <v>653</v>
      </c>
      <c r="AH365" s="45" t="s">
        <v>653</v>
      </c>
      <c r="AI365" s="45" t="s">
        <v>653</v>
      </c>
      <c r="AJ365" s="45" t="s">
        <v>653</v>
      </c>
      <c r="AK365" s="45" t="s">
        <v>653</v>
      </c>
      <c r="AL365" s="554"/>
      <c r="AM365" s="554"/>
      <c r="AN365" s="45" t="s">
        <v>653</v>
      </c>
      <c r="AO365" s="554"/>
      <c r="AP365" s="554"/>
      <c r="AQ365" s="45" t="s">
        <v>653</v>
      </c>
      <c r="AR365" s="45" t="s">
        <v>653</v>
      </c>
      <c r="AS365" s="45" t="s">
        <v>653</v>
      </c>
      <c r="AT365" s="45" t="s">
        <v>653</v>
      </c>
      <c r="AU365" s="554"/>
      <c r="AV365" s="554"/>
      <c r="AW365" s="45" t="s">
        <v>653</v>
      </c>
      <c r="AX365" s="554"/>
      <c r="AY365" s="554"/>
      <c r="AZ365" s="45" t="s">
        <v>653</v>
      </c>
      <c r="BA365" s="554"/>
      <c r="BB365" s="554"/>
      <c r="BC365" s="580" t="s">
        <v>1024</v>
      </c>
      <c r="BD365" s="572">
        <v>42982</v>
      </c>
      <c r="BE365" s="45" t="s">
        <v>653</v>
      </c>
      <c r="BF365" s="45" t="s">
        <v>653</v>
      </c>
      <c r="BG365" s="45" t="s">
        <v>653</v>
      </c>
      <c r="BH365" s="580" t="s">
        <v>1024</v>
      </c>
      <c r="BI365" s="580" t="s">
        <v>1024</v>
      </c>
      <c r="BJ365" s="45" t="s">
        <v>653</v>
      </c>
      <c r="BK365" s="580" t="s">
        <v>1024</v>
      </c>
      <c r="BL365" s="580" t="s">
        <v>1024</v>
      </c>
      <c r="BM365" s="729"/>
      <c r="BN365" s="45" t="s">
        <v>653</v>
      </c>
      <c r="BO365" s="45" t="s">
        <v>653</v>
      </c>
      <c r="BP365" s="729"/>
      <c r="BQ365" s="45" t="s">
        <v>653</v>
      </c>
      <c r="BR365" s="45" t="s">
        <v>653</v>
      </c>
      <c r="BS365" s="729"/>
      <c r="BT365" s="45" t="s">
        <v>653</v>
      </c>
      <c r="BU365" s="45" t="s">
        <v>653</v>
      </c>
      <c r="BV365" s="45" t="s">
        <v>653</v>
      </c>
      <c r="BW365" s="554"/>
      <c r="BX365" s="554"/>
      <c r="BY365" s="580" t="s">
        <v>1024</v>
      </c>
      <c r="BZ365" s="579"/>
      <c r="CA365" s="579"/>
      <c r="CB365" s="45" t="s">
        <v>653</v>
      </c>
      <c r="CC365" s="579"/>
      <c r="CD365" s="579"/>
      <c r="CE365" s="45" t="s">
        <v>653</v>
      </c>
      <c r="CF365" s="45" t="s">
        <v>653</v>
      </c>
      <c r="CG365" s="45" t="s">
        <v>653</v>
      </c>
      <c r="CH365" s="45" t="s">
        <v>653</v>
      </c>
      <c r="CI365" s="45" t="s">
        <v>653</v>
      </c>
      <c r="CJ365" s="45" t="s">
        <v>653</v>
      </c>
      <c r="CK365" s="729"/>
      <c r="CL365" s="740" t="s">
        <v>653</v>
      </c>
      <c r="CM365" s="450" t="s">
        <v>653</v>
      </c>
      <c r="CN365" s="45" t="s">
        <v>653</v>
      </c>
      <c r="CO365" s="45" t="s">
        <v>653</v>
      </c>
      <c r="CP365" s="45" t="s">
        <v>653</v>
      </c>
      <c r="CQ365" s="45" t="s">
        <v>653</v>
      </c>
      <c r="CR365" s="45" t="s">
        <v>653</v>
      </c>
      <c r="CS365" s="45" t="s">
        <v>653</v>
      </c>
      <c r="CT365" s="45" t="s">
        <v>653</v>
      </c>
    </row>
    <row r="366" spans="1:98" x14ac:dyDescent="0.15">
      <c r="A366" s="572">
        <v>42983</v>
      </c>
      <c r="B366" s="45" t="s">
        <v>653</v>
      </c>
      <c r="C366" s="45" t="s">
        <v>653</v>
      </c>
      <c r="D366" s="45" t="s">
        <v>653</v>
      </c>
      <c r="E366" s="45" t="s">
        <v>653</v>
      </c>
      <c r="F366" s="45" t="s">
        <v>653</v>
      </c>
      <c r="G366" s="45" t="s">
        <v>653</v>
      </c>
      <c r="H366" s="45" t="s">
        <v>653</v>
      </c>
      <c r="I366" s="45" t="s">
        <v>653</v>
      </c>
      <c r="J366" s="45" t="s">
        <v>653</v>
      </c>
      <c r="K366" s="45" t="s">
        <v>653</v>
      </c>
      <c r="L366" s="45" t="s">
        <v>653</v>
      </c>
      <c r="M366" s="45" t="s">
        <v>653</v>
      </c>
      <c r="N366" s="45" t="s">
        <v>653</v>
      </c>
      <c r="O366" s="45" t="s">
        <v>653</v>
      </c>
      <c r="P366" s="45" t="s">
        <v>653</v>
      </c>
      <c r="Q366" s="45" t="s">
        <v>653</v>
      </c>
      <c r="R366" s="45" t="s">
        <v>653</v>
      </c>
      <c r="S366" s="45" t="s">
        <v>653</v>
      </c>
      <c r="T366" s="45" t="s">
        <v>653</v>
      </c>
      <c r="U366" s="45" t="s">
        <v>653</v>
      </c>
      <c r="V366" s="729"/>
      <c r="W366" s="45" t="s">
        <v>653</v>
      </c>
      <c r="X366" s="45" t="s">
        <v>653</v>
      </c>
      <c r="Y366" s="45" t="s">
        <v>653</v>
      </c>
      <c r="Z366" s="45" t="s">
        <v>653</v>
      </c>
      <c r="AA366" s="45" t="s">
        <v>653</v>
      </c>
      <c r="AB366" s="450" t="s">
        <v>653</v>
      </c>
      <c r="AC366" s="45" t="s">
        <v>653</v>
      </c>
      <c r="AD366" s="45" t="s">
        <v>653</v>
      </c>
      <c r="AE366" s="45" t="s">
        <v>653</v>
      </c>
      <c r="AF366" s="45" t="s">
        <v>653</v>
      </c>
      <c r="AG366" s="45" t="s">
        <v>653</v>
      </c>
      <c r="AH366" s="45" t="s">
        <v>653</v>
      </c>
      <c r="AI366" s="45" t="s">
        <v>653</v>
      </c>
      <c r="AJ366" s="45" t="s">
        <v>653</v>
      </c>
      <c r="AK366" s="45" t="s">
        <v>653</v>
      </c>
      <c r="AL366" s="554"/>
      <c r="AM366" s="554"/>
      <c r="AN366" s="45" t="s">
        <v>653</v>
      </c>
      <c r="AO366" s="554"/>
      <c r="AP366" s="554"/>
      <c r="AQ366" s="45" t="s">
        <v>653</v>
      </c>
      <c r="AR366" s="45" t="s">
        <v>653</v>
      </c>
      <c r="AS366" s="45" t="s">
        <v>653</v>
      </c>
      <c r="AT366" s="45" t="s">
        <v>653</v>
      </c>
      <c r="AU366" s="554"/>
      <c r="AV366" s="554"/>
      <c r="AW366" s="45" t="s">
        <v>653</v>
      </c>
      <c r="AX366" s="554"/>
      <c r="AY366" s="554"/>
      <c r="AZ366" s="45" t="s">
        <v>653</v>
      </c>
      <c r="BA366" s="554"/>
      <c r="BB366" s="554"/>
      <c r="BC366" s="580" t="s">
        <v>1024</v>
      </c>
      <c r="BD366" s="572">
        <v>42983</v>
      </c>
      <c r="BE366" s="45" t="s">
        <v>653</v>
      </c>
      <c r="BF366" s="45" t="s">
        <v>653</v>
      </c>
      <c r="BG366" s="45" t="s">
        <v>653</v>
      </c>
      <c r="BH366" s="580" t="s">
        <v>1024</v>
      </c>
      <c r="BI366" s="580" t="s">
        <v>1024</v>
      </c>
      <c r="BJ366" s="45" t="s">
        <v>653</v>
      </c>
      <c r="BK366" s="580" t="s">
        <v>1024</v>
      </c>
      <c r="BL366" s="580" t="s">
        <v>1024</v>
      </c>
      <c r="BM366" s="729"/>
      <c r="BN366" s="45" t="s">
        <v>653</v>
      </c>
      <c r="BO366" s="45" t="s">
        <v>653</v>
      </c>
      <c r="BP366" s="729"/>
      <c r="BQ366" s="45" t="s">
        <v>653</v>
      </c>
      <c r="BR366" s="45" t="s">
        <v>653</v>
      </c>
      <c r="BS366" s="729"/>
      <c r="BT366" s="45" t="s">
        <v>653</v>
      </c>
      <c r="BU366" s="45" t="s">
        <v>653</v>
      </c>
      <c r="BV366" s="45" t="s">
        <v>653</v>
      </c>
      <c r="BW366" s="554"/>
      <c r="BX366" s="554"/>
      <c r="BY366" s="580" t="s">
        <v>1024</v>
      </c>
      <c r="BZ366" s="579"/>
      <c r="CA366" s="579"/>
      <c r="CB366" s="45" t="s">
        <v>653</v>
      </c>
      <c r="CC366" s="579"/>
      <c r="CD366" s="579"/>
      <c r="CE366" s="45" t="s">
        <v>653</v>
      </c>
      <c r="CF366" s="45" t="s">
        <v>653</v>
      </c>
      <c r="CG366" s="45" t="s">
        <v>653</v>
      </c>
      <c r="CH366" s="45" t="s">
        <v>653</v>
      </c>
      <c r="CI366" s="45" t="s">
        <v>653</v>
      </c>
      <c r="CJ366" s="45" t="s">
        <v>653</v>
      </c>
      <c r="CK366" s="729"/>
      <c r="CL366" s="744" t="s">
        <v>659</v>
      </c>
      <c r="CM366" s="450" t="s">
        <v>653</v>
      </c>
      <c r="CN366" s="45" t="s">
        <v>653</v>
      </c>
      <c r="CO366" s="45" t="s">
        <v>653</v>
      </c>
      <c r="CP366" s="45" t="s">
        <v>653</v>
      </c>
      <c r="CQ366" s="45" t="s">
        <v>653</v>
      </c>
      <c r="CR366" s="45" t="s">
        <v>653</v>
      </c>
      <c r="CS366" s="45" t="s">
        <v>653</v>
      </c>
      <c r="CT366" s="45" t="s">
        <v>653</v>
      </c>
    </row>
    <row r="367" spans="1:98" x14ac:dyDescent="0.15">
      <c r="A367" s="572">
        <v>42984</v>
      </c>
      <c r="B367" s="45" t="s">
        <v>653</v>
      </c>
      <c r="C367" s="45" t="s">
        <v>653</v>
      </c>
      <c r="D367" s="45" t="s">
        <v>653</v>
      </c>
      <c r="E367" s="45" t="s">
        <v>653</v>
      </c>
      <c r="F367" s="45" t="s">
        <v>653</v>
      </c>
      <c r="G367" s="45" t="s">
        <v>653</v>
      </c>
      <c r="H367" s="45" t="s">
        <v>653</v>
      </c>
      <c r="I367" s="45" t="s">
        <v>653</v>
      </c>
      <c r="J367" s="45" t="s">
        <v>653</v>
      </c>
      <c r="K367" s="45" t="s">
        <v>653</v>
      </c>
      <c r="L367" s="45" t="s">
        <v>653</v>
      </c>
      <c r="M367" s="45" t="s">
        <v>653</v>
      </c>
      <c r="N367" s="45" t="s">
        <v>653</v>
      </c>
      <c r="O367" s="45" t="s">
        <v>653</v>
      </c>
      <c r="P367" s="45" t="s">
        <v>653</v>
      </c>
      <c r="Q367" s="45" t="s">
        <v>653</v>
      </c>
      <c r="R367" s="45" t="s">
        <v>653</v>
      </c>
      <c r="S367" s="45" t="s">
        <v>653</v>
      </c>
      <c r="T367" s="45" t="s">
        <v>653</v>
      </c>
      <c r="U367" s="45" t="s">
        <v>653</v>
      </c>
      <c r="V367" s="729"/>
      <c r="W367" s="45" t="s">
        <v>653</v>
      </c>
      <c r="X367" s="45" t="s">
        <v>653</v>
      </c>
      <c r="Y367" s="45" t="s">
        <v>653</v>
      </c>
      <c r="Z367" s="45" t="s">
        <v>653</v>
      </c>
      <c r="AA367" s="45" t="s">
        <v>653</v>
      </c>
      <c r="AB367" s="450" t="s">
        <v>653</v>
      </c>
      <c r="AC367" s="45" t="s">
        <v>653</v>
      </c>
      <c r="AD367" s="45" t="s">
        <v>653</v>
      </c>
      <c r="AE367" s="45" t="s">
        <v>653</v>
      </c>
      <c r="AF367" s="45" t="s">
        <v>653</v>
      </c>
      <c r="AG367" s="45" t="s">
        <v>653</v>
      </c>
      <c r="AH367" s="45" t="s">
        <v>653</v>
      </c>
      <c r="AI367" s="45" t="s">
        <v>653</v>
      </c>
      <c r="AJ367" s="45" t="s">
        <v>653</v>
      </c>
      <c r="AK367" s="45" t="s">
        <v>653</v>
      </c>
      <c r="AL367" s="554"/>
      <c r="AM367" s="554"/>
      <c r="AN367" s="45" t="s">
        <v>653</v>
      </c>
      <c r="AO367" s="554"/>
      <c r="AP367" s="554"/>
      <c r="AQ367" s="45" t="s">
        <v>653</v>
      </c>
      <c r="AR367" s="45" t="s">
        <v>653</v>
      </c>
      <c r="AS367" s="45" t="s">
        <v>653</v>
      </c>
      <c r="AT367" s="45" t="s">
        <v>653</v>
      </c>
      <c r="AU367" s="554"/>
      <c r="AV367" s="554"/>
      <c r="AW367" s="45" t="s">
        <v>653</v>
      </c>
      <c r="AX367" s="554"/>
      <c r="AY367" s="554"/>
      <c r="AZ367" s="45" t="s">
        <v>653</v>
      </c>
      <c r="BA367" s="554"/>
      <c r="BB367" s="554"/>
      <c r="BC367" s="580" t="s">
        <v>1024</v>
      </c>
      <c r="BD367" s="572">
        <v>42984</v>
      </c>
      <c r="BE367" s="45" t="s">
        <v>653</v>
      </c>
      <c r="BF367" s="45" t="s">
        <v>653</v>
      </c>
      <c r="BG367" s="45" t="s">
        <v>653</v>
      </c>
      <c r="BH367" s="580" t="s">
        <v>1024</v>
      </c>
      <c r="BI367" s="580" t="s">
        <v>1024</v>
      </c>
      <c r="BJ367" s="45" t="s">
        <v>653</v>
      </c>
      <c r="BK367" s="580" t="s">
        <v>1024</v>
      </c>
      <c r="BL367" s="580" t="s">
        <v>1024</v>
      </c>
      <c r="BM367" s="729"/>
      <c r="BN367" s="45" t="s">
        <v>653</v>
      </c>
      <c r="BO367" s="45" t="s">
        <v>653</v>
      </c>
      <c r="BP367" s="729"/>
      <c r="BQ367" s="45" t="s">
        <v>653</v>
      </c>
      <c r="BR367" s="45" t="s">
        <v>653</v>
      </c>
      <c r="BS367" s="729"/>
      <c r="BT367" s="45" t="s">
        <v>653</v>
      </c>
      <c r="BU367" s="45" t="s">
        <v>653</v>
      </c>
      <c r="BV367" s="45" t="s">
        <v>653</v>
      </c>
      <c r="BW367" s="554"/>
      <c r="BX367" s="554"/>
      <c r="BY367" s="580" t="s">
        <v>1024</v>
      </c>
      <c r="BZ367" s="579"/>
      <c r="CA367" s="579"/>
      <c r="CB367" s="45" t="s">
        <v>653</v>
      </c>
      <c r="CC367" s="579"/>
      <c r="CD367" s="579"/>
      <c r="CE367" s="45" t="s">
        <v>653</v>
      </c>
      <c r="CF367" s="45" t="s">
        <v>653</v>
      </c>
      <c r="CG367" s="45" t="s">
        <v>653</v>
      </c>
      <c r="CH367" s="45" t="s">
        <v>653</v>
      </c>
      <c r="CI367" s="45" t="s">
        <v>653</v>
      </c>
      <c r="CJ367" s="45" t="s">
        <v>653</v>
      </c>
      <c r="CK367" s="729"/>
      <c r="CL367" s="740" t="s">
        <v>653</v>
      </c>
      <c r="CM367" s="450" t="s">
        <v>653</v>
      </c>
      <c r="CN367" s="45" t="s">
        <v>653</v>
      </c>
      <c r="CO367" s="45" t="s">
        <v>653</v>
      </c>
      <c r="CP367" s="45" t="s">
        <v>653</v>
      </c>
      <c r="CQ367" s="45" t="s">
        <v>653</v>
      </c>
      <c r="CR367" s="45" t="s">
        <v>653</v>
      </c>
      <c r="CS367" s="45" t="s">
        <v>653</v>
      </c>
      <c r="CT367" s="45" t="s">
        <v>653</v>
      </c>
    </row>
    <row r="368" spans="1:98" x14ac:dyDescent="0.15">
      <c r="A368" s="572">
        <v>42985</v>
      </c>
      <c r="B368" s="45" t="s">
        <v>653</v>
      </c>
      <c r="C368" s="45" t="s">
        <v>653</v>
      </c>
      <c r="D368" s="45" t="s">
        <v>653</v>
      </c>
      <c r="E368" s="45" t="s">
        <v>653</v>
      </c>
      <c r="F368" s="45" t="s">
        <v>653</v>
      </c>
      <c r="G368" s="45" t="s">
        <v>653</v>
      </c>
      <c r="H368" s="45" t="s">
        <v>653</v>
      </c>
      <c r="I368" s="45" t="s">
        <v>653</v>
      </c>
      <c r="J368" s="45" t="s">
        <v>653</v>
      </c>
      <c r="K368" s="45" t="s">
        <v>653</v>
      </c>
      <c r="L368" s="45" t="s">
        <v>653</v>
      </c>
      <c r="M368" s="45" t="s">
        <v>653</v>
      </c>
      <c r="N368" s="45" t="s">
        <v>653</v>
      </c>
      <c r="O368" s="45" t="s">
        <v>653</v>
      </c>
      <c r="P368" s="45" t="s">
        <v>653</v>
      </c>
      <c r="Q368" s="45" t="s">
        <v>653</v>
      </c>
      <c r="R368" s="45" t="s">
        <v>653</v>
      </c>
      <c r="S368" s="45" t="s">
        <v>653</v>
      </c>
      <c r="T368" s="45" t="s">
        <v>653</v>
      </c>
      <c r="U368" s="45" t="s">
        <v>653</v>
      </c>
      <c r="V368" s="729"/>
      <c r="W368" s="45" t="s">
        <v>653</v>
      </c>
      <c r="X368" s="45" t="s">
        <v>653</v>
      </c>
      <c r="Y368" s="45" t="s">
        <v>653</v>
      </c>
      <c r="Z368" s="45" t="s">
        <v>653</v>
      </c>
      <c r="AA368" s="45" t="s">
        <v>653</v>
      </c>
      <c r="AB368" s="744" t="s">
        <v>659</v>
      </c>
      <c r="AC368" s="45" t="s">
        <v>653</v>
      </c>
      <c r="AD368" s="45" t="s">
        <v>653</v>
      </c>
      <c r="AE368" s="45" t="s">
        <v>653</v>
      </c>
      <c r="AF368" s="45" t="s">
        <v>653</v>
      </c>
      <c r="AG368" s="45" t="s">
        <v>653</v>
      </c>
      <c r="AH368" s="45" t="s">
        <v>653</v>
      </c>
      <c r="AI368" s="45" t="s">
        <v>653</v>
      </c>
      <c r="AJ368" s="45" t="s">
        <v>653</v>
      </c>
      <c r="AK368" s="45" t="s">
        <v>653</v>
      </c>
      <c r="AL368" s="554"/>
      <c r="AM368" s="554"/>
      <c r="AN368" s="45" t="s">
        <v>653</v>
      </c>
      <c r="AO368" s="554"/>
      <c r="AP368" s="554"/>
      <c r="AQ368" s="45" t="s">
        <v>653</v>
      </c>
      <c r="AR368" s="45" t="s">
        <v>653</v>
      </c>
      <c r="AS368" s="45" t="s">
        <v>653</v>
      </c>
      <c r="AT368" s="45" t="s">
        <v>653</v>
      </c>
      <c r="AU368" s="554"/>
      <c r="AV368" s="554"/>
      <c r="AW368" s="45" t="s">
        <v>653</v>
      </c>
      <c r="AX368" s="554"/>
      <c r="AY368" s="554"/>
      <c r="AZ368" s="45" t="s">
        <v>653</v>
      </c>
      <c r="BA368" s="554"/>
      <c r="BB368" s="554"/>
      <c r="BC368" s="580" t="s">
        <v>1024</v>
      </c>
      <c r="BD368" s="572">
        <v>42985</v>
      </c>
      <c r="BE368" s="45" t="s">
        <v>653</v>
      </c>
      <c r="BF368" s="45" t="s">
        <v>653</v>
      </c>
      <c r="BG368" s="45" t="s">
        <v>653</v>
      </c>
      <c r="BH368" s="580" t="s">
        <v>1024</v>
      </c>
      <c r="BI368" s="580" t="s">
        <v>1024</v>
      </c>
      <c r="BJ368" s="45" t="s">
        <v>653</v>
      </c>
      <c r="BK368" s="580" t="s">
        <v>1024</v>
      </c>
      <c r="BL368" s="580" t="s">
        <v>1024</v>
      </c>
      <c r="BM368" s="729"/>
      <c r="BN368" s="45" t="s">
        <v>653</v>
      </c>
      <c r="BO368" s="45" t="s">
        <v>653</v>
      </c>
      <c r="BP368" s="729"/>
      <c r="BQ368" s="45" t="s">
        <v>653</v>
      </c>
      <c r="BR368" s="45" t="s">
        <v>653</v>
      </c>
      <c r="BS368" s="729"/>
      <c r="BT368" s="45" t="s">
        <v>653</v>
      </c>
      <c r="BU368" s="45" t="s">
        <v>653</v>
      </c>
      <c r="BV368" s="45" t="s">
        <v>653</v>
      </c>
      <c r="BW368" s="554"/>
      <c r="BX368" s="554"/>
      <c r="BY368" s="580" t="s">
        <v>1024</v>
      </c>
      <c r="BZ368" s="579"/>
      <c r="CA368" s="579"/>
      <c r="CB368" s="45" t="s">
        <v>653</v>
      </c>
      <c r="CC368" s="579"/>
      <c r="CD368" s="579"/>
      <c r="CE368" s="45" t="s">
        <v>653</v>
      </c>
      <c r="CF368" s="45" t="s">
        <v>653</v>
      </c>
      <c r="CG368" s="45" t="s">
        <v>653</v>
      </c>
      <c r="CH368" s="45" t="s">
        <v>653</v>
      </c>
      <c r="CI368" s="45" t="s">
        <v>653</v>
      </c>
      <c r="CJ368" s="45" t="s">
        <v>653</v>
      </c>
      <c r="CK368" s="729"/>
      <c r="CL368" s="744" t="s">
        <v>659</v>
      </c>
      <c r="CM368" s="450" t="s">
        <v>653</v>
      </c>
      <c r="CN368" s="45" t="s">
        <v>653</v>
      </c>
      <c r="CO368" s="45" t="s">
        <v>653</v>
      </c>
      <c r="CP368" s="45" t="s">
        <v>653</v>
      </c>
      <c r="CQ368" s="45" t="s">
        <v>653</v>
      </c>
      <c r="CR368" s="45" t="s">
        <v>653</v>
      </c>
      <c r="CS368" s="45" t="s">
        <v>653</v>
      </c>
      <c r="CT368" s="45" t="s">
        <v>653</v>
      </c>
    </row>
    <row r="369" spans="1:100" x14ac:dyDescent="0.15">
      <c r="A369" s="572">
        <v>42986</v>
      </c>
      <c r="B369" s="45" t="s">
        <v>653</v>
      </c>
      <c r="C369" s="45" t="s">
        <v>653</v>
      </c>
      <c r="D369" s="45" t="s">
        <v>653</v>
      </c>
      <c r="E369" s="45" t="s">
        <v>653</v>
      </c>
      <c r="F369" s="45" t="s">
        <v>653</v>
      </c>
      <c r="G369" s="45" t="s">
        <v>653</v>
      </c>
      <c r="H369" s="45" t="s">
        <v>653</v>
      </c>
      <c r="I369" s="45" t="s">
        <v>653</v>
      </c>
      <c r="J369" s="45" t="s">
        <v>653</v>
      </c>
      <c r="K369" s="45" t="s">
        <v>653</v>
      </c>
      <c r="L369" s="45" t="s">
        <v>653</v>
      </c>
      <c r="M369" s="45" t="s">
        <v>653</v>
      </c>
      <c r="N369" s="45" t="s">
        <v>653</v>
      </c>
      <c r="O369" s="45" t="s">
        <v>653</v>
      </c>
      <c r="P369" s="45" t="s">
        <v>653</v>
      </c>
      <c r="Q369" s="45" t="s">
        <v>653</v>
      </c>
      <c r="R369" s="45" t="s">
        <v>653</v>
      </c>
      <c r="S369" s="45" t="s">
        <v>653</v>
      </c>
      <c r="T369" s="45" t="s">
        <v>653</v>
      </c>
      <c r="U369" s="45" t="s">
        <v>653</v>
      </c>
      <c r="V369" s="729"/>
      <c r="W369" s="45" t="s">
        <v>653</v>
      </c>
      <c r="X369" s="45" t="s">
        <v>653</v>
      </c>
      <c r="Y369" s="45" t="s">
        <v>653</v>
      </c>
      <c r="Z369" s="45" t="s">
        <v>653</v>
      </c>
      <c r="AA369" s="45" t="s">
        <v>653</v>
      </c>
      <c r="AB369" s="450" t="s">
        <v>653</v>
      </c>
      <c r="AC369" s="45" t="s">
        <v>653</v>
      </c>
      <c r="AD369" s="45" t="s">
        <v>653</v>
      </c>
      <c r="AE369" s="45" t="s">
        <v>653</v>
      </c>
      <c r="AF369" s="45" t="s">
        <v>653</v>
      </c>
      <c r="AG369" s="45" t="s">
        <v>653</v>
      </c>
      <c r="AH369" s="45" t="s">
        <v>653</v>
      </c>
      <c r="AI369" s="45" t="s">
        <v>653</v>
      </c>
      <c r="AJ369" s="45" t="s">
        <v>653</v>
      </c>
      <c r="AK369" s="45" t="s">
        <v>653</v>
      </c>
      <c r="AL369" s="554"/>
      <c r="AM369" s="554"/>
      <c r="AN369" s="45" t="s">
        <v>653</v>
      </c>
      <c r="AO369" s="554"/>
      <c r="AP369" s="554"/>
      <c r="AQ369" s="45" t="s">
        <v>653</v>
      </c>
      <c r="AR369" s="45" t="s">
        <v>653</v>
      </c>
      <c r="AS369" s="45" t="s">
        <v>653</v>
      </c>
      <c r="AT369" s="45" t="s">
        <v>653</v>
      </c>
      <c r="AU369" s="554"/>
      <c r="AV369" s="554"/>
      <c r="AW369" s="45" t="s">
        <v>653</v>
      </c>
      <c r="AX369" s="554"/>
      <c r="AY369" s="554"/>
      <c r="AZ369" s="45" t="s">
        <v>653</v>
      </c>
      <c r="BA369" s="554"/>
      <c r="BB369" s="554"/>
      <c r="BC369" s="580" t="s">
        <v>1024</v>
      </c>
      <c r="BD369" s="572">
        <v>42986</v>
      </c>
      <c r="BE369" s="45" t="s">
        <v>653</v>
      </c>
      <c r="BF369" s="45" t="s">
        <v>653</v>
      </c>
      <c r="BG369" s="45" t="s">
        <v>653</v>
      </c>
      <c r="BH369" s="580" t="s">
        <v>1024</v>
      </c>
      <c r="BI369" s="580" t="s">
        <v>1024</v>
      </c>
      <c r="BJ369" s="45" t="s">
        <v>653</v>
      </c>
      <c r="BK369" s="580" t="s">
        <v>1024</v>
      </c>
      <c r="BL369" s="580" t="s">
        <v>1024</v>
      </c>
      <c r="BM369" s="729"/>
      <c r="BN369" s="45" t="s">
        <v>653</v>
      </c>
      <c r="BO369" s="45" t="s">
        <v>653</v>
      </c>
      <c r="BP369" s="729"/>
      <c r="BQ369" s="45" t="s">
        <v>653</v>
      </c>
      <c r="BR369" s="45" t="s">
        <v>653</v>
      </c>
      <c r="BS369" s="729"/>
      <c r="BT369" s="45" t="s">
        <v>653</v>
      </c>
      <c r="BU369" s="45" t="s">
        <v>653</v>
      </c>
      <c r="BV369" s="45" t="s">
        <v>653</v>
      </c>
      <c r="BW369" s="554"/>
      <c r="BX369" s="554"/>
      <c r="BY369" s="580" t="s">
        <v>1024</v>
      </c>
      <c r="BZ369" s="579"/>
      <c r="CA369" s="579"/>
      <c r="CB369" s="45" t="s">
        <v>653</v>
      </c>
      <c r="CC369" s="579"/>
      <c r="CD369" s="579"/>
      <c r="CE369" s="45" t="s">
        <v>653</v>
      </c>
      <c r="CF369" s="45" t="s">
        <v>653</v>
      </c>
      <c r="CG369" s="45" t="s">
        <v>653</v>
      </c>
      <c r="CH369" s="45" t="s">
        <v>653</v>
      </c>
      <c r="CI369" s="45" t="s">
        <v>653</v>
      </c>
      <c r="CJ369" s="45" t="s">
        <v>653</v>
      </c>
      <c r="CK369" s="729"/>
      <c r="CL369" s="742" t="s">
        <v>665</v>
      </c>
      <c r="CM369" s="450" t="s">
        <v>653</v>
      </c>
      <c r="CN369" s="45" t="s">
        <v>653</v>
      </c>
      <c r="CO369" s="45" t="s">
        <v>653</v>
      </c>
      <c r="CP369" s="45" t="s">
        <v>653</v>
      </c>
      <c r="CQ369" s="45" t="s">
        <v>653</v>
      </c>
      <c r="CR369" s="45" t="s">
        <v>653</v>
      </c>
      <c r="CS369" s="45" t="s">
        <v>653</v>
      </c>
      <c r="CT369" s="45" t="s">
        <v>653</v>
      </c>
    </row>
    <row r="370" spans="1:100" x14ac:dyDescent="0.15">
      <c r="A370" s="572">
        <v>42987</v>
      </c>
      <c r="B370" s="45" t="s">
        <v>653</v>
      </c>
      <c r="C370" s="45" t="s">
        <v>653</v>
      </c>
      <c r="D370" s="45" t="s">
        <v>653</v>
      </c>
      <c r="E370" s="45" t="s">
        <v>653</v>
      </c>
      <c r="F370" s="45" t="s">
        <v>653</v>
      </c>
      <c r="G370" s="45" t="s">
        <v>653</v>
      </c>
      <c r="H370" s="45" t="s">
        <v>653</v>
      </c>
      <c r="I370" s="45" t="s">
        <v>653</v>
      </c>
      <c r="J370" s="45" t="s">
        <v>653</v>
      </c>
      <c r="K370" s="45" t="s">
        <v>653</v>
      </c>
      <c r="L370" s="45" t="s">
        <v>653</v>
      </c>
      <c r="M370" s="45" t="s">
        <v>653</v>
      </c>
      <c r="N370" s="45" t="s">
        <v>653</v>
      </c>
      <c r="O370" s="45" t="s">
        <v>653</v>
      </c>
      <c r="P370" s="45" t="s">
        <v>653</v>
      </c>
      <c r="Q370" s="45" t="s">
        <v>653</v>
      </c>
      <c r="R370" s="45" t="s">
        <v>653</v>
      </c>
      <c r="S370" s="45" t="s">
        <v>653</v>
      </c>
      <c r="T370" s="45" t="s">
        <v>653</v>
      </c>
      <c r="U370" s="45" t="s">
        <v>653</v>
      </c>
      <c r="V370" s="729"/>
      <c r="W370" s="45" t="s">
        <v>653</v>
      </c>
      <c r="X370" s="45" t="s">
        <v>653</v>
      </c>
      <c r="Y370" s="45" t="s">
        <v>653</v>
      </c>
      <c r="Z370" s="45" t="s">
        <v>653</v>
      </c>
      <c r="AA370" s="45" t="s">
        <v>653</v>
      </c>
      <c r="AB370" s="45" t="s">
        <v>653</v>
      </c>
      <c r="AC370" s="45" t="s">
        <v>653</v>
      </c>
      <c r="AD370" s="45" t="s">
        <v>653</v>
      </c>
      <c r="AE370" s="45" t="s">
        <v>653</v>
      </c>
      <c r="AF370" s="45" t="s">
        <v>653</v>
      </c>
      <c r="AG370" s="45" t="s">
        <v>653</v>
      </c>
      <c r="AH370" s="45" t="s">
        <v>653</v>
      </c>
      <c r="AI370" s="45" t="s">
        <v>653</v>
      </c>
      <c r="AJ370" s="45" t="s">
        <v>653</v>
      </c>
      <c r="AK370" s="45" t="s">
        <v>653</v>
      </c>
      <c r="AL370" s="554"/>
      <c r="AM370" s="554"/>
      <c r="AN370" s="45" t="s">
        <v>653</v>
      </c>
      <c r="AO370" s="554"/>
      <c r="AP370" s="554"/>
      <c r="AQ370" s="45" t="s">
        <v>653</v>
      </c>
      <c r="AR370" s="45" t="s">
        <v>653</v>
      </c>
      <c r="AS370" s="45" t="s">
        <v>653</v>
      </c>
      <c r="AT370" s="45" t="s">
        <v>653</v>
      </c>
      <c r="AU370" s="554"/>
      <c r="AV370" s="554"/>
      <c r="AW370" s="45" t="s">
        <v>653</v>
      </c>
      <c r="AX370" s="554"/>
      <c r="AY370" s="554"/>
      <c r="AZ370" s="45" t="s">
        <v>653</v>
      </c>
      <c r="BA370" s="554"/>
      <c r="BB370" s="554"/>
      <c r="BC370" s="580" t="s">
        <v>1024</v>
      </c>
      <c r="BD370" s="572">
        <v>42987</v>
      </c>
      <c r="BE370" s="45" t="s">
        <v>653</v>
      </c>
      <c r="BF370" s="45" t="s">
        <v>653</v>
      </c>
      <c r="BG370" s="45" t="s">
        <v>653</v>
      </c>
      <c r="BH370" s="580" t="s">
        <v>1024</v>
      </c>
      <c r="BI370" s="580" t="s">
        <v>1024</v>
      </c>
      <c r="BJ370" s="45" t="s">
        <v>653</v>
      </c>
      <c r="BK370" s="580" t="s">
        <v>1024</v>
      </c>
      <c r="BL370" s="580" t="s">
        <v>1024</v>
      </c>
      <c r="BM370" s="729"/>
      <c r="BN370" s="45" t="s">
        <v>653</v>
      </c>
      <c r="BO370" s="45" t="s">
        <v>653</v>
      </c>
      <c r="BP370" s="729"/>
      <c r="BQ370" s="45" t="s">
        <v>653</v>
      </c>
      <c r="BR370" s="45" t="s">
        <v>653</v>
      </c>
      <c r="BS370" s="729"/>
      <c r="BT370" s="45" t="s">
        <v>653</v>
      </c>
      <c r="BU370" s="45" t="s">
        <v>653</v>
      </c>
      <c r="BV370" s="45" t="s">
        <v>653</v>
      </c>
      <c r="BW370" s="554"/>
      <c r="BX370" s="554"/>
      <c r="BY370" s="580" t="s">
        <v>1024</v>
      </c>
      <c r="BZ370" s="579"/>
      <c r="CA370" s="579"/>
      <c r="CB370" s="45" t="s">
        <v>653</v>
      </c>
      <c r="CC370" s="579"/>
      <c r="CD370" s="579"/>
      <c r="CE370" s="45" t="s">
        <v>653</v>
      </c>
      <c r="CF370" s="45" t="s">
        <v>653</v>
      </c>
      <c r="CG370" s="45" t="s">
        <v>653</v>
      </c>
      <c r="CH370" s="45" t="s">
        <v>653</v>
      </c>
      <c r="CI370" s="45" t="s">
        <v>653</v>
      </c>
      <c r="CJ370" s="45" t="s">
        <v>653</v>
      </c>
      <c r="CK370" s="729"/>
      <c r="CL370" s="742" t="s">
        <v>665</v>
      </c>
      <c r="CM370" s="744" t="s">
        <v>659</v>
      </c>
      <c r="CN370" s="45" t="s">
        <v>653</v>
      </c>
      <c r="CO370" s="45" t="s">
        <v>653</v>
      </c>
      <c r="CP370" s="45" t="s">
        <v>653</v>
      </c>
      <c r="CQ370" s="45" t="s">
        <v>653</v>
      </c>
      <c r="CR370" s="45" t="s">
        <v>653</v>
      </c>
      <c r="CS370" s="45" t="s">
        <v>653</v>
      </c>
      <c r="CT370" s="45" t="s">
        <v>653</v>
      </c>
    </row>
    <row r="371" spans="1:100" x14ac:dyDescent="0.15">
      <c r="A371" s="572">
        <v>42988</v>
      </c>
      <c r="B371" s="45" t="s">
        <v>653</v>
      </c>
      <c r="C371" s="45" t="s">
        <v>653</v>
      </c>
      <c r="D371" s="45" t="s">
        <v>653</v>
      </c>
      <c r="E371" s="45" t="s">
        <v>653</v>
      </c>
      <c r="F371" s="45" t="s">
        <v>653</v>
      </c>
      <c r="G371" s="45" t="s">
        <v>653</v>
      </c>
      <c r="H371" s="45" t="s">
        <v>653</v>
      </c>
      <c r="I371" s="45" t="s">
        <v>653</v>
      </c>
      <c r="J371" s="45" t="s">
        <v>653</v>
      </c>
      <c r="K371" s="45" t="s">
        <v>653</v>
      </c>
      <c r="L371" s="45" t="s">
        <v>653</v>
      </c>
      <c r="M371" s="45" t="s">
        <v>653</v>
      </c>
      <c r="N371" s="45" t="s">
        <v>653</v>
      </c>
      <c r="O371" s="45" t="s">
        <v>653</v>
      </c>
      <c r="P371" s="45" t="s">
        <v>653</v>
      </c>
      <c r="Q371" s="45" t="s">
        <v>653</v>
      </c>
      <c r="R371" s="45" t="s">
        <v>653</v>
      </c>
      <c r="S371" s="45" t="s">
        <v>653</v>
      </c>
      <c r="T371" s="45" t="s">
        <v>653</v>
      </c>
      <c r="U371" s="45" t="s">
        <v>653</v>
      </c>
      <c r="V371" s="729"/>
      <c r="W371" s="45" t="s">
        <v>653</v>
      </c>
      <c r="X371" s="45" t="s">
        <v>653</v>
      </c>
      <c r="Y371" s="45" t="s">
        <v>653</v>
      </c>
      <c r="Z371" s="45" t="s">
        <v>653</v>
      </c>
      <c r="AA371" s="45" t="s">
        <v>653</v>
      </c>
      <c r="AB371" s="45" t="s">
        <v>653</v>
      </c>
      <c r="AC371" s="45" t="s">
        <v>653</v>
      </c>
      <c r="AD371" s="45" t="s">
        <v>653</v>
      </c>
      <c r="AE371" s="45" t="s">
        <v>653</v>
      </c>
      <c r="AF371" s="45" t="s">
        <v>653</v>
      </c>
      <c r="AG371" s="45" t="s">
        <v>653</v>
      </c>
      <c r="AH371" s="45" t="s">
        <v>653</v>
      </c>
      <c r="AI371" s="45" t="s">
        <v>653</v>
      </c>
      <c r="AJ371" s="45" t="s">
        <v>653</v>
      </c>
      <c r="AK371" s="45" t="s">
        <v>653</v>
      </c>
      <c r="AL371" s="554"/>
      <c r="AM371" s="554"/>
      <c r="AN371" s="45" t="s">
        <v>653</v>
      </c>
      <c r="AO371" s="554"/>
      <c r="AP371" s="554"/>
      <c r="AQ371" s="45" t="s">
        <v>653</v>
      </c>
      <c r="AR371" s="45" t="s">
        <v>653</v>
      </c>
      <c r="AS371" s="45" t="s">
        <v>653</v>
      </c>
      <c r="AT371" s="45" t="s">
        <v>653</v>
      </c>
      <c r="AU371" s="554"/>
      <c r="AV371" s="554"/>
      <c r="AW371" s="45" t="s">
        <v>653</v>
      </c>
      <c r="AX371" s="554"/>
      <c r="AY371" s="554"/>
      <c r="AZ371" s="45" t="s">
        <v>653</v>
      </c>
      <c r="BA371" s="554"/>
      <c r="BB371" s="554"/>
      <c r="BC371" s="580" t="s">
        <v>1024</v>
      </c>
      <c r="BD371" s="572">
        <v>42988</v>
      </c>
      <c r="BE371" s="45" t="s">
        <v>653</v>
      </c>
      <c r="BF371" s="45" t="s">
        <v>653</v>
      </c>
      <c r="BG371" s="45" t="s">
        <v>653</v>
      </c>
      <c r="BH371" s="580" t="s">
        <v>1024</v>
      </c>
      <c r="BI371" s="580" t="s">
        <v>1024</v>
      </c>
      <c r="BJ371" s="45" t="s">
        <v>653</v>
      </c>
      <c r="BK371" s="580" t="s">
        <v>1024</v>
      </c>
      <c r="BL371" s="580" t="s">
        <v>1024</v>
      </c>
      <c r="BM371" s="729"/>
      <c r="BN371" s="45" t="s">
        <v>653</v>
      </c>
      <c r="BO371" s="45" t="s">
        <v>653</v>
      </c>
      <c r="BP371" s="729"/>
      <c r="BQ371" s="45" t="s">
        <v>653</v>
      </c>
      <c r="BR371" s="45" t="s">
        <v>653</v>
      </c>
      <c r="BS371" s="729"/>
      <c r="BT371" s="45" t="s">
        <v>653</v>
      </c>
      <c r="BU371" s="45" t="s">
        <v>653</v>
      </c>
      <c r="BV371" s="45" t="s">
        <v>653</v>
      </c>
      <c r="BW371" s="554"/>
      <c r="BX371" s="554"/>
      <c r="BY371" s="580" t="s">
        <v>1024</v>
      </c>
      <c r="BZ371" s="579"/>
      <c r="CA371" s="579"/>
      <c r="CB371" s="45" t="s">
        <v>653</v>
      </c>
      <c r="CC371" s="579"/>
      <c r="CD371" s="579"/>
      <c r="CE371" s="45" t="s">
        <v>653</v>
      </c>
      <c r="CF371" s="45" t="s">
        <v>653</v>
      </c>
      <c r="CG371" s="45" t="s">
        <v>653</v>
      </c>
      <c r="CH371" s="45" t="s">
        <v>653</v>
      </c>
      <c r="CI371" s="45" t="s">
        <v>653</v>
      </c>
      <c r="CJ371" s="45" t="s">
        <v>653</v>
      </c>
      <c r="CK371" s="729"/>
      <c r="CL371" s="743" t="s">
        <v>653</v>
      </c>
      <c r="CM371" s="744" t="s">
        <v>659</v>
      </c>
      <c r="CN371" s="45" t="s">
        <v>653</v>
      </c>
      <c r="CO371" s="45" t="s">
        <v>653</v>
      </c>
      <c r="CP371" s="45" t="s">
        <v>653</v>
      </c>
      <c r="CQ371" s="45" t="s">
        <v>653</v>
      </c>
      <c r="CR371" s="45" t="s">
        <v>653</v>
      </c>
      <c r="CS371" s="45" t="s">
        <v>653</v>
      </c>
      <c r="CT371" s="45" t="s">
        <v>653</v>
      </c>
    </row>
    <row r="372" spans="1:100" x14ac:dyDescent="0.15">
      <c r="A372" s="572">
        <v>42989</v>
      </c>
      <c r="B372" s="45" t="s">
        <v>653</v>
      </c>
      <c r="C372" s="45" t="s">
        <v>653</v>
      </c>
      <c r="D372" s="45" t="s">
        <v>653</v>
      </c>
      <c r="E372" s="45" t="s">
        <v>653</v>
      </c>
      <c r="F372" s="45" t="s">
        <v>653</v>
      </c>
      <c r="G372" s="45" t="s">
        <v>653</v>
      </c>
      <c r="H372" s="45" t="s">
        <v>653</v>
      </c>
      <c r="I372" s="45" t="s">
        <v>653</v>
      </c>
      <c r="J372" s="45" t="s">
        <v>653</v>
      </c>
      <c r="K372" s="45" t="s">
        <v>653</v>
      </c>
      <c r="L372" s="45" t="s">
        <v>653</v>
      </c>
      <c r="M372" s="45" t="s">
        <v>653</v>
      </c>
      <c r="N372" s="45" t="s">
        <v>653</v>
      </c>
      <c r="O372" s="45" t="s">
        <v>653</v>
      </c>
      <c r="P372" s="45" t="s">
        <v>653</v>
      </c>
      <c r="Q372" s="45" t="s">
        <v>653</v>
      </c>
      <c r="R372" s="45" t="s">
        <v>653</v>
      </c>
      <c r="S372" s="45" t="s">
        <v>653</v>
      </c>
      <c r="T372" s="45" t="s">
        <v>653</v>
      </c>
      <c r="U372" s="45" t="s">
        <v>653</v>
      </c>
      <c r="V372" s="729"/>
      <c r="W372" s="45" t="s">
        <v>653</v>
      </c>
      <c r="X372" s="45" t="s">
        <v>653</v>
      </c>
      <c r="Y372" s="45" t="s">
        <v>653</v>
      </c>
      <c r="Z372" s="45" t="s">
        <v>653</v>
      </c>
      <c r="AA372" s="45" t="s">
        <v>653</v>
      </c>
      <c r="AB372" s="45" t="s">
        <v>653</v>
      </c>
      <c r="AC372" s="45" t="s">
        <v>653</v>
      </c>
      <c r="AD372" s="45" t="s">
        <v>653</v>
      </c>
      <c r="AE372" s="45" t="s">
        <v>653</v>
      </c>
      <c r="AF372" s="45" t="s">
        <v>653</v>
      </c>
      <c r="AG372" s="45" t="s">
        <v>653</v>
      </c>
      <c r="AH372" s="45" t="s">
        <v>653</v>
      </c>
      <c r="AI372" s="45" t="s">
        <v>653</v>
      </c>
      <c r="AJ372" s="45" t="s">
        <v>653</v>
      </c>
      <c r="AK372" s="45" t="s">
        <v>653</v>
      </c>
      <c r="AL372" s="554"/>
      <c r="AM372" s="554"/>
      <c r="AN372" s="45" t="s">
        <v>653</v>
      </c>
      <c r="AO372" s="554"/>
      <c r="AP372" s="554"/>
      <c r="AQ372" s="45" t="s">
        <v>653</v>
      </c>
      <c r="AR372" s="45" t="s">
        <v>653</v>
      </c>
      <c r="AS372" s="45" t="s">
        <v>653</v>
      </c>
      <c r="AT372" s="45" t="s">
        <v>653</v>
      </c>
      <c r="AU372" s="554"/>
      <c r="AV372" s="554"/>
      <c r="AW372" s="45" t="s">
        <v>653</v>
      </c>
      <c r="AX372" s="554"/>
      <c r="AY372" s="554"/>
      <c r="AZ372" s="45" t="s">
        <v>653</v>
      </c>
      <c r="BA372" s="554"/>
      <c r="BB372" s="554"/>
      <c r="BC372" s="580" t="s">
        <v>1024</v>
      </c>
      <c r="BD372" s="572">
        <v>42989</v>
      </c>
      <c r="BE372" s="45" t="s">
        <v>653</v>
      </c>
      <c r="BF372" s="45" t="s">
        <v>653</v>
      </c>
      <c r="BG372" s="45" t="s">
        <v>653</v>
      </c>
      <c r="BH372" s="580" t="s">
        <v>1024</v>
      </c>
      <c r="BI372" s="580" t="s">
        <v>1024</v>
      </c>
      <c r="BJ372" s="45" t="s">
        <v>653</v>
      </c>
      <c r="BK372" s="580" t="s">
        <v>1024</v>
      </c>
      <c r="BL372" s="580" t="s">
        <v>1024</v>
      </c>
      <c r="BM372" s="729"/>
      <c r="BN372" s="45" t="s">
        <v>653</v>
      </c>
      <c r="BO372" s="45" t="s">
        <v>653</v>
      </c>
      <c r="BP372" s="729"/>
      <c r="BQ372" s="45" t="s">
        <v>653</v>
      </c>
      <c r="BR372" s="45" t="s">
        <v>653</v>
      </c>
      <c r="BS372" s="729"/>
      <c r="BT372" s="45" t="s">
        <v>653</v>
      </c>
      <c r="BU372" s="45" t="s">
        <v>653</v>
      </c>
      <c r="BV372" s="45" t="s">
        <v>653</v>
      </c>
      <c r="BW372" s="554"/>
      <c r="BX372" s="554"/>
      <c r="BY372" s="580" t="s">
        <v>1024</v>
      </c>
      <c r="BZ372" s="579"/>
      <c r="CA372" s="579"/>
      <c r="CB372" s="45" t="s">
        <v>653</v>
      </c>
      <c r="CC372" s="579"/>
      <c r="CD372" s="579"/>
      <c r="CE372" s="45" t="s">
        <v>653</v>
      </c>
      <c r="CF372" s="45" t="s">
        <v>653</v>
      </c>
      <c r="CG372" s="45" t="s">
        <v>653</v>
      </c>
      <c r="CH372" s="45" t="s">
        <v>653</v>
      </c>
      <c r="CI372" s="45" t="s">
        <v>653</v>
      </c>
      <c r="CJ372" s="45" t="s">
        <v>653</v>
      </c>
      <c r="CK372" s="729"/>
      <c r="CL372" s="45" t="s">
        <v>653</v>
      </c>
      <c r="CM372" s="45" t="s">
        <v>653</v>
      </c>
      <c r="CN372" s="45" t="s">
        <v>653</v>
      </c>
      <c r="CO372" s="45" t="s">
        <v>653</v>
      </c>
      <c r="CP372" s="45" t="s">
        <v>653</v>
      </c>
      <c r="CQ372" s="45" t="s">
        <v>653</v>
      </c>
      <c r="CR372" s="45" t="s">
        <v>653</v>
      </c>
      <c r="CS372" s="45" t="s">
        <v>653</v>
      </c>
      <c r="CT372" s="45" t="s">
        <v>653</v>
      </c>
    </row>
    <row r="373" spans="1:100" x14ac:dyDescent="0.15">
      <c r="A373" s="572">
        <v>42990</v>
      </c>
      <c r="B373" s="45" t="s">
        <v>653</v>
      </c>
      <c r="C373" s="45" t="s">
        <v>653</v>
      </c>
      <c r="D373" s="45" t="s">
        <v>653</v>
      </c>
      <c r="E373" s="45" t="s">
        <v>653</v>
      </c>
      <c r="F373" s="45" t="s">
        <v>653</v>
      </c>
      <c r="G373" s="45" t="s">
        <v>653</v>
      </c>
      <c r="H373" s="45" t="s">
        <v>653</v>
      </c>
      <c r="I373" s="45" t="s">
        <v>653</v>
      </c>
      <c r="J373" s="45" t="s">
        <v>653</v>
      </c>
      <c r="K373" s="45" t="s">
        <v>653</v>
      </c>
      <c r="L373" s="45" t="s">
        <v>653</v>
      </c>
      <c r="M373" s="45" t="s">
        <v>653</v>
      </c>
      <c r="N373" s="45" t="s">
        <v>653</v>
      </c>
      <c r="O373" s="45" t="s">
        <v>653</v>
      </c>
      <c r="P373" s="45" t="s">
        <v>653</v>
      </c>
      <c r="Q373" s="45" t="s">
        <v>653</v>
      </c>
      <c r="R373" s="45" t="s">
        <v>653</v>
      </c>
      <c r="S373" s="45" t="s">
        <v>653</v>
      </c>
      <c r="T373" s="45" t="s">
        <v>653</v>
      </c>
      <c r="U373" s="45" t="s">
        <v>653</v>
      </c>
      <c r="V373" s="729"/>
      <c r="W373" s="45" t="s">
        <v>653</v>
      </c>
      <c r="X373" s="45" t="s">
        <v>653</v>
      </c>
      <c r="Y373" s="45" t="s">
        <v>653</v>
      </c>
      <c r="Z373" s="45" t="s">
        <v>653</v>
      </c>
      <c r="AA373" s="45" t="s">
        <v>653</v>
      </c>
      <c r="AB373" s="744" t="s">
        <v>659</v>
      </c>
      <c r="AC373" s="45" t="s">
        <v>653</v>
      </c>
      <c r="AD373" s="45" t="s">
        <v>653</v>
      </c>
      <c r="AE373" s="45" t="s">
        <v>653</v>
      </c>
      <c r="AF373" s="45" t="s">
        <v>653</v>
      </c>
      <c r="AG373" s="45" t="s">
        <v>653</v>
      </c>
      <c r="AH373" s="45" t="s">
        <v>653</v>
      </c>
      <c r="AI373" s="45" t="s">
        <v>653</v>
      </c>
      <c r="AJ373" s="45" t="s">
        <v>653</v>
      </c>
      <c r="AK373" s="45" t="s">
        <v>653</v>
      </c>
      <c r="AL373" s="554"/>
      <c r="AM373" s="554"/>
      <c r="AN373" s="45" t="s">
        <v>653</v>
      </c>
      <c r="AO373" s="554"/>
      <c r="AP373" s="554"/>
      <c r="AQ373" s="45" t="s">
        <v>653</v>
      </c>
      <c r="AR373" s="45" t="s">
        <v>653</v>
      </c>
      <c r="AS373" s="45" t="s">
        <v>653</v>
      </c>
      <c r="AT373" s="45" t="s">
        <v>653</v>
      </c>
      <c r="AU373" s="554"/>
      <c r="AV373" s="554"/>
      <c r="AW373" s="45" t="s">
        <v>653</v>
      </c>
      <c r="AX373" s="554"/>
      <c r="AY373" s="554"/>
      <c r="AZ373" s="45" t="s">
        <v>653</v>
      </c>
      <c r="BA373" s="554"/>
      <c r="BB373" s="554"/>
      <c r="BC373" s="580" t="s">
        <v>1024</v>
      </c>
      <c r="BD373" s="572">
        <v>42990</v>
      </c>
      <c r="BE373" s="45" t="s">
        <v>653</v>
      </c>
      <c r="BF373" s="45" t="s">
        <v>653</v>
      </c>
      <c r="BG373" s="45" t="s">
        <v>653</v>
      </c>
      <c r="BH373" s="580" t="s">
        <v>1024</v>
      </c>
      <c r="BI373" s="580" t="s">
        <v>1024</v>
      </c>
      <c r="BJ373" s="45" t="s">
        <v>653</v>
      </c>
      <c r="BK373" s="580" t="s">
        <v>1024</v>
      </c>
      <c r="BL373" s="580" t="s">
        <v>1024</v>
      </c>
      <c r="BM373" s="729"/>
      <c r="BN373" s="45" t="s">
        <v>653</v>
      </c>
      <c r="BO373" s="45" t="s">
        <v>653</v>
      </c>
      <c r="BP373" s="729"/>
      <c r="BQ373" s="45" t="s">
        <v>653</v>
      </c>
      <c r="BR373" s="45" t="s">
        <v>653</v>
      </c>
      <c r="BS373" s="729"/>
      <c r="BT373" s="45" t="s">
        <v>653</v>
      </c>
      <c r="BU373" s="45" t="s">
        <v>653</v>
      </c>
      <c r="BV373" s="45" t="s">
        <v>653</v>
      </c>
      <c r="BW373" s="554"/>
      <c r="BX373" s="554"/>
      <c r="BY373" s="580" t="s">
        <v>1024</v>
      </c>
      <c r="BZ373" s="579"/>
      <c r="CA373" s="579"/>
      <c r="CB373" s="45" t="s">
        <v>653</v>
      </c>
      <c r="CC373" s="579"/>
      <c r="CD373" s="579"/>
      <c r="CE373" s="45" t="s">
        <v>653</v>
      </c>
      <c r="CF373" s="45" t="s">
        <v>653</v>
      </c>
      <c r="CG373" s="45" t="s">
        <v>653</v>
      </c>
      <c r="CH373" s="45" t="s">
        <v>653</v>
      </c>
      <c r="CI373" s="45" t="s">
        <v>653</v>
      </c>
      <c r="CJ373" s="45" t="s">
        <v>653</v>
      </c>
      <c r="CK373" s="729"/>
      <c r="CL373" s="45" t="s">
        <v>653</v>
      </c>
      <c r="CM373" s="744" t="s">
        <v>659</v>
      </c>
      <c r="CN373" s="45" t="s">
        <v>653</v>
      </c>
      <c r="CO373" s="45" t="s">
        <v>653</v>
      </c>
      <c r="CP373" s="45" t="s">
        <v>653</v>
      </c>
      <c r="CQ373" s="45" t="s">
        <v>653</v>
      </c>
      <c r="CR373" s="45" t="s">
        <v>653</v>
      </c>
      <c r="CS373" s="45" t="s">
        <v>653</v>
      </c>
      <c r="CT373" s="45" t="s">
        <v>653</v>
      </c>
    </row>
    <row r="374" spans="1:100" x14ac:dyDescent="0.15">
      <c r="A374" s="572">
        <v>42991</v>
      </c>
      <c r="B374" s="45" t="s">
        <v>653</v>
      </c>
      <c r="C374" s="45" t="s">
        <v>653</v>
      </c>
      <c r="D374" s="45" t="s">
        <v>653</v>
      </c>
      <c r="E374" s="45" t="s">
        <v>653</v>
      </c>
      <c r="F374" s="45" t="s">
        <v>653</v>
      </c>
      <c r="G374" s="45" t="s">
        <v>653</v>
      </c>
      <c r="H374" s="45" t="s">
        <v>653</v>
      </c>
      <c r="I374" s="45" t="s">
        <v>653</v>
      </c>
      <c r="J374" s="45" t="s">
        <v>653</v>
      </c>
      <c r="K374" s="45" t="s">
        <v>653</v>
      </c>
      <c r="L374" s="45" t="s">
        <v>653</v>
      </c>
      <c r="M374" s="45" t="s">
        <v>653</v>
      </c>
      <c r="N374" s="45" t="s">
        <v>653</v>
      </c>
      <c r="O374" s="45" t="s">
        <v>653</v>
      </c>
      <c r="P374" s="45" t="s">
        <v>653</v>
      </c>
      <c r="Q374" s="45" t="s">
        <v>653</v>
      </c>
      <c r="R374" s="45" t="s">
        <v>653</v>
      </c>
      <c r="S374" s="45" t="s">
        <v>653</v>
      </c>
      <c r="T374" s="45" t="s">
        <v>653</v>
      </c>
      <c r="U374" s="45" t="s">
        <v>653</v>
      </c>
      <c r="V374" s="729"/>
      <c r="W374" s="45" t="s">
        <v>653</v>
      </c>
      <c r="X374" s="45" t="s">
        <v>653</v>
      </c>
      <c r="Y374" s="45" t="s">
        <v>653</v>
      </c>
      <c r="Z374" s="45" t="s">
        <v>653</v>
      </c>
      <c r="AA374" s="45" t="s">
        <v>653</v>
      </c>
      <c r="AB374" s="45" t="s">
        <v>653</v>
      </c>
      <c r="AC374" s="45" t="s">
        <v>653</v>
      </c>
      <c r="AD374" s="45" t="s">
        <v>653</v>
      </c>
      <c r="AE374" s="45" t="s">
        <v>653</v>
      </c>
      <c r="AF374" s="45" t="s">
        <v>653</v>
      </c>
      <c r="AG374" s="45" t="s">
        <v>653</v>
      </c>
      <c r="AH374" s="45" t="s">
        <v>653</v>
      </c>
      <c r="AI374" s="45" t="s">
        <v>653</v>
      </c>
      <c r="AJ374" s="45" t="s">
        <v>653</v>
      </c>
      <c r="AK374" s="45" t="s">
        <v>653</v>
      </c>
      <c r="AL374" s="554"/>
      <c r="AM374" s="554"/>
      <c r="AN374" s="45" t="s">
        <v>653</v>
      </c>
      <c r="AO374" s="554"/>
      <c r="AP374" s="554"/>
      <c r="AQ374" s="45" t="s">
        <v>653</v>
      </c>
      <c r="AR374" s="45" t="s">
        <v>653</v>
      </c>
      <c r="AS374" s="45" t="s">
        <v>653</v>
      </c>
      <c r="AT374" s="45" t="s">
        <v>653</v>
      </c>
      <c r="AU374" s="554"/>
      <c r="AV374" s="554"/>
      <c r="AW374" s="45" t="s">
        <v>653</v>
      </c>
      <c r="AX374" s="554"/>
      <c r="AY374" s="554"/>
      <c r="AZ374" s="45" t="s">
        <v>653</v>
      </c>
      <c r="BA374" s="554"/>
      <c r="BB374" s="554"/>
      <c r="BC374" s="580" t="s">
        <v>1024</v>
      </c>
      <c r="BD374" s="572">
        <v>42991</v>
      </c>
      <c r="BE374" s="45" t="s">
        <v>653</v>
      </c>
      <c r="BF374" s="45" t="s">
        <v>653</v>
      </c>
      <c r="BG374" s="45" t="s">
        <v>653</v>
      </c>
      <c r="BH374" s="580" t="s">
        <v>1024</v>
      </c>
      <c r="BI374" s="580" t="s">
        <v>1024</v>
      </c>
      <c r="BJ374" s="45" t="s">
        <v>653</v>
      </c>
      <c r="BK374" s="580" t="s">
        <v>1024</v>
      </c>
      <c r="BL374" s="580" t="s">
        <v>1024</v>
      </c>
      <c r="BM374" s="729"/>
      <c r="BN374" s="45" t="s">
        <v>653</v>
      </c>
      <c r="BO374" s="45" t="s">
        <v>653</v>
      </c>
      <c r="BP374" s="729"/>
      <c r="BQ374" s="45" t="s">
        <v>653</v>
      </c>
      <c r="BR374" s="45" t="s">
        <v>653</v>
      </c>
      <c r="BS374" s="729"/>
      <c r="BT374" s="45" t="s">
        <v>653</v>
      </c>
      <c r="BU374" s="45" t="s">
        <v>653</v>
      </c>
      <c r="BV374" s="45" t="s">
        <v>653</v>
      </c>
      <c r="BW374" s="554"/>
      <c r="BX374" s="554"/>
      <c r="BY374" s="580" t="s">
        <v>1024</v>
      </c>
      <c r="BZ374" s="579"/>
      <c r="CA374" s="579"/>
      <c r="CB374" s="45" t="s">
        <v>653</v>
      </c>
      <c r="CC374" s="579"/>
      <c r="CD374" s="579"/>
      <c r="CE374" s="45" t="s">
        <v>653</v>
      </c>
      <c r="CF374" s="45" t="s">
        <v>653</v>
      </c>
      <c r="CG374" s="45" t="s">
        <v>653</v>
      </c>
      <c r="CH374" s="45" t="s">
        <v>653</v>
      </c>
      <c r="CI374" s="45" t="s">
        <v>653</v>
      </c>
      <c r="CJ374" s="45" t="s">
        <v>653</v>
      </c>
      <c r="CK374" s="729"/>
      <c r="CL374" s="45" t="s">
        <v>653</v>
      </c>
      <c r="CM374" s="744" t="s">
        <v>659</v>
      </c>
      <c r="CN374" s="45" t="s">
        <v>653</v>
      </c>
      <c r="CO374" s="45" t="s">
        <v>653</v>
      </c>
      <c r="CP374" s="45" t="s">
        <v>653</v>
      </c>
      <c r="CQ374" s="45" t="s">
        <v>653</v>
      </c>
      <c r="CR374" s="45" t="s">
        <v>653</v>
      </c>
      <c r="CS374" s="45" t="s">
        <v>653</v>
      </c>
      <c r="CT374" s="45" t="s">
        <v>653</v>
      </c>
    </row>
    <row r="375" spans="1:100" x14ac:dyDescent="0.15">
      <c r="A375" s="572">
        <v>42992</v>
      </c>
      <c r="B375" s="45" t="s">
        <v>653</v>
      </c>
      <c r="C375" s="45" t="s">
        <v>653</v>
      </c>
      <c r="D375" s="45" t="s">
        <v>653</v>
      </c>
      <c r="E375" s="45" t="s">
        <v>653</v>
      </c>
      <c r="F375" s="45" t="s">
        <v>653</v>
      </c>
      <c r="G375" s="45" t="s">
        <v>653</v>
      </c>
      <c r="H375" s="45" t="s">
        <v>653</v>
      </c>
      <c r="I375" s="45" t="s">
        <v>653</v>
      </c>
      <c r="J375" s="45" t="s">
        <v>653</v>
      </c>
      <c r="K375" s="45" t="s">
        <v>653</v>
      </c>
      <c r="L375" s="45" t="s">
        <v>653</v>
      </c>
      <c r="M375" s="45" t="s">
        <v>653</v>
      </c>
      <c r="N375" s="45" t="s">
        <v>653</v>
      </c>
      <c r="O375" s="45" t="s">
        <v>653</v>
      </c>
      <c r="P375" s="45" t="s">
        <v>653</v>
      </c>
      <c r="Q375" s="45" t="s">
        <v>653</v>
      </c>
      <c r="R375" s="45" t="s">
        <v>653</v>
      </c>
      <c r="S375" s="45" t="s">
        <v>653</v>
      </c>
      <c r="T375" s="45" t="s">
        <v>653</v>
      </c>
      <c r="U375" s="45" t="s">
        <v>653</v>
      </c>
      <c r="V375" s="729"/>
      <c r="W375" s="45" t="s">
        <v>653</v>
      </c>
      <c r="X375" s="728" t="s">
        <v>665</v>
      </c>
      <c r="Y375" s="45" t="s">
        <v>653</v>
      </c>
      <c r="Z375" s="45" t="s">
        <v>653</v>
      </c>
      <c r="AA375" s="45" t="s">
        <v>653</v>
      </c>
      <c r="AB375" s="45" t="s">
        <v>653</v>
      </c>
      <c r="AC375" s="45" t="s">
        <v>653</v>
      </c>
      <c r="AD375" s="45" t="s">
        <v>653</v>
      </c>
      <c r="AE375" s="45" t="s">
        <v>653</v>
      </c>
      <c r="AF375" s="45" t="s">
        <v>653</v>
      </c>
      <c r="AG375" s="45" t="s">
        <v>653</v>
      </c>
      <c r="AH375" s="45" t="s">
        <v>653</v>
      </c>
      <c r="AI375" s="45" t="s">
        <v>653</v>
      </c>
      <c r="AJ375" s="45" t="s">
        <v>653</v>
      </c>
      <c r="AK375" s="45" t="s">
        <v>653</v>
      </c>
      <c r="AL375" s="554"/>
      <c r="AM375" s="554"/>
      <c r="AN375" s="45" t="s">
        <v>653</v>
      </c>
      <c r="AO375" s="554"/>
      <c r="AP375" s="554"/>
      <c r="AQ375" s="45" t="s">
        <v>653</v>
      </c>
      <c r="AR375" s="45" t="s">
        <v>653</v>
      </c>
      <c r="AS375" s="45" t="s">
        <v>653</v>
      </c>
      <c r="AT375" s="45" t="s">
        <v>653</v>
      </c>
      <c r="AU375" s="554"/>
      <c r="AV375" s="554"/>
      <c r="AW375" s="45" t="s">
        <v>653</v>
      </c>
      <c r="AX375" s="554"/>
      <c r="AY375" s="554"/>
      <c r="AZ375" s="45" t="s">
        <v>653</v>
      </c>
      <c r="BA375" s="554"/>
      <c r="BB375" s="554"/>
      <c r="BC375" s="580" t="s">
        <v>1024</v>
      </c>
      <c r="BD375" s="572">
        <v>42992</v>
      </c>
      <c r="BE375" s="45" t="s">
        <v>653</v>
      </c>
      <c r="BF375" s="45" t="s">
        <v>653</v>
      </c>
      <c r="BG375" s="45" t="s">
        <v>653</v>
      </c>
      <c r="BH375" s="580" t="s">
        <v>1024</v>
      </c>
      <c r="BI375" s="580" t="s">
        <v>1024</v>
      </c>
      <c r="BJ375" s="45" t="s">
        <v>653</v>
      </c>
      <c r="BK375" s="580" t="s">
        <v>1024</v>
      </c>
      <c r="BL375" s="580" t="s">
        <v>1024</v>
      </c>
      <c r="BM375" s="729"/>
      <c r="BN375" s="45" t="s">
        <v>653</v>
      </c>
      <c r="BO375" s="45" t="s">
        <v>653</v>
      </c>
      <c r="BP375" s="729"/>
      <c r="BQ375" s="45" t="s">
        <v>653</v>
      </c>
      <c r="BR375" s="45" t="s">
        <v>653</v>
      </c>
      <c r="BS375" s="729"/>
      <c r="BT375" s="45" t="s">
        <v>653</v>
      </c>
      <c r="BU375" s="45" t="s">
        <v>653</v>
      </c>
      <c r="BV375" s="45" t="s">
        <v>653</v>
      </c>
      <c r="BW375" s="554"/>
      <c r="BX375" s="554"/>
      <c r="BY375" s="580" t="s">
        <v>1024</v>
      </c>
      <c r="BZ375" s="579"/>
      <c r="CA375" s="579"/>
      <c r="CB375" s="45" t="s">
        <v>653</v>
      </c>
      <c r="CC375" s="579"/>
      <c r="CD375" s="579"/>
      <c r="CE375" s="45" t="s">
        <v>653</v>
      </c>
      <c r="CF375" s="45" t="s">
        <v>653</v>
      </c>
      <c r="CG375" s="45" t="s">
        <v>653</v>
      </c>
      <c r="CH375" s="45" t="s">
        <v>653</v>
      </c>
      <c r="CI375" s="45" t="s">
        <v>653</v>
      </c>
      <c r="CJ375" s="45" t="s">
        <v>653</v>
      </c>
      <c r="CK375" s="729"/>
      <c r="CL375" s="744" t="s">
        <v>659</v>
      </c>
      <c r="CM375" s="45" t="s">
        <v>653</v>
      </c>
      <c r="CN375" s="45" t="s">
        <v>653</v>
      </c>
      <c r="CO375" s="45" t="s">
        <v>653</v>
      </c>
      <c r="CP375" s="45" t="s">
        <v>653</v>
      </c>
      <c r="CQ375" s="45" t="s">
        <v>653</v>
      </c>
      <c r="CR375" s="45" t="s">
        <v>653</v>
      </c>
      <c r="CS375" s="45" t="s">
        <v>653</v>
      </c>
      <c r="CT375" s="45" t="s">
        <v>653</v>
      </c>
    </row>
    <row r="376" spans="1:100" x14ac:dyDescent="0.15">
      <c r="A376" s="572">
        <v>42993</v>
      </c>
      <c r="B376" s="45" t="s">
        <v>653</v>
      </c>
      <c r="C376" s="45" t="s">
        <v>653</v>
      </c>
      <c r="D376" s="45" t="s">
        <v>653</v>
      </c>
      <c r="E376" s="45" t="s">
        <v>653</v>
      </c>
      <c r="F376" s="45" t="s">
        <v>653</v>
      </c>
      <c r="G376" s="45" t="s">
        <v>653</v>
      </c>
      <c r="H376" s="45" t="s">
        <v>653</v>
      </c>
      <c r="I376" s="45" t="s">
        <v>653</v>
      </c>
      <c r="J376" s="45" t="s">
        <v>653</v>
      </c>
      <c r="K376" s="45" t="s">
        <v>653</v>
      </c>
      <c r="L376" s="45" t="s">
        <v>653</v>
      </c>
      <c r="M376" s="45" t="s">
        <v>653</v>
      </c>
      <c r="N376" s="45" t="s">
        <v>653</v>
      </c>
      <c r="O376" s="45" t="s">
        <v>653</v>
      </c>
      <c r="P376" s="45" t="s">
        <v>653</v>
      </c>
      <c r="Q376" s="45" t="s">
        <v>653</v>
      </c>
      <c r="R376" s="45" t="s">
        <v>653</v>
      </c>
      <c r="S376" s="45" t="s">
        <v>653</v>
      </c>
      <c r="T376" s="45" t="s">
        <v>653</v>
      </c>
      <c r="U376" s="45" t="s">
        <v>653</v>
      </c>
      <c r="V376" s="729"/>
      <c r="W376" s="45" t="s">
        <v>653</v>
      </c>
      <c r="X376" s="45" t="s">
        <v>653</v>
      </c>
      <c r="Y376" s="45" t="s">
        <v>653</v>
      </c>
      <c r="Z376" s="45" t="s">
        <v>653</v>
      </c>
      <c r="AA376" s="45" t="s">
        <v>653</v>
      </c>
      <c r="AB376" s="45" t="s">
        <v>653</v>
      </c>
      <c r="AC376" s="45" t="s">
        <v>653</v>
      </c>
      <c r="AD376" s="45" t="s">
        <v>653</v>
      </c>
      <c r="AE376" s="45" t="s">
        <v>653</v>
      </c>
      <c r="AF376" s="45" t="s">
        <v>653</v>
      </c>
      <c r="AG376" s="45" t="s">
        <v>653</v>
      </c>
      <c r="AH376" s="45" t="s">
        <v>653</v>
      </c>
      <c r="AI376" s="45" t="s">
        <v>653</v>
      </c>
      <c r="AJ376" s="45" t="s">
        <v>653</v>
      </c>
      <c r="AK376" s="45" t="s">
        <v>653</v>
      </c>
      <c r="AL376" s="554"/>
      <c r="AM376" s="554"/>
      <c r="AN376" s="45" t="s">
        <v>653</v>
      </c>
      <c r="AO376" s="554"/>
      <c r="AP376" s="554"/>
      <c r="AQ376" s="45" t="s">
        <v>653</v>
      </c>
      <c r="AR376" s="45" t="s">
        <v>653</v>
      </c>
      <c r="AS376" s="45" t="s">
        <v>653</v>
      </c>
      <c r="AT376" s="45" t="s">
        <v>653</v>
      </c>
      <c r="AU376" s="554"/>
      <c r="AV376" s="554"/>
      <c r="AW376" s="45" t="s">
        <v>653</v>
      </c>
      <c r="AX376" s="554"/>
      <c r="AY376" s="554"/>
      <c r="AZ376" s="45" t="s">
        <v>653</v>
      </c>
      <c r="BA376" s="554"/>
      <c r="BB376" s="554"/>
      <c r="BC376" s="580" t="s">
        <v>1024</v>
      </c>
      <c r="BD376" s="572">
        <v>42993</v>
      </c>
      <c r="BE376" s="45" t="s">
        <v>653</v>
      </c>
      <c r="BF376" s="45" t="s">
        <v>653</v>
      </c>
      <c r="BG376" s="45" t="s">
        <v>653</v>
      </c>
      <c r="BH376" s="580" t="s">
        <v>1024</v>
      </c>
      <c r="BI376" s="580" t="s">
        <v>1024</v>
      </c>
      <c r="BJ376" s="45" t="s">
        <v>653</v>
      </c>
      <c r="BK376" s="580" t="s">
        <v>1024</v>
      </c>
      <c r="BL376" s="580" t="s">
        <v>1024</v>
      </c>
      <c r="BM376" s="729"/>
      <c r="BN376" s="45" t="s">
        <v>653</v>
      </c>
      <c r="BO376" s="45" t="s">
        <v>653</v>
      </c>
      <c r="BP376" s="729"/>
      <c r="BQ376" s="45" t="s">
        <v>653</v>
      </c>
      <c r="BR376" s="45" t="s">
        <v>653</v>
      </c>
      <c r="BS376" s="729"/>
      <c r="BT376" s="45" t="s">
        <v>653</v>
      </c>
      <c r="BU376" s="45" t="s">
        <v>653</v>
      </c>
      <c r="BV376" s="45" t="s">
        <v>653</v>
      </c>
      <c r="BW376" s="554"/>
      <c r="BX376" s="554"/>
      <c r="BY376" s="580" t="s">
        <v>1024</v>
      </c>
      <c r="BZ376" s="579"/>
      <c r="CA376" s="579"/>
      <c r="CB376" s="45" t="s">
        <v>653</v>
      </c>
      <c r="CC376" s="579"/>
      <c r="CD376" s="579"/>
      <c r="CE376" s="45" t="s">
        <v>653</v>
      </c>
      <c r="CF376" s="45" t="s">
        <v>653</v>
      </c>
      <c r="CG376" s="45" t="s">
        <v>653</v>
      </c>
      <c r="CH376" s="45" t="s">
        <v>653</v>
      </c>
      <c r="CI376" s="45" t="s">
        <v>653</v>
      </c>
      <c r="CJ376" s="45" t="s">
        <v>653</v>
      </c>
      <c r="CK376" s="729"/>
      <c r="CL376" s="742" t="s">
        <v>665</v>
      </c>
      <c r="CM376" s="45" t="s">
        <v>653</v>
      </c>
      <c r="CN376" s="45" t="s">
        <v>653</v>
      </c>
      <c r="CO376" s="45" t="s">
        <v>653</v>
      </c>
      <c r="CP376" s="45" t="s">
        <v>653</v>
      </c>
      <c r="CQ376" s="45" t="s">
        <v>653</v>
      </c>
      <c r="CR376" s="45" t="s">
        <v>653</v>
      </c>
      <c r="CS376" s="45" t="s">
        <v>653</v>
      </c>
      <c r="CT376" s="45" t="s">
        <v>653</v>
      </c>
    </row>
    <row r="377" spans="1:100" x14ac:dyDescent="0.15">
      <c r="A377" s="572">
        <v>42994</v>
      </c>
      <c r="B377" s="45" t="s">
        <v>653</v>
      </c>
      <c r="C377" s="45" t="s">
        <v>653</v>
      </c>
      <c r="D377" s="45" t="s">
        <v>653</v>
      </c>
      <c r="E377" s="45" t="s">
        <v>653</v>
      </c>
      <c r="F377" s="45" t="s">
        <v>653</v>
      </c>
      <c r="G377" s="45" t="s">
        <v>653</v>
      </c>
      <c r="H377" s="45" t="s">
        <v>653</v>
      </c>
      <c r="I377" s="45" t="s">
        <v>653</v>
      </c>
      <c r="J377" s="45" t="s">
        <v>653</v>
      </c>
      <c r="K377" s="45" t="s">
        <v>653</v>
      </c>
      <c r="L377" s="45" t="s">
        <v>653</v>
      </c>
      <c r="M377" s="45" t="s">
        <v>653</v>
      </c>
      <c r="N377" s="45" t="s">
        <v>653</v>
      </c>
      <c r="O377" s="45" t="s">
        <v>653</v>
      </c>
      <c r="P377" s="45" t="s">
        <v>653</v>
      </c>
      <c r="Q377" s="45" t="s">
        <v>653</v>
      </c>
      <c r="R377" s="45" t="s">
        <v>653</v>
      </c>
      <c r="S377" s="45" t="s">
        <v>653</v>
      </c>
      <c r="T377" s="45" t="s">
        <v>653</v>
      </c>
      <c r="U377" s="45" t="s">
        <v>653</v>
      </c>
      <c r="V377" s="729"/>
      <c r="W377" s="45" t="s">
        <v>653</v>
      </c>
      <c r="X377" s="45" t="s">
        <v>653</v>
      </c>
      <c r="Y377" s="45" t="s">
        <v>653</v>
      </c>
      <c r="Z377" s="45" t="s">
        <v>653</v>
      </c>
      <c r="AA377" s="45" t="s">
        <v>653</v>
      </c>
      <c r="AB377" s="450" t="s">
        <v>653</v>
      </c>
      <c r="AC377" s="45" t="s">
        <v>653</v>
      </c>
      <c r="AD377" s="45" t="s">
        <v>653</v>
      </c>
      <c r="AE377" s="45" t="s">
        <v>653</v>
      </c>
      <c r="AF377" s="45" t="s">
        <v>653</v>
      </c>
      <c r="AG377" s="45" t="s">
        <v>653</v>
      </c>
      <c r="AH377" s="45" t="s">
        <v>653</v>
      </c>
      <c r="AI377" s="45" t="s">
        <v>653</v>
      </c>
      <c r="AJ377" s="45" t="s">
        <v>653</v>
      </c>
      <c r="AK377" s="45" t="s">
        <v>653</v>
      </c>
      <c r="AL377" s="554"/>
      <c r="AM377" s="554"/>
      <c r="AN377" s="45" t="s">
        <v>653</v>
      </c>
      <c r="AO377" s="554"/>
      <c r="AP377" s="554"/>
      <c r="AQ377" s="45" t="s">
        <v>653</v>
      </c>
      <c r="AR377" s="45" t="s">
        <v>653</v>
      </c>
      <c r="AS377" s="45" t="s">
        <v>653</v>
      </c>
      <c r="AT377" s="45" t="s">
        <v>653</v>
      </c>
      <c r="AU377" s="554"/>
      <c r="AV377" s="554"/>
      <c r="AW377" s="45" t="s">
        <v>653</v>
      </c>
      <c r="AX377" s="554"/>
      <c r="AY377" s="554"/>
      <c r="AZ377" s="45" t="s">
        <v>653</v>
      </c>
      <c r="BA377" s="554"/>
      <c r="BB377" s="554"/>
      <c r="BC377" s="580" t="s">
        <v>1024</v>
      </c>
      <c r="BD377" s="572">
        <v>42994</v>
      </c>
      <c r="BE377" s="45" t="s">
        <v>653</v>
      </c>
      <c r="BF377" s="45" t="s">
        <v>653</v>
      </c>
      <c r="BG377" s="45" t="s">
        <v>653</v>
      </c>
      <c r="BH377" s="580" t="s">
        <v>1024</v>
      </c>
      <c r="BI377" s="580" t="s">
        <v>1024</v>
      </c>
      <c r="BJ377" s="45" t="s">
        <v>653</v>
      </c>
      <c r="BK377" s="580" t="s">
        <v>1024</v>
      </c>
      <c r="BL377" s="580" t="s">
        <v>1024</v>
      </c>
      <c r="BM377" s="729"/>
      <c r="BN377" s="45" t="s">
        <v>653</v>
      </c>
      <c r="BO377" s="45" t="s">
        <v>653</v>
      </c>
      <c r="BP377" s="729"/>
      <c r="BQ377" s="45" t="s">
        <v>653</v>
      </c>
      <c r="BR377" s="45" t="s">
        <v>653</v>
      </c>
      <c r="BS377" s="729"/>
      <c r="BT377" s="45" t="s">
        <v>653</v>
      </c>
      <c r="BU377" s="45" t="s">
        <v>653</v>
      </c>
      <c r="BV377" s="45" t="s">
        <v>653</v>
      </c>
      <c r="BW377" s="554"/>
      <c r="BX377" s="554"/>
      <c r="BY377" s="580" t="s">
        <v>1024</v>
      </c>
      <c r="BZ377" s="579"/>
      <c r="CA377" s="579"/>
      <c r="CB377" s="45" t="s">
        <v>653</v>
      </c>
      <c r="CC377" s="579"/>
      <c r="CD377" s="579"/>
      <c r="CE377" s="45" t="s">
        <v>653</v>
      </c>
      <c r="CF377" s="45" t="s">
        <v>653</v>
      </c>
      <c r="CG377" s="45" t="s">
        <v>653</v>
      </c>
      <c r="CH377" s="45" t="s">
        <v>653</v>
      </c>
      <c r="CI377" s="45" t="s">
        <v>653</v>
      </c>
      <c r="CJ377" s="45" t="s">
        <v>653</v>
      </c>
      <c r="CK377" s="729"/>
      <c r="CL377" s="742" t="s">
        <v>665</v>
      </c>
      <c r="CM377" s="744" t="s">
        <v>659</v>
      </c>
      <c r="CN377" s="45" t="s">
        <v>653</v>
      </c>
      <c r="CO377" s="45" t="s">
        <v>653</v>
      </c>
      <c r="CP377" s="45" t="s">
        <v>653</v>
      </c>
      <c r="CQ377" s="45" t="s">
        <v>653</v>
      </c>
      <c r="CR377" s="45" t="s">
        <v>653</v>
      </c>
      <c r="CS377" s="45" t="s">
        <v>653</v>
      </c>
      <c r="CT377" s="45" t="s">
        <v>653</v>
      </c>
    </row>
    <row r="378" spans="1:100" x14ac:dyDescent="0.15">
      <c r="A378" s="572">
        <v>42995</v>
      </c>
      <c r="B378" s="45" t="s">
        <v>653</v>
      </c>
      <c r="C378" s="45" t="s">
        <v>653</v>
      </c>
      <c r="D378" s="45" t="s">
        <v>653</v>
      </c>
      <c r="E378" s="45" t="s">
        <v>653</v>
      </c>
      <c r="F378" s="45" t="s">
        <v>653</v>
      </c>
      <c r="G378" s="45" t="s">
        <v>653</v>
      </c>
      <c r="H378" s="45" t="s">
        <v>653</v>
      </c>
      <c r="I378" s="45" t="s">
        <v>653</v>
      </c>
      <c r="J378" s="45" t="s">
        <v>653</v>
      </c>
      <c r="K378" s="45" t="s">
        <v>653</v>
      </c>
      <c r="L378" s="45" t="s">
        <v>653</v>
      </c>
      <c r="M378" s="45" t="s">
        <v>653</v>
      </c>
      <c r="N378" s="45" t="s">
        <v>653</v>
      </c>
      <c r="O378" s="45" t="s">
        <v>653</v>
      </c>
      <c r="P378" s="45" t="s">
        <v>653</v>
      </c>
      <c r="Q378" s="45" t="s">
        <v>653</v>
      </c>
      <c r="R378" s="45" t="s">
        <v>653</v>
      </c>
      <c r="S378" s="45" t="s">
        <v>653</v>
      </c>
      <c r="T378" s="45" t="s">
        <v>653</v>
      </c>
      <c r="U378" s="45" t="s">
        <v>653</v>
      </c>
      <c r="V378" s="729"/>
      <c r="W378" s="45" t="s">
        <v>653</v>
      </c>
      <c r="X378" s="45" t="s">
        <v>653</v>
      </c>
      <c r="Y378" s="45" t="s">
        <v>653</v>
      </c>
      <c r="Z378" s="45" t="s">
        <v>653</v>
      </c>
      <c r="AA378" s="45" t="s">
        <v>653</v>
      </c>
      <c r="AB378" s="450" t="s">
        <v>653</v>
      </c>
      <c r="AC378" s="45" t="s">
        <v>653</v>
      </c>
      <c r="AD378" s="45" t="s">
        <v>653</v>
      </c>
      <c r="AE378" s="45" t="s">
        <v>653</v>
      </c>
      <c r="AF378" s="45" t="s">
        <v>653</v>
      </c>
      <c r="AG378" s="45" t="s">
        <v>653</v>
      </c>
      <c r="AH378" s="45" t="s">
        <v>653</v>
      </c>
      <c r="AI378" s="45" t="s">
        <v>653</v>
      </c>
      <c r="AJ378" s="45" t="s">
        <v>653</v>
      </c>
      <c r="AK378" s="45" t="s">
        <v>653</v>
      </c>
      <c r="AL378" s="554"/>
      <c r="AM378" s="554"/>
      <c r="AN378" s="45" t="s">
        <v>653</v>
      </c>
      <c r="AO378" s="554"/>
      <c r="AP378" s="554"/>
      <c r="AQ378" s="45" t="s">
        <v>653</v>
      </c>
      <c r="AR378" s="45" t="s">
        <v>653</v>
      </c>
      <c r="AS378" s="45" t="s">
        <v>653</v>
      </c>
      <c r="AT378" s="45" t="s">
        <v>653</v>
      </c>
      <c r="AU378" s="554"/>
      <c r="AV378" s="554"/>
      <c r="AW378" s="45" t="s">
        <v>653</v>
      </c>
      <c r="AX378" s="554"/>
      <c r="AY378" s="554"/>
      <c r="AZ378" s="45" t="s">
        <v>653</v>
      </c>
      <c r="BA378" s="554"/>
      <c r="BB378" s="554"/>
      <c r="BC378" s="580" t="s">
        <v>1024</v>
      </c>
      <c r="BD378" s="572">
        <v>42995</v>
      </c>
      <c r="BE378" s="45" t="s">
        <v>653</v>
      </c>
      <c r="BF378" s="45" t="s">
        <v>653</v>
      </c>
      <c r="BG378" s="45" t="s">
        <v>653</v>
      </c>
      <c r="BH378" s="580" t="s">
        <v>1024</v>
      </c>
      <c r="BI378" s="580" t="s">
        <v>1024</v>
      </c>
      <c r="BJ378" s="45" t="s">
        <v>653</v>
      </c>
      <c r="BK378" s="580" t="s">
        <v>1024</v>
      </c>
      <c r="BL378" s="580" t="s">
        <v>1024</v>
      </c>
      <c r="BM378" s="729"/>
      <c r="BN378" s="45" t="s">
        <v>653</v>
      </c>
      <c r="BO378" s="45" t="s">
        <v>653</v>
      </c>
      <c r="BP378" s="729"/>
      <c r="BQ378" s="45" t="s">
        <v>653</v>
      </c>
      <c r="BR378" s="45" t="s">
        <v>653</v>
      </c>
      <c r="BS378" s="729"/>
      <c r="BT378" s="45" t="s">
        <v>653</v>
      </c>
      <c r="BU378" s="45" t="s">
        <v>653</v>
      </c>
      <c r="BV378" s="45" t="s">
        <v>653</v>
      </c>
      <c r="BW378" s="554"/>
      <c r="BX378" s="554"/>
      <c r="BY378" s="580" t="s">
        <v>1024</v>
      </c>
      <c r="BZ378" s="579"/>
      <c r="CA378" s="579"/>
      <c r="CB378" s="45" t="s">
        <v>653</v>
      </c>
      <c r="CC378" s="579"/>
      <c r="CD378" s="579"/>
      <c r="CE378" s="45" t="s">
        <v>653</v>
      </c>
      <c r="CF378" s="45" t="s">
        <v>653</v>
      </c>
      <c r="CG378" s="45" t="s">
        <v>653</v>
      </c>
      <c r="CH378" s="45" t="s">
        <v>653</v>
      </c>
      <c r="CI378" s="45" t="s">
        <v>653</v>
      </c>
      <c r="CJ378" s="45" t="s">
        <v>653</v>
      </c>
      <c r="CK378" s="729"/>
      <c r="CL378" s="740" t="s">
        <v>653</v>
      </c>
      <c r="CM378" s="744" t="s">
        <v>659</v>
      </c>
      <c r="CN378" s="45" t="s">
        <v>653</v>
      </c>
      <c r="CO378" s="45" t="s">
        <v>653</v>
      </c>
      <c r="CP378" s="45" t="s">
        <v>653</v>
      </c>
      <c r="CQ378" s="45" t="s">
        <v>653</v>
      </c>
      <c r="CR378" s="45" t="s">
        <v>653</v>
      </c>
      <c r="CS378" s="45" t="s">
        <v>653</v>
      </c>
      <c r="CT378" s="45" t="s">
        <v>653</v>
      </c>
    </row>
    <row r="379" spans="1:100" x14ac:dyDescent="0.15">
      <c r="A379" s="572">
        <v>42996</v>
      </c>
      <c r="B379" s="45" t="s">
        <v>653</v>
      </c>
      <c r="C379" s="45" t="s">
        <v>653</v>
      </c>
      <c r="D379" s="45" t="s">
        <v>653</v>
      </c>
      <c r="E379" s="45" t="s">
        <v>653</v>
      </c>
      <c r="F379" s="45" t="s">
        <v>653</v>
      </c>
      <c r="G379" s="45" t="s">
        <v>653</v>
      </c>
      <c r="H379" s="45" t="s">
        <v>653</v>
      </c>
      <c r="I379" s="45" t="s">
        <v>653</v>
      </c>
      <c r="J379" s="45" t="s">
        <v>653</v>
      </c>
      <c r="K379" s="45" t="s">
        <v>653</v>
      </c>
      <c r="L379" s="45" t="s">
        <v>653</v>
      </c>
      <c r="M379" s="45" t="s">
        <v>653</v>
      </c>
      <c r="N379" s="45" t="s">
        <v>653</v>
      </c>
      <c r="O379" s="45" t="s">
        <v>653</v>
      </c>
      <c r="P379" s="45" t="s">
        <v>653</v>
      </c>
      <c r="Q379" s="45" t="s">
        <v>653</v>
      </c>
      <c r="R379" s="45" t="s">
        <v>653</v>
      </c>
      <c r="S379" s="45" t="s">
        <v>653</v>
      </c>
      <c r="T379" s="45" t="s">
        <v>653</v>
      </c>
      <c r="U379" s="45" t="s">
        <v>653</v>
      </c>
      <c r="V379" s="729"/>
      <c r="W379" s="45" t="s">
        <v>653</v>
      </c>
      <c r="X379" s="45" t="s">
        <v>653</v>
      </c>
      <c r="Y379" s="45" t="s">
        <v>653</v>
      </c>
      <c r="Z379" s="45" t="s">
        <v>653</v>
      </c>
      <c r="AA379" s="45" t="s">
        <v>653</v>
      </c>
      <c r="AB379" s="450" t="s">
        <v>653</v>
      </c>
      <c r="AC379" s="45" t="s">
        <v>653</v>
      </c>
      <c r="AD379" s="45" t="s">
        <v>653</v>
      </c>
      <c r="AE379" s="45" t="s">
        <v>653</v>
      </c>
      <c r="AF379" s="45" t="s">
        <v>653</v>
      </c>
      <c r="AG379" s="45" t="s">
        <v>653</v>
      </c>
      <c r="AH379" s="45" t="s">
        <v>653</v>
      </c>
      <c r="AI379" s="45" t="s">
        <v>653</v>
      </c>
      <c r="AJ379" s="45" t="s">
        <v>653</v>
      </c>
      <c r="AK379" s="45" t="s">
        <v>653</v>
      </c>
      <c r="AL379" s="554"/>
      <c r="AM379" s="554"/>
      <c r="AN379" s="45" t="s">
        <v>653</v>
      </c>
      <c r="AO379" s="554"/>
      <c r="AP379" s="554"/>
      <c r="AQ379" s="45" t="s">
        <v>653</v>
      </c>
      <c r="AR379" s="45" t="s">
        <v>653</v>
      </c>
      <c r="AS379" s="45" t="s">
        <v>653</v>
      </c>
      <c r="AT379" s="45" t="s">
        <v>653</v>
      </c>
      <c r="AU379" s="554"/>
      <c r="AV379" s="554"/>
      <c r="AW379" s="45" t="s">
        <v>653</v>
      </c>
      <c r="AX379" s="554"/>
      <c r="AY379" s="554"/>
      <c r="AZ379" s="45" t="s">
        <v>653</v>
      </c>
      <c r="BA379" s="554"/>
      <c r="BB379" s="554"/>
      <c r="BC379" s="580" t="s">
        <v>1024</v>
      </c>
      <c r="BD379" s="572">
        <v>42996</v>
      </c>
      <c r="BE379" s="45" t="s">
        <v>653</v>
      </c>
      <c r="BF379" s="45" t="s">
        <v>653</v>
      </c>
      <c r="BG379" s="45" t="s">
        <v>653</v>
      </c>
      <c r="BH379" s="580" t="s">
        <v>1024</v>
      </c>
      <c r="BI379" s="580" t="s">
        <v>1024</v>
      </c>
      <c r="BJ379" s="45" t="s">
        <v>653</v>
      </c>
      <c r="BK379" s="580" t="s">
        <v>1024</v>
      </c>
      <c r="BL379" s="580" t="s">
        <v>1024</v>
      </c>
      <c r="BM379" s="729"/>
      <c r="BN379" s="45" t="s">
        <v>653</v>
      </c>
      <c r="BO379" s="45" t="s">
        <v>653</v>
      </c>
      <c r="BP379" s="729"/>
      <c r="BQ379" s="45" t="s">
        <v>653</v>
      </c>
      <c r="BR379" s="45" t="s">
        <v>653</v>
      </c>
      <c r="BS379" s="729"/>
      <c r="BT379" s="45" t="s">
        <v>653</v>
      </c>
      <c r="BU379" s="45" t="s">
        <v>653</v>
      </c>
      <c r="BV379" s="45" t="s">
        <v>653</v>
      </c>
      <c r="BW379" s="554"/>
      <c r="BX379" s="554"/>
      <c r="BY379" s="580" t="s">
        <v>1024</v>
      </c>
      <c r="BZ379" s="579"/>
      <c r="CA379" s="579"/>
      <c r="CB379" s="45" t="s">
        <v>653</v>
      </c>
      <c r="CC379" s="579"/>
      <c r="CD379" s="579"/>
      <c r="CE379" s="45" t="s">
        <v>653</v>
      </c>
      <c r="CF379" s="45" t="s">
        <v>653</v>
      </c>
      <c r="CG379" s="45" t="s">
        <v>653</v>
      </c>
      <c r="CH379" s="45" t="s">
        <v>653</v>
      </c>
      <c r="CI379" s="45" t="s">
        <v>653</v>
      </c>
      <c r="CJ379" s="45" t="s">
        <v>653</v>
      </c>
      <c r="CK379" s="729"/>
      <c r="CL379" s="740" t="s">
        <v>653</v>
      </c>
      <c r="CM379" s="744" t="s">
        <v>659</v>
      </c>
      <c r="CN379" s="45" t="s">
        <v>653</v>
      </c>
      <c r="CO379" s="45" t="s">
        <v>653</v>
      </c>
      <c r="CP379" s="45" t="s">
        <v>653</v>
      </c>
      <c r="CQ379" s="45" t="s">
        <v>653</v>
      </c>
      <c r="CR379" s="45" t="s">
        <v>653</v>
      </c>
      <c r="CS379" s="45" t="s">
        <v>653</v>
      </c>
      <c r="CT379" s="45" t="s">
        <v>653</v>
      </c>
    </row>
    <row r="380" spans="1:100" x14ac:dyDescent="0.15">
      <c r="A380" s="572">
        <v>42997</v>
      </c>
      <c r="B380" s="45" t="s">
        <v>653</v>
      </c>
      <c r="C380" s="45" t="s">
        <v>653</v>
      </c>
      <c r="D380" s="45" t="s">
        <v>653</v>
      </c>
      <c r="E380" s="45" t="s">
        <v>653</v>
      </c>
      <c r="F380" s="45" t="s">
        <v>653</v>
      </c>
      <c r="G380" s="45" t="s">
        <v>653</v>
      </c>
      <c r="H380" s="45" t="s">
        <v>653</v>
      </c>
      <c r="I380" s="45" t="s">
        <v>653</v>
      </c>
      <c r="J380" s="45" t="s">
        <v>653</v>
      </c>
      <c r="K380" s="45" t="s">
        <v>653</v>
      </c>
      <c r="L380" s="45" t="s">
        <v>653</v>
      </c>
      <c r="M380" s="45" t="s">
        <v>653</v>
      </c>
      <c r="N380" s="45" t="s">
        <v>653</v>
      </c>
      <c r="O380" s="45" t="s">
        <v>653</v>
      </c>
      <c r="P380" s="45" t="s">
        <v>653</v>
      </c>
      <c r="Q380" s="45" t="s">
        <v>653</v>
      </c>
      <c r="R380" s="45" t="s">
        <v>653</v>
      </c>
      <c r="S380" s="45" t="s">
        <v>653</v>
      </c>
      <c r="T380" s="45" t="s">
        <v>653</v>
      </c>
      <c r="U380" s="45" t="s">
        <v>653</v>
      </c>
      <c r="V380" s="729"/>
      <c r="W380" s="45" t="s">
        <v>653</v>
      </c>
      <c r="X380" s="45" t="s">
        <v>653</v>
      </c>
      <c r="Y380" s="45" t="s">
        <v>653</v>
      </c>
      <c r="Z380" s="45" t="s">
        <v>653</v>
      </c>
      <c r="AA380" s="45" t="s">
        <v>653</v>
      </c>
      <c r="AB380" s="450" t="s">
        <v>653</v>
      </c>
      <c r="AC380" s="45" t="s">
        <v>653</v>
      </c>
      <c r="AD380" s="45" t="s">
        <v>653</v>
      </c>
      <c r="AE380" s="45" t="s">
        <v>653</v>
      </c>
      <c r="AF380" s="45" t="s">
        <v>653</v>
      </c>
      <c r="AG380" s="45" t="s">
        <v>653</v>
      </c>
      <c r="AH380" s="45" t="s">
        <v>653</v>
      </c>
      <c r="AI380" s="45" t="s">
        <v>653</v>
      </c>
      <c r="AJ380" s="45" t="s">
        <v>653</v>
      </c>
      <c r="AK380" s="45" t="s">
        <v>653</v>
      </c>
      <c r="AL380" s="554"/>
      <c r="AM380" s="554"/>
      <c r="AN380" s="45" t="s">
        <v>653</v>
      </c>
      <c r="AO380" s="554"/>
      <c r="AP380" s="554"/>
      <c r="AQ380" s="45" t="s">
        <v>653</v>
      </c>
      <c r="AR380" s="45" t="s">
        <v>653</v>
      </c>
      <c r="AS380" s="45" t="s">
        <v>653</v>
      </c>
      <c r="AT380" s="45" t="s">
        <v>653</v>
      </c>
      <c r="AU380" s="554"/>
      <c r="AV380" s="554"/>
      <c r="AW380" s="45" t="s">
        <v>653</v>
      </c>
      <c r="AX380" s="554"/>
      <c r="AY380" s="554"/>
      <c r="AZ380" s="45" t="s">
        <v>653</v>
      </c>
      <c r="BA380" s="554"/>
      <c r="BB380" s="554"/>
      <c r="BC380" s="580" t="s">
        <v>1024</v>
      </c>
      <c r="BD380" s="572">
        <v>42997</v>
      </c>
      <c r="BE380" s="45" t="s">
        <v>653</v>
      </c>
      <c r="BF380" s="45" t="s">
        <v>653</v>
      </c>
      <c r="BG380" s="45" t="s">
        <v>653</v>
      </c>
      <c r="BH380" s="580" t="s">
        <v>1024</v>
      </c>
      <c r="BI380" s="580" t="s">
        <v>1024</v>
      </c>
      <c r="BJ380" s="45" t="s">
        <v>653</v>
      </c>
      <c r="BK380" s="580" t="s">
        <v>1024</v>
      </c>
      <c r="BL380" s="580" t="s">
        <v>1024</v>
      </c>
      <c r="BM380" s="729"/>
      <c r="BN380" s="45" t="s">
        <v>653</v>
      </c>
      <c r="BO380" s="45" t="s">
        <v>653</v>
      </c>
      <c r="BP380" s="729"/>
      <c r="BQ380" s="45" t="s">
        <v>653</v>
      </c>
      <c r="BR380" s="45" t="s">
        <v>653</v>
      </c>
      <c r="BS380" s="729"/>
      <c r="BT380" s="45" t="s">
        <v>653</v>
      </c>
      <c r="BU380" s="45" t="s">
        <v>653</v>
      </c>
      <c r="BV380" s="45" t="s">
        <v>653</v>
      </c>
      <c r="BW380" s="554"/>
      <c r="BX380" s="554"/>
      <c r="BY380" s="580" t="s">
        <v>1024</v>
      </c>
      <c r="BZ380" s="579"/>
      <c r="CA380" s="579"/>
      <c r="CB380" s="45" t="s">
        <v>653</v>
      </c>
      <c r="CC380" s="579"/>
      <c r="CD380" s="579"/>
      <c r="CE380" s="45" t="s">
        <v>653</v>
      </c>
      <c r="CF380" s="45" t="s">
        <v>653</v>
      </c>
      <c r="CG380" s="45" t="s">
        <v>653</v>
      </c>
      <c r="CH380" s="45" t="s">
        <v>653</v>
      </c>
      <c r="CI380" s="45" t="s">
        <v>653</v>
      </c>
      <c r="CJ380" s="45" t="s">
        <v>653</v>
      </c>
      <c r="CK380" s="729"/>
      <c r="CL380" s="744" t="s">
        <v>659</v>
      </c>
      <c r="CM380" s="450" t="s">
        <v>653</v>
      </c>
      <c r="CN380" s="45" t="s">
        <v>653</v>
      </c>
      <c r="CO380" s="45" t="s">
        <v>653</v>
      </c>
      <c r="CP380" s="45" t="s">
        <v>653</v>
      </c>
      <c r="CQ380" s="45" t="s">
        <v>653</v>
      </c>
      <c r="CR380" s="45" t="s">
        <v>653</v>
      </c>
      <c r="CS380" s="45" t="s">
        <v>653</v>
      </c>
      <c r="CT380" s="45" t="s">
        <v>653</v>
      </c>
    </row>
    <row r="381" spans="1:100" x14ac:dyDescent="0.15">
      <c r="A381" s="572">
        <v>42998</v>
      </c>
      <c r="B381" s="45" t="s">
        <v>653</v>
      </c>
      <c r="C381" s="45" t="s">
        <v>653</v>
      </c>
      <c r="D381" s="45" t="s">
        <v>653</v>
      </c>
      <c r="E381" s="45" t="s">
        <v>653</v>
      </c>
      <c r="F381" s="45" t="s">
        <v>653</v>
      </c>
      <c r="G381" s="45" t="s">
        <v>653</v>
      </c>
      <c r="H381" s="45" t="s">
        <v>653</v>
      </c>
      <c r="I381" s="45" t="s">
        <v>653</v>
      </c>
      <c r="J381" s="45" t="s">
        <v>653</v>
      </c>
      <c r="K381" s="45" t="s">
        <v>653</v>
      </c>
      <c r="L381" s="45" t="s">
        <v>653</v>
      </c>
      <c r="M381" s="45" t="s">
        <v>653</v>
      </c>
      <c r="N381" s="45" t="s">
        <v>653</v>
      </c>
      <c r="O381" s="45" t="s">
        <v>653</v>
      </c>
      <c r="P381" s="45" t="s">
        <v>653</v>
      </c>
      <c r="Q381" s="45" t="s">
        <v>653</v>
      </c>
      <c r="R381" s="45" t="s">
        <v>653</v>
      </c>
      <c r="S381" s="45" t="s">
        <v>653</v>
      </c>
      <c r="T381" s="45" t="s">
        <v>653</v>
      </c>
      <c r="U381" s="45" t="s">
        <v>653</v>
      </c>
      <c r="V381" s="729"/>
      <c r="W381" s="45" t="s">
        <v>653</v>
      </c>
      <c r="X381" s="45" t="s">
        <v>653</v>
      </c>
      <c r="Y381" s="45" t="s">
        <v>653</v>
      </c>
      <c r="Z381" s="45" t="s">
        <v>653</v>
      </c>
      <c r="AA381" s="45" t="s">
        <v>653</v>
      </c>
      <c r="AB381" s="744" t="s">
        <v>659</v>
      </c>
      <c r="AC381" s="45" t="s">
        <v>653</v>
      </c>
      <c r="AD381" s="45" t="s">
        <v>653</v>
      </c>
      <c r="AE381" s="45" t="s">
        <v>653</v>
      </c>
      <c r="AF381" s="45" t="s">
        <v>653</v>
      </c>
      <c r="AG381" s="45" t="s">
        <v>653</v>
      </c>
      <c r="AH381" s="45" t="s">
        <v>653</v>
      </c>
      <c r="AI381" s="45" t="s">
        <v>653</v>
      </c>
      <c r="AJ381" s="45" t="s">
        <v>653</v>
      </c>
      <c r="AK381" s="45" t="s">
        <v>653</v>
      </c>
      <c r="AL381" s="554"/>
      <c r="AM381" s="554"/>
      <c r="AN381" s="45" t="s">
        <v>653</v>
      </c>
      <c r="AO381" s="554"/>
      <c r="AP381" s="554"/>
      <c r="AQ381" s="45" t="s">
        <v>653</v>
      </c>
      <c r="AR381" s="45" t="s">
        <v>653</v>
      </c>
      <c r="AS381" s="45" t="s">
        <v>653</v>
      </c>
      <c r="AT381" s="45" t="s">
        <v>653</v>
      </c>
      <c r="AU381" s="554"/>
      <c r="AV381" s="554"/>
      <c r="AW381" s="45" t="s">
        <v>653</v>
      </c>
      <c r="AX381" s="554"/>
      <c r="AY381" s="554"/>
      <c r="AZ381" s="45" t="s">
        <v>653</v>
      </c>
      <c r="BA381" s="554"/>
      <c r="BB381" s="554"/>
      <c r="BC381" s="580" t="s">
        <v>1024</v>
      </c>
      <c r="BD381" s="572">
        <v>42998</v>
      </c>
      <c r="BE381" s="45" t="s">
        <v>653</v>
      </c>
      <c r="BF381" s="45" t="s">
        <v>653</v>
      </c>
      <c r="BG381" s="45" t="s">
        <v>653</v>
      </c>
      <c r="BH381" s="580" t="s">
        <v>1024</v>
      </c>
      <c r="BI381" s="580" t="s">
        <v>1024</v>
      </c>
      <c r="BJ381" s="45" t="s">
        <v>653</v>
      </c>
      <c r="BK381" s="580" t="s">
        <v>1024</v>
      </c>
      <c r="BL381" s="580" t="s">
        <v>1024</v>
      </c>
      <c r="BM381" s="729"/>
      <c r="BN381" s="45" t="s">
        <v>653</v>
      </c>
      <c r="BO381" s="45" t="s">
        <v>653</v>
      </c>
      <c r="BP381" s="729"/>
      <c r="BQ381" s="45" t="s">
        <v>653</v>
      </c>
      <c r="BR381" s="45" t="s">
        <v>653</v>
      </c>
      <c r="BS381" s="729"/>
      <c r="BT381" s="45" t="s">
        <v>653</v>
      </c>
      <c r="BU381" s="45" t="s">
        <v>653</v>
      </c>
      <c r="BV381" s="45" t="s">
        <v>653</v>
      </c>
      <c r="BW381" s="554"/>
      <c r="BX381" s="554"/>
      <c r="BY381" s="580" t="s">
        <v>1024</v>
      </c>
      <c r="BZ381" s="579"/>
      <c r="CA381" s="579"/>
      <c r="CB381" s="45" t="s">
        <v>653</v>
      </c>
      <c r="CC381" s="579"/>
      <c r="CD381" s="579"/>
      <c r="CE381" s="45" t="s">
        <v>653</v>
      </c>
      <c r="CF381" s="45" t="s">
        <v>653</v>
      </c>
      <c r="CG381" s="45" t="s">
        <v>653</v>
      </c>
      <c r="CH381" s="45" t="s">
        <v>653</v>
      </c>
      <c r="CI381" s="45" t="s">
        <v>653</v>
      </c>
      <c r="CJ381" s="45" t="s">
        <v>653</v>
      </c>
      <c r="CK381" s="729"/>
      <c r="CL381" s="740" t="s">
        <v>653</v>
      </c>
      <c r="CM381" s="450" t="s">
        <v>653</v>
      </c>
      <c r="CN381" s="45" t="s">
        <v>653</v>
      </c>
      <c r="CO381" s="45" t="s">
        <v>653</v>
      </c>
      <c r="CP381" s="45" t="s">
        <v>653</v>
      </c>
      <c r="CQ381" s="45" t="s">
        <v>653</v>
      </c>
      <c r="CR381" s="45" t="s">
        <v>653</v>
      </c>
      <c r="CS381" s="45" t="s">
        <v>653</v>
      </c>
      <c r="CT381" s="45" t="s">
        <v>653</v>
      </c>
    </row>
    <row r="382" spans="1:100" x14ac:dyDescent="0.15">
      <c r="A382" s="572">
        <v>42999</v>
      </c>
      <c r="B382" s="45" t="s">
        <v>653</v>
      </c>
      <c r="C382" s="45" t="s">
        <v>653</v>
      </c>
      <c r="D382" s="45" t="s">
        <v>653</v>
      </c>
      <c r="E382" s="45" t="s">
        <v>653</v>
      </c>
      <c r="F382" s="45" t="s">
        <v>653</v>
      </c>
      <c r="G382" s="45" t="s">
        <v>653</v>
      </c>
      <c r="H382" s="45" t="s">
        <v>653</v>
      </c>
      <c r="I382" s="45" t="s">
        <v>653</v>
      </c>
      <c r="J382" s="45" t="s">
        <v>653</v>
      </c>
      <c r="K382" s="45" t="s">
        <v>653</v>
      </c>
      <c r="L382" s="45" t="s">
        <v>653</v>
      </c>
      <c r="M382" s="45" t="s">
        <v>653</v>
      </c>
      <c r="N382" s="45" t="s">
        <v>653</v>
      </c>
      <c r="O382" s="45" t="s">
        <v>653</v>
      </c>
      <c r="P382" s="45" t="s">
        <v>653</v>
      </c>
      <c r="Q382" s="45" t="s">
        <v>653</v>
      </c>
      <c r="R382" s="45" t="s">
        <v>653</v>
      </c>
      <c r="S382" s="45" t="s">
        <v>653</v>
      </c>
      <c r="T382" s="45" t="s">
        <v>653</v>
      </c>
      <c r="U382" s="45" t="s">
        <v>653</v>
      </c>
      <c r="V382" s="729"/>
      <c r="W382" s="45" t="s">
        <v>653</v>
      </c>
      <c r="X382" s="45" t="s">
        <v>653</v>
      </c>
      <c r="Y382" s="45" t="s">
        <v>653</v>
      </c>
      <c r="Z382" s="45" t="s">
        <v>653</v>
      </c>
      <c r="AA382" s="45" t="s">
        <v>653</v>
      </c>
      <c r="AB382" s="740" t="s">
        <v>653</v>
      </c>
      <c r="AC382" s="45" t="s">
        <v>653</v>
      </c>
      <c r="AD382" s="45" t="s">
        <v>653</v>
      </c>
      <c r="AE382" s="45" t="s">
        <v>653</v>
      </c>
      <c r="AF382" s="45" t="s">
        <v>653</v>
      </c>
      <c r="AG382" s="45" t="s">
        <v>653</v>
      </c>
      <c r="AH382" s="45" t="s">
        <v>653</v>
      </c>
      <c r="AI382" s="45" t="s">
        <v>653</v>
      </c>
      <c r="AJ382" s="45" t="s">
        <v>653</v>
      </c>
      <c r="AK382" s="45" t="s">
        <v>653</v>
      </c>
      <c r="AL382" s="554"/>
      <c r="AM382" s="554"/>
      <c r="AN382" s="45" t="s">
        <v>653</v>
      </c>
      <c r="AO382" s="554"/>
      <c r="AP382" s="554"/>
      <c r="AQ382" s="45" t="s">
        <v>653</v>
      </c>
      <c r="AR382" s="45" t="s">
        <v>653</v>
      </c>
      <c r="AS382" s="45" t="s">
        <v>653</v>
      </c>
      <c r="AT382" s="45" t="s">
        <v>653</v>
      </c>
      <c r="AU382" s="554"/>
      <c r="AV382" s="554"/>
      <c r="AW382" s="45" t="s">
        <v>653</v>
      </c>
      <c r="AX382" s="554"/>
      <c r="AY382" s="554"/>
      <c r="AZ382" s="45" t="s">
        <v>653</v>
      </c>
      <c r="BA382" s="554"/>
      <c r="BB382" s="554"/>
      <c r="BC382" s="580" t="s">
        <v>1024</v>
      </c>
      <c r="BD382" s="572">
        <v>42999</v>
      </c>
      <c r="BE382" s="45" t="s">
        <v>653</v>
      </c>
      <c r="BF382" s="45" t="s">
        <v>653</v>
      </c>
      <c r="BG382" s="45" t="s">
        <v>653</v>
      </c>
      <c r="BH382" s="580" t="s">
        <v>1024</v>
      </c>
      <c r="BI382" s="580" t="s">
        <v>1024</v>
      </c>
      <c r="BJ382" s="45" t="s">
        <v>653</v>
      </c>
      <c r="BK382" s="580" t="s">
        <v>1024</v>
      </c>
      <c r="BL382" s="580" t="s">
        <v>1024</v>
      </c>
      <c r="BM382" s="729"/>
      <c r="BN382" s="45" t="s">
        <v>653</v>
      </c>
      <c r="BO382" s="45" t="s">
        <v>653</v>
      </c>
      <c r="BP382" s="729"/>
      <c r="BQ382" s="45" t="s">
        <v>653</v>
      </c>
      <c r="BR382" s="45" t="s">
        <v>653</v>
      </c>
      <c r="BS382" s="729"/>
      <c r="BT382" s="45" t="s">
        <v>653</v>
      </c>
      <c r="BU382" s="45" t="s">
        <v>653</v>
      </c>
      <c r="BV382" s="45" t="s">
        <v>653</v>
      </c>
      <c r="BW382" s="554"/>
      <c r="BX382" s="554"/>
      <c r="BY382" s="580" t="s">
        <v>1024</v>
      </c>
      <c r="BZ382" s="579"/>
      <c r="CA382" s="579"/>
      <c r="CB382" s="45" t="s">
        <v>653</v>
      </c>
      <c r="CC382" s="579"/>
      <c r="CD382" s="579"/>
      <c r="CE382" s="45" t="s">
        <v>653</v>
      </c>
      <c r="CF382" s="45" t="s">
        <v>653</v>
      </c>
      <c r="CG382" s="45" t="s">
        <v>653</v>
      </c>
      <c r="CH382" s="45" t="s">
        <v>653</v>
      </c>
      <c r="CI382" s="45" t="s">
        <v>653</v>
      </c>
      <c r="CJ382" s="45" t="s">
        <v>653</v>
      </c>
      <c r="CK382" s="729"/>
      <c r="CL382" s="740" t="s">
        <v>653</v>
      </c>
      <c r="CM382" s="450" t="s">
        <v>653</v>
      </c>
      <c r="CN382" s="45" t="s">
        <v>653</v>
      </c>
      <c r="CO382" s="45" t="s">
        <v>653</v>
      </c>
      <c r="CP382" s="45" t="s">
        <v>653</v>
      </c>
      <c r="CQ382" s="45" t="s">
        <v>653</v>
      </c>
      <c r="CR382" s="45" t="s">
        <v>653</v>
      </c>
      <c r="CS382" s="45" t="s">
        <v>653</v>
      </c>
      <c r="CT382" s="45" t="s">
        <v>653</v>
      </c>
      <c r="CU382" s="581"/>
      <c r="CV382" s="54"/>
    </row>
    <row r="383" spans="1:100" x14ac:dyDescent="0.15">
      <c r="A383" s="572">
        <v>43000</v>
      </c>
      <c r="B383" s="45" t="s">
        <v>653</v>
      </c>
      <c r="C383" s="45" t="s">
        <v>653</v>
      </c>
      <c r="D383" s="45" t="s">
        <v>653</v>
      </c>
      <c r="E383" s="45" t="s">
        <v>653</v>
      </c>
      <c r="F383" s="45" t="s">
        <v>653</v>
      </c>
      <c r="G383" s="45" t="s">
        <v>653</v>
      </c>
      <c r="H383" s="45" t="s">
        <v>653</v>
      </c>
      <c r="I383" s="45" t="s">
        <v>653</v>
      </c>
      <c r="J383" s="45" t="s">
        <v>653</v>
      </c>
      <c r="K383" s="45" t="s">
        <v>653</v>
      </c>
      <c r="L383" s="45" t="s">
        <v>653</v>
      </c>
      <c r="M383" s="45" t="s">
        <v>653</v>
      </c>
      <c r="N383" s="45" t="s">
        <v>653</v>
      </c>
      <c r="O383" s="45" t="s">
        <v>653</v>
      </c>
      <c r="P383" s="45" t="s">
        <v>653</v>
      </c>
      <c r="Q383" s="45" t="s">
        <v>653</v>
      </c>
      <c r="R383" s="45" t="s">
        <v>653</v>
      </c>
      <c r="S383" s="45" t="s">
        <v>653</v>
      </c>
      <c r="T383" s="45" t="s">
        <v>653</v>
      </c>
      <c r="U383" s="45" t="s">
        <v>653</v>
      </c>
      <c r="V383" s="729"/>
      <c r="W383" s="45" t="s">
        <v>653</v>
      </c>
      <c r="X383" s="45" t="s">
        <v>653</v>
      </c>
      <c r="Y383" s="45" t="s">
        <v>653</v>
      </c>
      <c r="Z383" s="45" t="s">
        <v>653</v>
      </c>
      <c r="AA383" s="45" t="s">
        <v>653</v>
      </c>
      <c r="AB383" s="450" t="s">
        <v>653</v>
      </c>
      <c r="AC383" s="45" t="s">
        <v>653</v>
      </c>
      <c r="AD383" s="45" t="s">
        <v>653</v>
      </c>
      <c r="AE383" s="45" t="s">
        <v>653</v>
      </c>
      <c r="AF383" s="45" t="s">
        <v>653</v>
      </c>
      <c r="AG383" s="45" t="s">
        <v>653</v>
      </c>
      <c r="AH383" s="45" t="s">
        <v>653</v>
      </c>
      <c r="AI383" s="45" t="s">
        <v>653</v>
      </c>
      <c r="AJ383" s="45" t="s">
        <v>653</v>
      </c>
      <c r="AK383" s="45" t="s">
        <v>653</v>
      </c>
      <c r="AL383" s="554"/>
      <c r="AM383" s="554"/>
      <c r="AN383" s="45" t="s">
        <v>653</v>
      </c>
      <c r="AO383" s="554"/>
      <c r="AP383" s="554"/>
      <c r="AQ383" s="45" t="s">
        <v>653</v>
      </c>
      <c r="AR383" s="45" t="s">
        <v>653</v>
      </c>
      <c r="AS383" s="45" t="s">
        <v>653</v>
      </c>
      <c r="AT383" s="45" t="s">
        <v>653</v>
      </c>
      <c r="AU383" s="554"/>
      <c r="AV383" s="554"/>
      <c r="AW383" s="45" t="s">
        <v>653</v>
      </c>
      <c r="AX383" s="554"/>
      <c r="AY383" s="554"/>
      <c r="AZ383" s="45" t="s">
        <v>653</v>
      </c>
      <c r="BA383" s="554"/>
      <c r="BB383" s="554"/>
      <c r="BC383" s="580" t="s">
        <v>1024</v>
      </c>
      <c r="BD383" s="572">
        <v>43000</v>
      </c>
      <c r="BE383" s="45" t="s">
        <v>653</v>
      </c>
      <c r="BF383" s="45" t="s">
        <v>653</v>
      </c>
      <c r="BG383" s="45" t="s">
        <v>653</v>
      </c>
      <c r="BH383" s="580" t="s">
        <v>1024</v>
      </c>
      <c r="BI383" s="580" t="s">
        <v>1024</v>
      </c>
      <c r="BJ383" s="45" t="s">
        <v>653</v>
      </c>
      <c r="BK383" s="580" t="s">
        <v>1024</v>
      </c>
      <c r="BL383" s="580" t="s">
        <v>1024</v>
      </c>
      <c r="BM383" s="729"/>
      <c r="BN383" s="45" t="s">
        <v>653</v>
      </c>
      <c r="BO383" s="45" t="s">
        <v>653</v>
      </c>
      <c r="BP383" s="729"/>
      <c r="BQ383" s="45" t="s">
        <v>653</v>
      </c>
      <c r="BR383" s="45" t="s">
        <v>653</v>
      </c>
      <c r="BS383" s="729"/>
      <c r="BT383" s="45" t="s">
        <v>653</v>
      </c>
      <c r="BU383" s="45" t="s">
        <v>653</v>
      </c>
      <c r="BV383" s="45" t="s">
        <v>653</v>
      </c>
      <c r="BW383" s="554"/>
      <c r="BX383" s="554"/>
      <c r="BY383" s="580" t="s">
        <v>1024</v>
      </c>
      <c r="BZ383" s="579"/>
      <c r="CA383" s="579"/>
      <c r="CB383" s="45" t="s">
        <v>653</v>
      </c>
      <c r="CC383" s="579"/>
      <c r="CD383" s="579"/>
      <c r="CE383" s="45" t="s">
        <v>653</v>
      </c>
      <c r="CF383" s="45" t="s">
        <v>653</v>
      </c>
      <c r="CG383" s="45" t="s">
        <v>653</v>
      </c>
      <c r="CH383" s="45" t="s">
        <v>653</v>
      </c>
      <c r="CI383" s="45" t="s">
        <v>653</v>
      </c>
      <c r="CJ383" s="45" t="s">
        <v>653</v>
      </c>
      <c r="CK383" s="729"/>
      <c r="CL383" s="742" t="s">
        <v>665</v>
      </c>
      <c r="CM383" s="450" t="s">
        <v>653</v>
      </c>
      <c r="CN383" s="45" t="s">
        <v>653</v>
      </c>
      <c r="CO383" s="45" t="s">
        <v>653</v>
      </c>
      <c r="CP383" s="45" t="s">
        <v>653</v>
      </c>
      <c r="CQ383" s="45" t="s">
        <v>653</v>
      </c>
      <c r="CR383" s="45" t="s">
        <v>653</v>
      </c>
      <c r="CS383" s="45" t="s">
        <v>653</v>
      </c>
      <c r="CT383" s="45" t="s">
        <v>653</v>
      </c>
    </row>
    <row r="384" spans="1:100" x14ac:dyDescent="0.15">
      <c r="A384" s="572">
        <v>43001</v>
      </c>
      <c r="B384" s="45" t="s">
        <v>653</v>
      </c>
      <c r="C384" s="45" t="s">
        <v>653</v>
      </c>
      <c r="D384" s="45" t="s">
        <v>653</v>
      </c>
      <c r="E384" s="45" t="s">
        <v>653</v>
      </c>
      <c r="F384" s="45" t="s">
        <v>653</v>
      </c>
      <c r="G384" s="45" t="s">
        <v>653</v>
      </c>
      <c r="H384" s="45" t="s">
        <v>653</v>
      </c>
      <c r="I384" s="45" t="s">
        <v>653</v>
      </c>
      <c r="J384" s="45" t="s">
        <v>653</v>
      </c>
      <c r="K384" s="45" t="s">
        <v>653</v>
      </c>
      <c r="L384" s="45" t="s">
        <v>653</v>
      </c>
      <c r="M384" s="45" t="s">
        <v>653</v>
      </c>
      <c r="N384" s="45" t="s">
        <v>653</v>
      </c>
      <c r="O384" s="45" t="s">
        <v>653</v>
      </c>
      <c r="P384" s="45" t="s">
        <v>653</v>
      </c>
      <c r="Q384" s="45" t="s">
        <v>653</v>
      </c>
      <c r="R384" s="45" t="s">
        <v>653</v>
      </c>
      <c r="S384" s="45" t="s">
        <v>653</v>
      </c>
      <c r="T384" s="45" t="s">
        <v>653</v>
      </c>
      <c r="U384" s="45" t="s">
        <v>653</v>
      </c>
      <c r="V384" s="729"/>
      <c r="W384" s="45" t="s">
        <v>653</v>
      </c>
      <c r="X384" s="45" t="s">
        <v>653</v>
      </c>
      <c r="Y384" s="45" t="s">
        <v>653</v>
      </c>
      <c r="Z384" s="45" t="s">
        <v>653</v>
      </c>
      <c r="AA384" s="45" t="s">
        <v>653</v>
      </c>
      <c r="AB384" s="450" t="s">
        <v>653</v>
      </c>
      <c r="AC384" s="45" t="s">
        <v>653</v>
      </c>
      <c r="AD384" s="45" t="s">
        <v>653</v>
      </c>
      <c r="AE384" s="45" t="s">
        <v>653</v>
      </c>
      <c r="AF384" s="45" t="s">
        <v>653</v>
      </c>
      <c r="AG384" s="45" t="s">
        <v>653</v>
      </c>
      <c r="AH384" s="45" t="s">
        <v>653</v>
      </c>
      <c r="AI384" s="45" t="s">
        <v>653</v>
      </c>
      <c r="AJ384" s="45" t="s">
        <v>653</v>
      </c>
      <c r="AK384" s="45" t="s">
        <v>653</v>
      </c>
      <c r="AL384" s="554"/>
      <c r="AM384" s="554"/>
      <c r="AN384" s="45" t="s">
        <v>653</v>
      </c>
      <c r="AO384" s="554"/>
      <c r="AP384" s="554"/>
      <c r="AQ384" s="744" t="s">
        <v>659</v>
      </c>
      <c r="AR384" s="45" t="s">
        <v>653</v>
      </c>
      <c r="AS384" s="45" t="s">
        <v>653</v>
      </c>
      <c r="AT384" s="45" t="s">
        <v>653</v>
      </c>
      <c r="AU384" s="554"/>
      <c r="AV384" s="554"/>
      <c r="AW384" s="45" t="s">
        <v>653</v>
      </c>
      <c r="AX384" s="554"/>
      <c r="AY384" s="554"/>
      <c r="AZ384" s="45" t="s">
        <v>653</v>
      </c>
      <c r="BA384" s="554"/>
      <c r="BB384" s="554"/>
      <c r="BC384" s="580" t="s">
        <v>1024</v>
      </c>
      <c r="BD384" s="572">
        <v>43001</v>
      </c>
      <c r="BE384" s="45" t="s">
        <v>653</v>
      </c>
      <c r="BF384" s="45" t="s">
        <v>653</v>
      </c>
      <c r="BG384" s="45" t="s">
        <v>653</v>
      </c>
      <c r="BH384" s="580" t="s">
        <v>1024</v>
      </c>
      <c r="BI384" s="580" t="s">
        <v>1024</v>
      </c>
      <c r="BJ384" s="45" t="s">
        <v>653</v>
      </c>
      <c r="BK384" s="580" t="s">
        <v>1024</v>
      </c>
      <c r="BL384" s="580" t="s">
        <v>1024</v>
      </c>
      <c r="BM384" s="729"/>
      <c r="BN384" s="45" t="s">
        <v>653</v>
      </c>
      <c r="BO384" s="45" t="s">
        <v>653</v>
      </c>
      <c r="BP384" s="729"/>
      <c r="BQ384" s="45" t="s">
        <v>653</v>
      </c>
      <c r="BR384" s="45" t="s">
        <v>653</v>
      </c>
      <c r="BS384" s="729"/>
      <c r="BT384" s="450" t="s">
        <v>653</v>
      </c>
      <c r="BU384" s="450" t="s">
        <v>653</v>
      </c>
      <c r="BV384" s="45" t="s">
        <v>653</v>
      </c>
      <c r="BW384" s="554"/>
      <c r="BX384" s="554"/>
      <c r="BY384" s="580" t="s">
        <v>1024</v>
      </c>
      <c r="BZ384" s="579"/>
      <c r="CA384" s="579"/>
      <c r="CB384" s="45" t="s">
        <v>653</v>
      </c>
      <c r="CC384" s="579"/>
      <c r="CD384" s="579"/>
      <c r="CE384" s="45" t="s">
        <v>653</v>
      </c>
      <c r="CF384" s="45" t="s">
        <v>653</v>
      </c>
      <c r="CG384" s="45" t="s">
        <v>653</v>
      </c>
      <c r="CH384" s="45" t="s">
        <v>653</v>
      </c>
      <c r="CI384" s="45" t="s">
        <v>653</v>
      </c>
      <c r="CJ384" s="45" t="s">
        <v>653</v>
      </c>
      <c r="CK384" s="729"/>
      <c r="CL384" s="742" t="s">
        <v>665</v>
      </c>
      <c r="CM384" s="744" t="s">
        <v>659</v>
      </c>
      <c r="CN384" s="45" t="s">
        <v>653</v>
      </c>
      <c r="CO384" s="728" t="s">
        <v>665</v>
      </c>
      <c r="CP384" s="45" t="s">
        <v>653</v>
      </c>
      <c r="CQ384" s="45" t="s">
        <v>653</v>
      </c>
      <c r="CR384" s="45" t="s">
        <v>653</v>
      </c>
      <c r="CS384" s="45" t="s">
        <v>653</v>
      </c>
      <c r="CT384" s="45" t="s">
        <v>653</v>
      </c>
    </row>
    <row r="385" spans="1:98" x14ac:dyDescent="0.15">
      <c r="A385" s="572">
        <v>43002</v>
      </c>
      <c r="B385" s="45" t="s">
        <v>653</v>
      </c>
      <c r="C385" s="45" t="s">
        <v>653</v>
      </c>
      <c r="D385" s="45" t="s">
        <v>653</v>
      </c>
      <c r="E385" s="45" t="s">
        <v>653</v>
      </c>
      <c r="F385" s="45" t="s">
        <v>653</v>
      </c>
      <c r="G385" s="45" t="s">
        <v>653</v>
      </c>
      <c r="H385" s="45" t="s">
        <v>653</v>
      </c>
      <c r="I385" s="45" t="s">
        <v>653</v>
      </c>
      <c r="J385" s="45" t="s">
        <v>653</v>
      </c>
      <c r="K385" s="45" t="s">
        <v>653</v>
      </c>
      <c r="L385" s="45" t="s">
        <v>653</v>
      </c>
      <c r="M385" s="45" t="s">
        <v>653</v>
      </c>
      <c r="N385" s="45" t="s">
        <v>653</v>
      </c>
      <c r="O385" s="45" t="s">
        <v>653</v>
      </c>
      <c r="P385" s="45" t="s">
        <v>653</v>
      </c>
      <c r="Q385" s="45" t="s">
        <v>653</v>
      </c>
      <c r="R385" s="45" t="s">
        <v>653</v>
      </c>
      <c r="S385" s="45" t="s">
        <v>653</v>
      </c>
      <c r="T385" s="45" t="s">
        <v>653</v>
      </c>
      <c r="U385" s="45" t="s">
        <v>653</v>
      </c>
      <c r="V385" s="729"/>
      <c r="W385" s="45" t="s">
        <v>653</v>
      </c>
      <c r="X385" s="45" t="s">
        <v>653</v>
      </c>
      <c r="Y385" s="45" t="s">
        <v>653</v>
      </c>
      <c r="Z385" s="45" t="s">
        <v>653</v>
      </c>
      <c r="AA385" s="45" t="s">
        <v>653</v>
      </c>
      <c r="AB385" s="450" t="s">
        <v>653</v>
      </c>
      <c r="AC385" s="45" t="s">
        <v>653</v>
      </c>
      <c r="AD385" s="45" t="s">
        <v>653</v>
      </c>
      <c r="AE385" s="45" t="s">
        <v>653</v>
      </c>
      <c r="AF385" s="45" t="s">
        <v>653</v>
      </c>
      <c r="AG385" s="45" t="s">
        <v>653</v>
      </c>
      <c r="AH385" s="45" t="s">
        <v>653</v>
      </c>
      <c r="AI385" s="45" t="s">
        <v>653</v>
      </c>
      <c r="AJ385" s="45" t="s">
        <v>653</v>
      </c>
      <c r="AK385" s="45" t="s">
        <v>653</v>
      </c>
      <c r="AL385" s="554"/>
      <c r="AM385" s="554"/>
      <c r="AN385" s="45" t="s">
        <v>653</v>
      </c>
      <c r="AO385" s="554"/>
      <c r="AP385" s="554"/>
      <c r="AQ385" s="450" t="s">
        <v>653</v>
      </c>
      <c r="AR385" s="45" t="s">
        <v>653</v>
      </c>
      <c r="AS385" s="45" t="s">
        <v>653</v>
      </c>
      <c r="AT385" s="45" t="s">
        <v>653</v>
      </c>
      <c r="AU385" s="554"/>
      <c r="AV385" s="554"/>
      <c r="AW385" s="45" t="s">
        <v>653</v>
      </c>
      <c r="AX385" s="554"/>
      <c r="AY385" s="554"/>
      <c r="AZ385" s="45" t="s">
        <v>653</v>
      </c>
      <c r="BA385" s="554"/>
      <c r="BB385" s="554"/>
      <c r="BC385" s="580" t="s">
        <v>1024</v>
      </c>
      <c r="BD385" s="572">
        <v>43002</v>
      </c>
      <c r="BE385" s="45" t="s">
        <v>653</v>
      </c>
      <c r="BF385" s="45" t="s">
        <v>653</v>
      </c>
      <c r="BG385" s="45" t="s">
        <v>653</v>
      </c>
      <c r="BH385" s="580" t="s">
        <v>1024</v>
      </c>
      <c r="BI385" s="580" t="s">
        <v>1024</v>
      </c>
      <c r="BJ385" s="45" t="s">
        <v>653</v>
      </c>
      <c r="BK385" s="580" t="s">
        <v>1024</v>
      </c>
      <c r="BL385" s="580" t="s">
        <v>1024</v>
      </c>
      <c r="BM385" s="729"/>
      <c r="BN385" s="45" t="s">
        <v>653</v>
      </c>
      <c r="BO385" s="45" t="s">
        <v>653</v>
      </c>
      <c r="BP385" s="729"/>
      <c r="BQ385" s="45" t="s">
        <v>653</v>
      </c>
      <c r="BR385" s="45" t="s">
        <v>653</v>
      </c>
      <c r="BS385" s="729"/>
      <c r="BT385" s="744" t="s">
        <v>659</v>
      </c>
      <c r="BU385" s="744" t="s">
        <v>659</v>
      </c>
      <c r="BV385" s="45" t="s">
        <v>653</v>
      </c>
      <c r="BW385" s="554"/>
      <c r="BX385" s="554"/>
      <c r="BY385" s="580" t="s">
        <v>1024</v>
      </c>
      <c r="BZ385" s="579"/>
      <c r="CA385" s="579"/>
      <c r="CB385" s="45" t="s">
        <v>653</v>
      </c>
      <c r="CC385" s="579"/>
      <c r="CD385" s="579"/>
      <c r="CE385" s="45" t="s">
        <v>653</v>
      </c>
      <c r="CF385" s="45" t="s">
        <v>653</v>
      </c>
      <c r="CG385" s="45" t="s">
        <v>653</v>
      </c>
      <c r="CH385" s="45" t="s">
        <v>653</v>
      </c>
      <c r="CI385" s="45" t="s">
        <v>653</v>
      </c>
      <c r="CJ385" s="45" t="s">
        <v>653</v>
      </c>
      <c r="CK385" s="729"/>
      <c r="CL385" s="450" t="s">
        <v>653</v>
      </c>
      <c r="CM385" s="744" t="s">
        <v>659</v>
      </c>
      <c r="CN385" s="45" t="s">
        <v>653</v>
      </c>
      <c r="CO385" s="45" t="s">
        <v>653</v>
      </c>
      <c r="CP385" s="45" t="s">
        <v>653</v>
      </c>
      <c r="CQ385" s="45" t="s">
        <v>653</v>
      </c>
      <c r="CR385" s="45" t="s">
        <v>653</v>
      </c>
      <c r="CS385" s="45" t="s">
        <v>653</v>
      </c>
      <c r="CT385" s="45" t="s">
        <v>653</v>
      </c>
    </row>
    <row r="386" spans="1:98" x14ac:dyDescent="0.15">
      <c r="A386" s="572">
        <v>43003</v>
      </c>
      <c r="B386" s="45" t="s">
        <v>653</v>
      </c>
      <c r="C386" s="45" t="s">
        <v>653</v>
      </c>
      <c r="D386" s="45" t="s">
        <v>653</v>
      </c>
      <c r="E386" s="45" t="s">
        <v>653</v>
      </c>
      <c r="F386" s="45" t="s">
        <v>653</v>
      </c>
      <c r="G386" s="45" t="s">
        <v>653</v>
      </c>
      <c r="H386" s="45" t="s">
        <v>653</v>
      </c>
      <c r="I386" s="45" t="s">
        <v>653</v>
      </c>
      <c r="J386" s="45" t="s">
        <v>653</v>
      </c>
      <c r="K386" s="45" t="s">
        <v>653</v>
      </c>
      <c r="L386" s="45" t="s">
        <v>653</v>
      </c>
      <c r="M386" s="45" t="s">
        <v>653</v>
      </c>
      <c r="N386" s="45" t="s">
        <v>653</v>
      </c>
      <c r="O386" s="45" t="s">
        <v>653</v>
      </c>
      <c r="P386" s="45" t="s">
        <v>653</v>
      </c>
      <c r="Q386" s="45" t="s">
        <v>653</v>
      </c>
      <c r="R386" s="45" t="s">
        <v>653</v>
      </c>
      <c r="S386" s="45" t="s">
        <v>653</v>
      </c>
      <c r="T386" s="45" t="s">
        <v>653</v>
      </c>
      <c r="U386" s="45" t="s">
        <v>653</v>
      </c>
      <c r="V386" s="729"/>
      <c r="W386" s="45" t="s">
        <v>653</v>
      </c>
      <c r="X386" s="45" t="s">
        <v>653</v>
      </c>
      <c r="Y386" s="45" t="s">
        <v>653</v>
      </c>
      <c r="Z386" s="45" t="s">
        <v>653</v>
      </c>
      <c r="AA386" s="45" t="s">
        <v>653</v>
      </c>
      <c r="AB386" s="450" t="s">
        <v>653</v>
      </c>
      <c r="AC386" s="45" t="s">
        <v>653</v>
      </c>
      <c r="AD386" s="45" t="s">
        <v>653</v>
      </c>
      <c r="AE386" s="45" t="s">
        <v>653</v>
      </c>
      <c r="AF386" s="45" t="s">
        <v>653</v>
      </c>
      <c r="AG386" s="45" t="s">
        <v>653</v>
      </c>
      <c r="AH386" s="45" t="s">
        <v>653</v>
      </c>
      <c r="AI386" s="45" t="s">
        <v>653</v>
      </c>
      <c r="AJ386" s="45" t="s">
        <v>653</v>
      </c>
      <c r="AK386" s="45" t="s">
        <v>653</v>
      </c>
      <c r="AL386" s="554"/>
      <c r="AM386" s="554"/>
      <c r="AN386" s="45" t="s">
        <v>653</v>
      </c>
      <c r="AO386" s="554"/>
      <c r="AP386" s="554"/>
      <c r="AQ386" s="450" t="s">
        <v>653</v>
      </c>
      <c r="AR386" s="45" t="s">
        <v>653</v>
      </c>
      <c r="AS386" s="45" t="s">
        <v>653</v>
      </c>
      <c r="AT386" s="45" t="s">
        <v>653</v>
      </c>
      <c r="AU386" s="554"/>
      <c r="AV386" s="554"/>
      <c r="AW386" s="45" t="s">
        <v>653</v>
      </c>
      <c r="AX386" s="554"/>
      <c r="AY386" s="554"/>
      <c r="AZ386" s="45" t="s">
        <v>653</v>
      </c>
      <c r="BA386" s="554"/>
      <c r="BB386" s="554"/>
      <c r="BC386" s="580" t="s">
        <v>1024</v>
      </c>
      <c r="BD386" s="572">
        <v>43003</v>
      </c>
      <c r="BE386" s="45" t="s">
        <v>653</v>
      </c>
      <c r="BF386" s="45" t="s">
        <v>653</v>
      </c>
      <c r="BG386" s="45" t="s">
        <v>653</v>
      </c>
      <c r="BH386" s="580" t="s">
        <v>1024</v>
      </c>
      <c r="BI386" s="580" t="s">
        <v>1024</v>
      </c>
      <c r="BJ386" s="45" t="s">
        <v>653</v>
      </c>
      <c r="BK386" s="580" t="s">
        <v>1024</v>
      </c>
      <c r="BL386" s="580" t="s">
        <v>1024</v>
      </c>
      <c r="BM386" s="729"/>
      <c r="BN386" s="45" t="s">
        <v>653</v>
      </c>
      <c r="BO386" s="45" t="s">
        <v>653</v>
      </c>
      <c r="BP386" s="729"/>
      <c r="BQ386" s="45" t="s">
        <v>653</v>
      </c>
      <c r="BR386" s="45" t="s">
        <v>653</v>
      </c>
      <c r="BS386" s="729"/>
      <c r="BT386" s="450" t="s">
        <v>653</v>
      </c>
      <c r="BU386" s="450" t="s">
        <v>653</v>
      </c>
      <c r="BV386" s="45" t="s">
        <v>653</v>
      </c>
      <c r="BW386" s="554"/>
      <c r="BX386" s="554"/>
      <c r="BY386" s="580" t="s">
        <v>1024</v>
      </c>
      <c r="BZ386" s="579"/>
      <c r="CA386" s="579"/>
      <c r="CB386" s="45" t="s">
        <v>653</v>
      </c>
      <c r="CC386" s="579"/>
      <c r="CD386" s="579"/>
      <c r="CE386" s="45" t="s">
        <v>653</v>
      </c>
      <c r="CF386" s="45" t="s">
        <v>653</v>
      </c>
      <c r="CG386" s="45" t="s">
        <v>653</v>
      </c>
      <c r="CH386" s="45" t="s">
        <v>653</v>
      </c>
      <c r="CI386" s="45" t="s">
        <v>653</v>
      </c>
      <c r="CJ386" s="45" t="s">
        <v>653</v>
      </c>
      <c r="CK386" s="729"/>
      <c r="CL386" s="742" t="s">
        <v>665</v>
      </c>
      <c r="CM386" s="450" t="s">
        <v>653</v>
      </c>
      <c r="CN386" s="45" t="s">
        <v>653</v>
      </c>
      <c r="CO386" s="728" t="s">
        <v>665</v>
      </c>
      <c r="CP386" s="45" t="s">
        <v>653</v>
      </c>
      <c r="CQ386" s="45" t="s">
        <v>653</v>
      </c>
      <c r="CR386" s="45" t="s">
        <v>653</v>
      </c>
      <c r="CS386" s="45" t="s">
        <v>653</v>
      </c>
      <c r="CT386" s="45" t="s">
        <v>653</v>
      </c>
    </row>
    <row r="387" spans="1:98" x14ac:dyDescent="0.15">
      <c r="A387" s="572">
        <v>43004</v>
      </c>
      <c r="B387" s="45" t="s">
        <v>653</v>
      </c>
      <c r="C387" s="45" t="s">
        <v>653</v>
      </c>
      <c r="D387" s="45" t="s">
        <v>653</v>
      </c>
      <c r="E387" s="45" t="s">
        <v>653</v>
      </c>
      <c r="F387" s="45" t="s">
        <v>653</v>
      </c>
      <c r="G387" s="45" t="s">
        <v>653</v>
      </c>
      <c r="H387" s="45" t="s">
        <v>653</v>
      </c>
      <c r="I387" s="45" t="s">
        <v>653</v>
      </c>
      <c r="J387" s="45" t="s">
        <v>653</v>
      </c>
      <c r="K387" s="45" t="s">
        <v>653</v>
      </c>
      <c r="L387" s="45" t="s">
        <v>653</v>
      </c>
      <c r="M387" s="45" t="s">
        <v>653</v>
      </c>
      <c r="N387" s="45" t="s">
        <v>653</v>
      </c>
      <c r="O387" s="45" t="s">
        <v>653</v>
      </c>
      <c r="P387" s="45" t="s">
        <v>653</v>
      </c>
      <c r="Q387" s="45" t="s">
        <v>653</v>
      </c>
      <c r="R387" s="45" t="s">
        <v>653</v>
      </c>
      <c r="S387" s="45" t="s">
        <v>653</v>
      </c>
      <c r="T387" s="45" t="s">
        <v>653</v>
      </c>
      <c r="U387" s="45" t="s">
        <v>653</v>
      </c>
      <c r="V387" s="729"/>
      <c r="W387" s="45" t="s">
        <v>653</v>
      </c>
      <c r="X387" s="45" t="s">
        <v>653</v>
      </c>
      <c r="Y387" s="45" t="s">
        <v>653</v>
      </c>
      <c r="Z387" s="45" t="s">
        <v>653</v>
      </c>
      <c r="AA387" s="45" t="s">
        <v>653</v>
      </c>
      <c r="AB387" s="450" t="s">
        <v>653</v>
      </c>
      <c r="AC387" s="45" t="s">
        <v>653</v>
      </c>
      <c r="AD387" s="45" t="s">
        <v>653</v>
      </c>
      <c r="AE387" s="45" t="s">
        <v>653</v>
      </c>
      <c r="AF387" s="45" t="s">
        <v>653</v>
      </c>
      <c r="AG387" s="45" t="s">
        <v>653</v>
      </c>
      <c r="AH387" s="45" t="s">
        <v>653</v>
      </c>
      <c r="AI387" s="45" t="s">
        <v>653</v>
      </c>
      <c r="AJ387" s="45" t="s">
        <v>653</v>
      </c>
      <c r="AK387" s="45" t="s">
        <v>653</v>
      </c>
      <c r="AL387" s="554"/>
      <c r="AM387" s="554"/>
      <c r="AN387" s="45" t="s">
        <v>653</v>
      </c>
      <c r="AO387" s="554"/>
      <c r="AP387" s="554"/>
      <c r="AQ387" s="450" t="s">
        <v>653</v>
      </c>
      <c r="AR387" s="45" t="s">
        <v>653</v>
      </c>
      <c r="AS387" s="45" t="s">
        <v>653</v>
      </c>
      <c r="AT387" s="45" t="s">
        <v>653</v>
      </c>
      <c r="AU387" s="554"/>
      <c r="AV387" s="554"/>
      <c r="AW387" s="45" t="s">
        <v>653</v>
      </c>
      <c r="AX387" s="554"/>
      <c r="AY387" s="554"/>
      <c r="AZ387" s="45" t="s">
        <v>653</v>
      </c>
      <c r="BA387" s="554"/>
      <c r="BB387" s="554"/>
      <c r="BC387" s="580" t="s">
        <v>1024</v>
      </c>
      <c r="BD387" s="572">
        <v>43004</v>
      </c>
      <c r="BE387" s="45" t="s">
        <v>653</v>
      </c>
      <c r="BF387" s="45" t="s">
        <v>653</v>
      </c>
      <c r="BG387" s="45" t="s">
        <v>653</v>
      </c>
      <c r="BH387" s="580" t="s">
        <v>1024</v>
      </c>
      <c r="BI387" s="580" t="s">
        <v>1024</v>
      </c>
      <c r="BJ387" s="45" t="s">
        <v>653</v>
      </c>
      <c r="BK387" s="580" t="s">
        <v>1024</v>
      </c>
      <c r="BL387" s="580" t="s">
        <v>1024</v>
      </c>
      <c r="BM387" s="729"/>
      <c r="BN387" s="45" t="s">
        <v>653</v>
      </c>
      <c r="BO387" s="45" t="s">
        <v>653</v>
      </c>
      <c r="BP387" s="729"/>
      <c r="BQ387" s="45" t="s">
        <v>653</v>
      </c>
      <c r="BR387" s="45" t="s">
        <v>653</v>
      </c>
      <c r="BS387" s="729"/>
      <c r="BT387" s="450" t="s">
        <v>653</v>
      </c>
      <c r="BU387" s="450" t="s">
        <v>653</v>
      </c>
      <c r="BV387" s="45" t="s">
        <v>653</v>
      </c>
      <c r="BW387" s="554"/>
      <c r="BX387" s="554"/>
      <c r="BY387" s="580" t="s">
        <v>1024</v>
      </c>
      <c r="BZ387" s="579"/>
      <c r="CA387" s="579"/>
      <c r="CB387" s="45" t="s">
        <v>653</v>
      </c>
      <c r="CC387" s="579"/>
      <c r="CD387" s="579"/>
      <c r="CE387" s="45" t="s">
        <v>653</v>
      </c>
      <c r="CF387" s="45" t="s">
        <v>653</v>
      </c>
      <c r="CG387" s="45" t="s">
        <v>653</v>
      </c>
      <c r="CH387" s="45" t="s">
        <v>653</v>
      </c>
      <c r="CI387" s="45" t="s">
        <v>653</v>
      </c>
      <c r="CJ387" s="45" t="s">
        <v>653</v>
      </c>
      <c r="CK387" s="729"/>
      <c r="CL387" s="450" t="s">
        <v>653</v>
      </c>
      <c r="CM387" s="450" t="s">
        <v>653</v>
      </c>
      <c r="CN387" s="45" t="s">
        <v>653</v>
      </c>
      <c r="CO387" s="45" t="s">
        <v>653</v>
      </c>
      <c r="CP387" s="45" t="s">
        <v>653</v>
      </c>
      <c r="CQ387" s="45" t="s">
        <v>653</v>
      </c>
      <c r="CR387" s="45" t="s">
        <v>653</v>
      </c>
      <c r="CS387" s="45" t="s">
        <v>653</v>
      </c>
      <c r="CT387" s="45" t="s">
        <v>653</v>
      </c>
    </row>
    <row r="388" spans="1:98" x14ac:dyDescent="0.15">
      <c r="A388" s="572">
        <v>43005</v>
      </c>
      <c r="B388" s="45" t="s">
        <v>653</v>
      </c>
      <c r="C388" s="45" t="s">
        <v>653</v>
      </c>
      <c r="D388" s="45" t="s">
        <v>653</v>
      </c>
      <c r="E388" s="45" t="s">
        <v>653</v>
      </c>
      <c r="F388" s="45" t="s">
        <v>653</v>
      </c>
      <c r="G388" s="45" t="s">
        <v>653</v>
      </c>
      <c r="H388" s="45" t="s">
        <v>653</v>
      </c>
      <c r="I388" s="45" t="s">
        <v>653</v>
      </c>
      <c r="J388" s="45" t="s">
        <v>653</v>
      </c>
      <c r="K388" s="45" t="s">
        <v>653</v>
      </c>
      <c r="L388" s="45" t="s">
        <v>653</v>
      </c>
      <c r="M388" s="45" t="s">
        <v>653</v>
      </c>
      <c r="N388" s="45" t="s">
        <v>653</v>
      </c>
      <c r="O388" s="45" t="s">
        <v>653</v>
      </c>
      <c r="P388" s="45" t="s">
        <v>653</v>
      </c>
      <c r="Q388" s="45" t="s">
        <v>653</v>
      </c>
      <c r="R388" s="45" t="s">
        <v>653</v>
      </c>
      <c r="S388" s="45" t="s">
        <v>653</v>
      </c>
      <c r="T388" s="45" t="s">
        <v>653</v>
      </c>
      <c r="U388" s="45" t="s">
        <v>653</v>
      </c>
      <c r="V388" s="729"/>
      <c r="W388" s="45" t="s">
        <v>653</v>
      </c>
      <c r="X388" s="45" t="s">
        <v>653</v>
      </c>
      <c r="Y388" s="45" t="s">
        <v>653</v>
      </c>
      <c r="Z388" s="45" t="s">
        <v>653</v>
      </c>
      <c r="AA388" s="45" t="s">
        <v>653</v>
      </c>
      <c r="AB388" s="744" t="s">
        <v>659</v>
      </c>
      <c r="AC388" s="45" t="s">
        <v>653</v>
      </c>
      <c r="AD388" s="45" t="s">
        <v>653</v>
      </c>
      <c r="AE388" s="45" t="s">
        <v>653</v>
      </c>
      <c r="AF388" s="45" t="s">
        <v>653</v>
      </c>
      <c r="AG388" s="45" t="s">
        <v>653</v>
      </c>
      <c r="AH388" s="45" t="s">
        <v>653</v>
      </c>
      <c r="AI388" s="45" t="s">
        <v>653</v>
      </c>
      <c r="AJ388" s="45" t="s">
        <v>653</v>
      </c>
      <c r="AK388" s="45" t="s">
        <v>653</v>
      </c>
      <c r="AL388" s="554"/>
      <c r="AM388" s="554"/>
      <c r="AN388" s="45" t="s">
        <v>653</v>
      </c>
      <c r="AO388" s="554"/>
      <c r="AP388" s="554"/>
      <c r="AQ388" s="450" t="s">
        <v>653</v>
      </c>
      <c r="AR388" s="45" t="s">
        <v>653</v>
      </c>
      <c r="AS388" s="45" t="s">
        <v>653</v>
      </c>
      <c r="AT388" s="45" t="s">
        <v>653</v>
      </c>
      <c r="AU388" s="554"/>
      <c r="AV388" s="554"/>
      <c r="AW388" s="45" t="s">
        <v>653</v>
      </c>
      <c r="AX388" s="554"/>
      <c r="AY388" s="554"/>
      <c r="AZ388" s="45" t="s">
        <v>653</v>
      </c>
      <c r="BA388" s="554"/>
      <c r="BB388" s="554"/>
      <c r="BC388" s="580" t="s">
        <v>1024</v>
      </c>
      <c r="BD388" s="572">
        <v>43005</v>
      </c>
      <c r="BE388" s="45" t="s">
        <v>653</v>
      </c>
      <c r="BF388" s="45" t="s">
        <v>653</v>
      </c>
      <c r="BG388" s="45" t="s">
        <v>653</v>
      </c>
      <c r="BH388" s="580" t="s">
        <v>1024</v>
      </c>
      <c r="BI388" s="580" t="s">
        <v>1024</v>
      </c>
      <c r="BJ388" s="45" t="s">
        <v>653</v>
      </c>
      <c r="BK388" s="580" t="s">
        <v>1024</v>
      </c>
      <c r="BL388" s="580" t="s">
        <v>1024</v>
      </c>
      <c r="BM388" s="729"/>
      <c r="BN388" s="45" t="s">
        <v>653</v>
      </c>
      <c r="BO388" s="45" t="s">
        <v>653</v>
      </c>
      <c r="BP388" s="729"/>
      <c r="BQ388" s="45" t="s">
        <v>653</v>
      </c>
      <c r="BR388" s="45" t="s">
        <v>653</v>
      </c>
      <c r="BS388" s="729"/>
      <c r="BT388" s="450" t="s">
        <v>653</v>
      </c>
      <c r="BU388" s="450" t="s">
        <v>653</v>
      </c>
      <c r="BV388" s="45" t="s">
        <v>653</v>
      </c>
      <c r="BW388" s="554"/>
      <c r="BX388" s="554"/>
      <c r="BY388" s="580" t="s">
        <v>1024</v>
      </c>
      <c r="BZ388" s="579"/>
      <c r="CA388" s="579"/>
      <c r="CB388" s="45" t="s">
        <v>653</v>
      </c>
      <c r="CC388" s="579"/>
      <c r="CD388" s="579"/>
      <c r="CE388" s="45" t="s">
        <v>653</v>
      </c>
      <c r="CF388" s="45" t="s">
        <v>653</v>
      </c>
      <c r="CG388" s="45" t="s">
        <v>653</v>
      </c>
      <c r="CH388" s="45" t="s">
        <v>653</v>
      </c>
      <c r="CI388" s="45" t="s">
        <v>653</v>
      </c>
      <c r="CJ388" s="45" t="s">
        <v>653</v>
      </c>
      <c r="CK388" s="729"/>
      <c r="CL388" s="450" t="s">
        <v>653</v>
      </c>
      <c r="CM388" s="450" t="s">
        <v>653</v>
      </c>
      <c r="CN388" s="45" t="s">
        <v>653</v>
      </c>
      <c r="CO388" s="45" t="s">
        <v>653</v>
      </c>
      <c r="CP388" s="45" t="s">
        <v>653</v>
      </c>
      <c r="CQ388" s="45" t="s">
        <v>653</v>
      </c>
      <c r="CR388" s="45" t="s">
        <v>653</v>
      </c>
      <c r="CS388" s="45" t="s">
        <v>653</v>
      </c>
      <c r="CT388" s="45" t="s">
        <v>653</v>
      </c>
    </row>
    <row r="389" spans="1:98" x14ac:dyDescent="0.15">
      <c r="A389" s="572">
        <v>43006</v>
      </c>
      <c r="B389" s="45" t="s">
        <v>653</v>
      </c>
      <c r="C389" s="45" t="s">
        <v>653</v>
      </c>
      <c r="D389" s="45" t="s">
        <v>653</v>
      </c>
      <c r="E389" s="45" t="s">
        <v>653</v>
      </c>
      <c r="F389" s="45" t="s">
        <v>653</v>
      </c>
      <c r="G389" s="45" t="s">
        <v>653</v>
      </c>
      <c r="H389" s="45" t="s">
        <v>653</v>
      </c>
      <c r="I389" s="45" t="s">
        <v>653</v>
      </c>
      <c r="J389" s="45" t="s">
        <v>653</v>
      </c>
      <c r="K389" s="45" t="s">
        <v>653</v>
      </c>
      <c r="L389" s="45" t="s">
        <v>653</v>
      </c>
      <c r="M389" s="45" t="s">
        <v>653</v>
      </c>
      <c r="N389" s="45" t="s">
        <v>653</v>
      </c>
      <c r="O389" s="45" t="s">
        <v>653</v>
      </c>
      <c r="P389" s="45" t="s">
        <v>653</v>
      </c>
      <c r="Q389" s="45" t="s">
        <v>653</v>
      </c>
      <c r="R389" s="45" t="s">
        <v>653</v>
      </c>
      <c r="S389" s="45" t="s">
        <v>653</v>
      </c>
      <c r="T389" s="45" t="s">
        <v>653</v>
      </c>
      <c r="U389" s="45" t="s">
        <v>653</v>
      </c>
      <c r="V389" s="729"/>
      <c r="W389" s="45" t="s">
        <v>653</v>
      </c>
      <c r="X389" s="45" t="s">
        <v>653</v>
      </c>
      <c r="Y389" s="45" t="s">
        <v>653</v>
      </c>
      <c r="Z389" s="45" t="s">
        <v>653</v>
      </c>
      <c r="AA389" s="45" t="s">
        <v>653</v>
      </c>
      <c r="AB389" s="450" t="s">
        <v>653</v>
      </c>
      <c r="AC389" s="45" t="s">
        <v>653</v>
      </c>
      <c r="AD389" s="45" t="s">
        <v>653</v>
      </c>
      <c r="AE389" s="45" t="s">
        <v>653</v>
      </c>
      <c r="AF389" s="45" t="s">
        <v>653</v>
      </c>
      <c r="AG389" s="45" t="s">
        <v>653</v>
      </c>
      <c r="AH389" s="45" t="s">
        <v>653</v>
      </c>
      <c r="AI389" s="45" t="s">
        <v>653</v>
      </c>
      <c r="AJ389" s="45" t="s">
        <v>653</v>
      </c>
      <c r="AK389" s="45" t="s">
        <v>653</v>
      </c>
      <c r="AL389" s="554"/>
      <c r="AM389" s="554"/>
      <c r="AN389" s="45" t="s">
        <v>653</v>
      </c>
      <c r="AO389" s="554"/>
      <c r="AP389" s="554"/>
      <c r="AQ389" s="450" t="s">
        <v>653</v>
      </c>
      <c r="AR389" s="45" t="s">
        <v>653</v>
      </c>
      <c r="AS389" s="45" t="s">
        <v>653</v>
      </c>
      <c r="AT389" s="45" t="s">
        <v>653</v>
      </c>
      <c r="AU389" s="554"/>
      <c r="AV389" s="554"/>
      <c r="AW389" s="45" t="s">
        <v>653</v>
      </c>
      <c r="AX389" s="554"/>
      <c r="AY389" s="554"/>
      <c r="AZ389" s="45" t="s">
        <v>653</v>
      </c>
      <c r="BA389" s="554"/>
      <c r="BB389" s="554"/>
      <c r="BC389" s="580" t="s">
        <v>1024</v>
      </c>
      <c r="BD389" s="572">
        <v>43006</v>
      </c>
      <c r="BE389" s="45" t="s">
        <v>653</v>
      </c>
      <c r="BF389" s="45" t="s">
        <v>653</v>
      </c>
      <c r="BG389" s="45" t="s">
        <v>653</v>
      </c>
      <c r="BH389" s="580" t="s">
        <v>1024</v>
      </c>
      <c r="BI389" s="580" t="s">
        <v>1024</v>
      </c>
      <c r="BJ389" s="45" t="s">
        <v>653</v>
      </c>
      <c r="BK389" s="580" t="s">
        <v>1024</v>
      </c>
      <c r="BL389" s="580" t="s">
        <v>1024</v>
      </c>
      <c r="BM389" s="729"/>
      <c r="BN389" s="45" t="s">
        <v>653</v>
      </c>
      <c r="BO389" s="45" t="s">
        <v>653</v>
      </c>
      <c r="BP389" s="729"/>
      <c r="BQ389" s="45" t="s">
        <v>653</v>
      </c>
      <c r="BR389" s="45" t="s">
        <v>653</v>
      </c>
      <c r="BS389" s="729"/>
      <c r="BT389" s="450" t="s">
        <v>653</v>
      </c>
      <c r="BU389" s="450" t="s">
        <v>653</v>
      </c>
      <c r="BV389" s="45" t="s">
        <v>653</v>
      </c>
      <c r="BW389" s="554"/>
      <c r="BX389" s="554"/>
      <c r="BY389" s="580" t="s">
        <v>1024</v>
      </c>
      <c r="BZ389" s="579"/>
      <c r="CA389" s="579"/>
      <c r="CB389" s="45" t="s">
        <v>653</v>
      </c>
      <c r="CC389" s="579"/>
      <c r="CD389" s="579"/>
      <c r="CE389" s="45" t="s">
        <v>653</v>
      </c>
      <c r="CF389" s="45" t="s">
        <v>653</v>
      </c>
      <c r="CG389" s="45" t="s">
        <v>653</v>
      </c>
      <c r="CH389" s="45" t="s">
        <v>653</v>
      </c>
      <c r="CI389" s="45" t="s">
        <v>653</v>
      </c>
      <c r="CJ389" s="45" t="s">
        <v>653</v>
      </c>
      <c r="CK389" s="729"/>
      <c r="CL389" s="450" t="s">
        <v>653</v>
      </c>
      <c r="CM389" s="450" t="s">
        <v>653</v>
      </c>
      <c r="CN389" s="45" t="s">
        <v>653</v>
      </c>
      <c r="CO389" s="45" t="s">
        <v>653</v>
      </c>
      <c r="CP389" s="45" t="s">
        <v>653</v>
      </c>
      <c r="CQ389" s="45" t="s">
        <v>653</v>
      </c>
      <c r="CR389" s="45" t="s">
        <v>653</v>
      </c>
      <c r="CS389" s="45" t="s">
        <v>653</v>
      </c>
      <c r="CT389" s="45" t="s">
        <v>653</v>
      </c>
    </row>
    <row r="390" spans="1:98" x14ac:dyDescent="0.15">
      <c r="A390" s="572">
        <v>43007</v>
      </c>
      <c r="B390" s="45" t="s">
        <v>653</v>
      </c>
      <c r="C390" s="45" t="s">
        <v>653</v>
      </c>
      <c r="D390" s="45" t="s">
        <v>653</v>
      </c>
      <c r="E390" s="45" t="s">
        <v>653</v>
      </c>
      <c r="F390" s="45" t="s">
        <v>653</v>
      </c>
      <c r="G390" s="45" t="s">
        <v>653</v>
      </c>
      <c r="H390" s="45" t="s">
        <v>653</v>
      </c>
      <c r="I390" s="45" t="s">
        <v>653</v>
      </c>
      <c r="J390" s="45" t="s">
        <v>653</v>
      </c>
      <c r="K390" s="45" t="s">
        <v>653</v>
      </c>
      <c r="L390" s="45" t="s">
        <v>653</v>
      </c>
      <c r="M390" s="45" t="s">
        <v>653</v>
      </c>
      <c r="N390" s="45" t="s">
        <v>653</v>
      </c>
      <c r="O390" s="45" t="s">
        <v>653</v>
      </c>
      <c r="P390" s="45" t="s">
        <v>653</v>
      </c>
      <c r="Q390" s="45" t="s">
        <v>653</v>
      </c>
      <c r="R390" s="45" t="s">
        <v>653</v>
      </c>
      <c r="S390" s="45" t="s">
        <v>653</v>
      </c>
      <c r="T390" s="45" t="s">
        <v>653</v>
      </c>
      <c r="U390" s="45" t="s">
        <v>653</v>
      </c>
      <c r="V390" s="729"/>
      <c r="W390" s="45" t="s">
        <v>653</v>
      </c>
      <c r="X390" s="45" t="s">
        <v>653</v>
      </c>
      <c r="Y390" s="45" t="s">
        <v>653</v>
      </c>
      <c r="Z390" s="45" t="s">
        <v>653</v>
      </c>
      <c r="AA390" s="45" t="s">
        <v>653</v>
      </c>
      <c r="AB390" s="450" t="s">
        <v>653</v>
      </c>
      <c r="AC390" s="45" t="s">
        <v>653</v>
      </c>
      <c r="AD390" s="45" t="s">
        <v>653</v>
      </c>
      <c r="AE390" s="45" t="s">
        <v>653</v>
      </c>
      <c r="AF390" s="45" t="s">
        <v>653</v>
      </c>
      <c r="AG390" s="45" t="s">
        <v>653</v>
      </c>
      <c r="AH390" s="45" t="s">
        <v>653</v>
      </c>
      <c r="AI390" s="45" t="s">
        <v>653</v>
      </c>
      <c r="AJ390" s="45" t="s">
        <v>653</v>
      </c>
      <c r="AK390" s="45" t="s">
        <v>653</v>
      </c>
      <c r="AL390" s="554"/>
      <c r="AM390" s="554"/>
      <c r="AN390" s="45" t="s">
        <v>653</v>
      </c>
      <c r="AO390" s="554"/>
      <c r="AP390" s="554"/>
      <c r="AQ390" s="450" t="s">
        <v>653</v>
      </c>
      <c r="AR390" s="45" t="s">
        <v>653</v>
      </c>
      <c r="AS390" s="45" t="s">
        <v>653</v>
      </c>
      <c r="AT390" s="45" t="s">
        <v>653</v>
      </c>
      <c r="AU390" s="554"/>
      <c r="AV390" s="554"/>
      <c r="AW390" s="45" t="s">
        <v>653</v>
      </c>
      <c r="AX390" s="554"/>
      <c r="AY390" s="554"/>
      <c r="AZ390" s="45" t="s">
        <v>653</v>
      </c>
      <c r="BA390" s="554"/>
      <c r="BB390" s="554"/>
      <c r="BC390" s="580" t="s">
        <v>1024</v>
      </c>
      <c r="BD390" s="572">
        <v>43007</v>
      </c>
      <c r="BE390" s="45" t="s">
        <v>653</v>
      </c>
      <c r="BF390" s="45" t="s">
        <v>653</v>
      </c>
      <c r="BG390" s="45" t="s">
        <v>653</v>
      </c>
      <c r="BH390" s="580" t="s">
        <v>1024</v>
      </c>
      <c r="BI390" s="580" t="s">
        <v>1024</v>
      </c>
      <c r="BJ390" s="45" t="s">
        <v>653</v>
      </c>
      <c r="BK390" s="580" t="s">
        <v>1024</v>
      </c>
      <c r="BL390" s="580" t="s">
        <v>1024</v>
      </c>
      <c r="BM390" s="729"/>
      <c r="BN390" s="45" t="s">
        <v>653</v>
      </c>
      <c r="BO390" s="45" t="s">
        <v>653</v>
      </c>
      <c r="BP390" s="729"/>
      <c r="BQ390" s="45" t="s">
        <v>653</v>
      </c>
      <c r="BR390" s="45" t="s">
        <v>653</v>
      </c>
      <c r="BS390" s="729"/>
      <c r="BT390" s="450" t="s">
        <v>653</v>
      </c>
      <c r="BU390" s="450" t="s">
        <v>653</v>
      </c>
      <c r="BV390" s="45" t="s">
        <v>653</v>
      </c>
      <c r="BW390" s="554"/>
      <c r="BX390" s="554"/>
      <c r="BY390" s="580" t="s">
        <v>1024</v>
      </c>
      <c r="BZ390" s="579"/>
      <c r="CA390" s="579"/>
      <c r="CB390" s="45" t="s">
        <v>653</v>
      </c>
      <c r="CC390" s="579"/>
      <c r="CD390" s="579"/>
      <c r="CE390" s="45" t="s">
        <v>653</v>
      </c>
      <c r="CF390" s="45" t="s">
        <v>653</v>
      </c>
      <c r="CG390" s="45" t="s">
        <v>653</v>
      </c>
      <c r="CH390" s="45" t="s">
        <v>653</v>
      </c>
      <c r="CI390" s="45" t="s">
        <v>653</v>
      </c>
      <c r="CJ390" s="45" t="s">
        <v>653</v>
      </c>
      <c r="CK390" s="729"/>
      <c r="CL390" s="742" t="s">
        <v>665</v>
      </c>
      <c r="CM390" s="450" t="s">
        <v>653</v>
      </c>
      <c r="CN390" s="45" t="s">
        <v>653</v>
      </c>
      <c r="CO390" s="728" t="s">
        <v>665</v>
      </c>
      <c r="CP390" s="45" t="s">
        <v>653</v>
      </c>
      <c r="CQ390" s="45" t="s">
        <v>653</v>
      </c>
      <c r="CR390" s="45" t="s">
        <v>653</v>
      </c>
      <c r="CS390" s="45" t="s">
        <v>653</v>
      </c>
      <c r="CT390" s="45" t="s">
        <v>653</v>
      </c>
    </row>
    <row r="391" spans="1:98" x14ac:dyDescent="0.15">
      <c r="A391" s="572">
        <v>43008</v>
      </c>
      <c r="B391" s="45" t="s">
        <v>653</v>
      </c>
      <c r="C391" s="45" t="s">
        <v>653</v>
      </c>
      <c r="D391" s="45" t="s">
        <v>653</v>
      </c>
      <c r="E391" s="45" t="s">
        <v>653</v>
      </c>
      <c r="F391" s="45" t="s">
        <v>653</v>
      </c>
      <c r="G391" s="45" t="s">
        <v>653</v>
      </c>
      <c r="H391" s="45" t="s">
        <v>653</v>
      </c>
      <c r="I391" s="45" t="s">
        <v>653</v>
      </c>
      <c r="J391" s="45" t="s">
        <v>653</v>
      </c>
      <c r="K391" s="45" t="s">
        <v>653</v>
      </c>
      <c r="L391" s="45" t="s">
        <v>653</v>
      </c>
      <c r="M391" s="45" t="s">
        <v>653</v>
      </c>
      <c r="N391" s="45" t="s">
        <v>653</v>
      </c>
      <c r="O391" s="45" t="s">
        <v>653</v>
      </c>
      <c r="P391" s="45" t="s">
        <v>653</v>
      </c>
      <c r="Q391" s="45" t="s">
        <v>653</v>
      </c>
      <c r="R391" s="45" t="s">
        <v>653</v>
      </c>
      <c r="S391" s="45" t="s">
        <v>653</v>
      </c>
      <c r="T391" s="45" t="s">
        <v>653</v>
      </c>
      <c r="U391" s="45" t="s">
        <v>653</v>
      </c>
      <c r="V391" s="729"/>
      <c r="W391" s="45" t="s">
        <v>653</v>
      </c>
      <c r="X391" s="45" t="s">
        <v>653</v>
      </c>
      <c r="Y391" s="45" t="s">
        <v>653</v>
      </c>
      <c r="Z391" s="45" t="s">
        <v>653</v>
      </c>
      <c r="AA391" s="45" t="s">
        <v>653</v>
      </c>
      <c r="AB391" s="450" t="s">
        <v>653</v>
      </c>
      <c r="AC391" s="45" t="s">
        <v>653</v>
      </c>
      <c r="AD391" s="45" t="s">
        <v>653</v>
      </c>
      <c r="AE391" s="45" t="s">
        <v>653</v>
      </c>
      <c r="AF391" s="45" t="s">
        <v>653</v>
      </c>
      <c r="AG391" s="45" t="s">
        <v>653</v>
      </c>
      <c r="AH391" s="45" t="s">
        <v>653</v>
      </c>
      <c r="AI391" s="45" t="s">
        <v>653</v>
      </c>
      <c r="AJ391" s="45" t="s">
        <v>653</v>
      </c>
      <c r="AK391" s="45" t="s">
        <v>653</v>
      </c>
      <c r="AL391" s="554"/>
      <c r="AM391" s="554"/>
      <c r="AN391" s="45" t="s">
        <v>653</v>
      </c>
      <c r="AO391" s="554"/>
      <c r="AP391" s="554"/>
      <c r="AQ391" s="450" t="s">
        <v>653</v>
      </c>
      <c r="AR391" s="45" t="s">
        <v>653</v>
      </c>
      <c r="AS391" s="45" t="s">
        <v>653</v>
      </c>
      <c r="AT391" s="45" t="s">
        <v>653</v>
      </c>
      <c r="AU391" s="554"/>
      <c r="AV391" s="554"/>
      <c r="AW391" s="45" t="s">
        <v>653</v>
      </c>
      <c r="AX391" s="554"/>
      <c r="AY391" s="554"/>
      <c r="AZ391" s="45" t="s">
        <v>653</v>
      </c>
      <c r="BA391" s="554"/>
      <c r="BB391" s="554"/>
      <c r="BC391" s="580" t="s">
        <v>1024</v>
      </c>
      <c r="BD391" s="572">
        <v>43008</v>
      </c>
      <c r="BE391" s="45" t="s">
        <v>653</v>
      </c>
      <c r="BF391" s="45" t="s">
        <v>653</v>
      </c>
      <c r="BG391" s="45" t="s">
        <v>653</v>
      </c>
      <c r="BH391" s="580" t="s">
        <v>1024</v>
      </c>
      <c r="BI391" s="580" t="s">
        <v>1024</v>
      </c>
      <c r="BJ391" s="45" t="s">
        <v>653</v>
      </c>
      <c r="BK391" s="580" t="s">
        <v>1024</v>
      </c>
      <c r="BL391" s="580" t="s">
        <v>1024</v>
      </c>
      <c r="BM391" s="729"/>
      <c r="BN391" s="45" t="s">
        <v>653</v>
      </c>
      <c r="BO391" s="45" t="s">
        <v>653</v>
      </c>
      <c r="BP391" s="729"/>
      <c r="BQ391" s="45" t="s">
        <v>653</v>
      </c>
      <c r="BR391" s="45" t="s">
        <v>653</v>
      </c>
      <c r="BS391" s="729"/>
      <c r="BT391" s="450" t="s">
        <v>653</v>
      </c>
      <c r="BU391" s="450" t="s">
        <v>653</v>
      </c>
      <c r="BV391" s="45" t="s">
        <v>653</v>
      </c>
      <c r="BW391" s="554"/>
      <c r="BX391" s="554"/>
      <c r="BY391" s="580" t="s">
        <v>1024</v>
      </c>
      <c r="BZ391" s="579"/>
      <c r="CA391" s="579"/>
      <c r="CB391" s="45" t="s">
        <v>653</v>
      </c>
      <c r="CC391" s="579"/>
      <c r="CD391" s="579"/>
      <c r="CE391" s="45" t="s">
        <v>653</v>
      </c>
      <c r="CF391" s="45" t="s">
        <v>653</v>
      </c>
      <c r="CG391" s="45" t="s">
        <v>653</v>
      </c>
      <c r="CH391" s="45" t="s">
        <v>653</v>
      </c>
      <c r="CI391" s="45" t="s">
        <v>653</v>
      </c>
      <c r="CJ391" s="45" t="s">
        <v>653</v>
      </c>
      <c r="CK391" s="729"/>
      <c r="CL391" s="742" t="s">
        <v>665</v>
      </c>
      <c r="CM391" s="744" t="s">
        <v>659</v>
      </c>
      <c r="CN391" s="45" t="s">
        <v>653</v>
      </c>
      <c r="CO391" s="728" t="s">
        <v>665</v>
      </c>
      <c r="CP391" s="45" t="s">
        <v>653</v>
      </c>
      <c r="CQ391" s="45" t="s">
        <v>653</v>
      </c>
      <c r="CR391" s="45" t="s">
        <v>653</v>
      </c>
      <c r="CS391" s="45" t="s">
        <v>653</v>
      </c>
      <c r="CT391" s="45" t="s">
        <v>653</v>
      </c>
    </row>
    <row r="392" spans="1:98" x14ac:dyDescent="0.15">
      <c r="AN392"/>
      <c r="BC392"/>
      <c r="BD392"/>
      <c r="BE392"/>
      <c r="BF392"/>
      <c r="BG392"/>
      <c r="BH392"/>
      <c r="BI392"/>
      <c r="BJ392"/>
      <c r="BK392"/>
      <c r="BL392"/>
      <c r="BM392"/>
      <c r="BN392"/>
      <c r="BO392"/>
      <c r="BP392"/>
      <c r="BQ392"/>
      <c r="BR392"/>
      <c r="BS392"/>
      <c r="BT392"/>
      <c r="BU392"/>
      <c r="BV392"/>
      <c r="CB392"/>
    </row>
    <row r="393" spans="1:98" x14ac:dyDescent="0.15">
      <c r="AN393"/>
      <c r="BC393"/>
      <c r="BD393"/>
      <c r="BE393"/>
      <c r="BF393"/>
      <c r="BG393"/>
      <c r="BH393"/>
      <c r="BI393"/>
      <c r="BJ393"/>
      <c r="BK393"/>
      <c r="BL393"/>
      <c r="BM393"/>
      <c r="BN393"/>
      <c r="BO393"/>
      <c r="BP393"/>
      <c r="BQ393"/>
      <c r="BR393"/>
      <c r="BS393"/>
      <c r="BT393"/>
      <c r="BU393"/>
      <c r="BV393"/>
      <c r="CB393"/>
    </row>
    <row r="394" spans="1:98" x14ac:dyDescent="0.15">
      <c r="AN394"/>
      <c r="BC394"/>
      <c r="BD394"/>
      <c r="BE394"/>
      <c r="BF394"/>
      <c r="BG394"/>
      <c r="BH394"/>
      <c r="BI394"/>
      <c r="BJ394"/>
      <c r="BK394"/>
      <c r="BL394"/>
      <c r="BM394"/>
      <c r="BN394"/>
      <c r="BO394"/>
      <c r="BP394"/>
      <c r="BQ394"/>
      <c r="BR394"/>
      <c r="BS394"/>
      <c r="BT394"/>
      <c r="BU394"/>
      <c r="BV394"/>
      <c r="CB394"/>
    </row>
    <row r="395" spans="1:98" x14ac:dyDescent="0.15">
      <c r="AN395"/>
      <c r="BC395"/>
      <c r="BD395"/>
      <c r="BE395"/>
      <c r="BF395"/>
      <c r="BG395"/>
      <c r="BH395"/>
      <c r="BI395"/>
      <c r="BJ395"/>
      <c r="BK395"/>
      <c r="BL395"/>
      <c r="BM395"/>
      <c r="BN395"/>
      <c r="BO395"/>
      <c r="BP395"/>
      <c r="BQ395"/>
      <c r="BR395"/>
      <c r="BS395"/>
      <c r="BT395"/>
      <c r="BU395"/>
      <c r="BV395"/>
      <c r="CB395"/>
    </row>
    <row r="396" spans="1:98" x14ac:dyDescent="0.15">
      <c r="AN396"/>
      <c r="BC396"/>
      <c r="BD396"/>
      <c r="BE396"/>
      <c r="BF396"/>
      <c r="BG396"/>
      <c r="BH396"/>
      <c r="BI396"/>
      <c r="BJ396"/>
      <c r="BK396"/>
      <c r="BL396"/>
      <c r="BM396"/>
      <c r="BN396"/>
      <c r="BO396"/>
      <c r="BP396"/>
      <c r="BQ396"/>
      <c r="BR396"/>
      <c r="BS396"/>
      <c r="BT396"/>
      <c r="BU396"/>
      <c r="BV396"/>
      <c r="CB396"/>
    </row>
    <row r="397" spans="1:98" x14ac:dyDescent="0.15">
      <c r="A397" s="582"/>
      <c r="B397" s="583"/>
      <c r="C397" s="583"/>
      <c r="D397" s="583"/>
      <c r="E397" s="583"/>
      <c r="F397" s="583"/>
      <c r="G397" s="583"/>
      <c r="H397" s="583"/>
      <c r="I397" s="583"/>
      <c r="J397" s="583"/>
      <c r="K397" s="583"/>
      <c r="L397" s="583"/>
      <c r="M397" s="583"/>
      <c r="N397" s="583"/>
      <c r="O397" s="583"/>
      <c r="P397" s="583"/>
      <c r="Q397" s="583"/>
      <c r="R397" s="583"/>
      <c r="S397" s="583"/>
      <c r="T397" s="583"/>
      <c r="U397" s="583"/>
      <c r="V397" s="583"/>
      <c r="W397" s="583"/>
      <c r="X397" s="583"/>
      <c r="Y397" s="583"/>
      <c r="Z397" s="583"/>
      <c r="AA397" s="583"/>
      <c r="AB397" s="583"/>
      <c r="AC397" s="583"/>
      <c r="AD397" s="583"/>
      <c r="AE397" s="583"/>
      <c r="AF397" s="584"/>
      <c r="AG397" s="584"/>
      <c r="AH397" s="583"/>
      <c r="AI397" s="583"/>
      <c r="AJ397" s="583"/>
      <c r="AK397" s="583"/>
      <c r="AL397" s="584"/>
      <c r="AM397" s="584"/>
      <c r="AN397"/>
      <c r="AO397" s="583"/>
      <c r="AP397" s="583"/>
      <c r="AQ397" s="583"/>
      <c r="AR397" s="584"/>
      <c r="AS397" s="584"/>
      <c r="AT397" s="583"/>
      <c r="AU397" s="584"/>
      <c r="AV397" s="584"/>
      <c r="AW397" s="583"/>
      <c r="AX397" s="584"/>
      <c r="AY397" s="584"/>
      <c r="AZ397" s="584"/>
      <c r="BA397" s="585"/>
      <c r="BB397" s="584"/>
      <c r="BC397"/>
      <c r="BD397"/>
      <c r="BE397"/>
      <c r="BF397"/>
      <c r="BG397"/>
      <c r="BH397"/>
      <c r="BI397"/>
      <c r="BJ397"/>
      <c r="BK397"/>
      <c r="BL397"/>
      <c r="BM397"/>
      <c r="BN397"/>
      <c r="BO397"/>
      <c r="BP397"/>
      <c r="BQ397"/>
      <c r="BR397"/>
      <c r="BS397"/>
      <c r="BT397"/>
      <c r="BU397"/>
      <c r="BV397"/>
      <c r="BW397" s="584"/>
      <c r="BX397" s="584"/>
      <c r="BY397" s="583"/>
      <c r="BZ397" s="584"/>
      <c r="CA397" s="584"/>
      <c r="CB397"/>
      <c r="CC397" s="583"/>
      <c r="CD397" s="583"/>
      <c r="CE397" s="583"/>
      <c r="CF397" s="583"/>
      <c r="CG397" s="584"/>
      <c r="CH397" s="583"/>
      <c r="CI397" s="583"/>
      <c r="CJ397" s="583"/>
      <c r="CK397" s="583"/>
      <c r="CL397" s="583"/>
      <c r="CM397" s="583"/>
      <c r="CN397" s="583"/>
      <c r="CO397" s="584"/>
      <c r="CP397" s="584"/>
      <c r="CQ397" s="583"/>
      <c r="CR397" s="54"/>
      <c r="CS397" s="54"/>
      <c r="CT397" s="54"/>
    </row>
    <row r="398" spans="1:98" x14ac:dyDescent="0.15">
      <c r="A398" s="582"/>
      <c r="B398" s="583"/>
      <c r="C398" s="583"/>
      <c r="D398" s="583"/>
      <c r="E398" s="583"/>
      <c r="F398" s="583"/>
      <c r="G398" s="583"/>
      <c r="H398" s="583"/>
      <c r="I398" s="583"/>
      <c r="J398" s="583"/>
      <c r="K398" s="583"/>
      <c r="L398" s="583"/>
      <c r="M398" s="583"/>
      <c r="N398" s="583"/>
      <c r="O398" s="583"/>
      <c r="P398" s="583"/>
      <c r="Q398" s="583"/>
      <c r="R398" s="583"/>
      <c r="S398" s="583"/>
      <c r="T398" s="583"/>
      <c r="U398" s="583"/>
      <c r="V398" s="583"/>
      <c r="W398" s="583"/>
      <c r="X398" s="583"/>
      <c r="Y398" s="583"/>
      <c r="Z398" s="583"/>
      <c r="AA398" s="583"/>
      <c r="AB398" s="583"/>
      <c r="AC398" s="583"/>
      <c r="AD398" s="583"/>
      <c r="AE398" s="583"/>
      <c r="AF398" s="584"/>
      <c r="AG398" s="584"/>
      <c r="AH398" s="583"/>
      <c r="AI398" s="583"/>
      <c r="AJ398" s="583"/>
      <c r="AK398" s="583"/>
      <c r="AL398" s="584"/>
      <c r="AM398" s="584"/>
      <c r="AN398"/>
      <c r="AO398" s="583"/>
      <c r="AP398" s="583"/>
      <c r="AQ398" s="583"/>
      <c r="AR398" s="584"/>
      <c r="AS398" s="584"/>
      <c r="AT398" s="583"/>
      <c r="AU398" s="584"/>
      <c r="AV398" s="584"/>
      <c r="AW398" s="583"/>
      <c r="AX398" s="584"/>
      <c r="AY398" s="584"/>
      <c r="AZ398" s="584"/>
      <c r="BA398" s="585"/>
      <c r="BB398" s="583"/>
      <c r="BC398"/>
      <c r="BD398"/>
      <c r="BE398"/>
      <c r="BF398"/>
      <c r="BG398"/>
      <c r="BH398"/>
      <c r="BI398"/>
      <c r="BJ398"/>
      <c r="BK398"/>
      <c r="BL398"/>
      <c r="BM398"/>
      <c r="BN398"/>
      <c r="BO398"/>
      <c r="BP398"/>
      <c r="BQ398"/>
      <c r="BR398"/>
      <c r="BS398"/>
      <c r="BT398"/>
      <c r="BU398"/>
      <c r="BV398"/>
      <c r="BW398" s="584"/>
      <c r="BX398" s="584"/>
      <c r="BY398" s="583"/>
      <c r="BZ398" s="584"/>
      <c r="CA398" s="584"/>
      <c r="CB398"/>
      <c r="CC398" s="583"/>
      <c r="CD398" s="583"/>
      <c r="CE398" s="583"/>
      <c r="CF398" s="584"/>
      <c r="CG398" s="584"/>
      <c r="CH398" s="583"/>
      <c r="CI398" s="583"/>
      <c r="CJ398" s="583"/>
      <c r="CK398" s="583"/>
      <c r="CL398" s="583"/>
      <c r="CM398" s="583"/>
      <c r="CN398" s="583"/>
      <c r="CO398" s="584"/>
      <c r="CP398" s="584"/>
      <c r="CQ398" s="583"/>
      <c r="CR398" s="54"/>
      <c r="CS398" s="54"/>
      <c r="CT398" s="54"/>
    </row>
    <row r="399" spans="1:98" x14ac:dyDescent="0.15">
      <c r="A399" s="582"/>
      <c r="B399" s="583"/>
      <c r="C399" s="583"/>
      <c r="D399" s="583"/>
      <c r="E399" s="583"/>
      <c r="F399" s="583"/>
      <c r="G399" s="583"/>
      <c r="H399" s="583"/>
      <c r="I399" s="583"/>
      <c r="J399" s="583"/>
      <c r="K399" s="583"/>
      <c r="L399" s="583"/>
      <c r="M399" s="583"/>
      <c r="N399" s="583"/>
      <c r="O399" s="583"/>
      <c r="P399" s="583"/>
      <c r="Q399" s="583"/>
      <c r="R399" s="583"/>
      <c r="S399" s="583"/>
      <c r="T399" s="583"/>
      <c r="U399" s="583"/>
      <c r="V399" s="583"/>
      <c r="W399" s="583"/>
      <c r="X399" s="583"/>
      <c r="Y399" s="583"/>
      <c r="Z399" s="583"/>
      <c r="AA399" s="583"/>
      <c r="AB399" s="583"/>
      <c r="AC399" s="583"/>
      <c r="AD399" s="583"/>
      <c r="AE399" s="583"/>
      <c r="AF399" s="584"/>
      <c r="AG399" s="584"/>
      <c r="AH399" s="583"/>
      <c r="AI399" s="583"/>
      <c r="AJ399" s="583"/>
      <c r="AK399" s="583"/>
      <c r="AL399" s="584"/>
      <c r="AM399" s="584"/>
      <c r="AN399"/>
      <c r="AO399" s="583"/>
      <c r="AP399" s="583"/>
      <c r="AQ399" s="583"/>
      <c r="AR399" s="584"/>
      <c r="AS399" s="584"/>
      <c r="AT399" s="583"/>
      <c r="AU399" s="584"/>
      <c r="AV399" s="584"/>
      <c r="AW399" s="583"/>
      <c r="AX399" s="584"/>
      <c r="AY399" s="584"/>
      <c r="AZ399" s="583"/>
      <c r="BA399" s="585"/>
      <c r="BB399" s="583"/>
      <c r="BC399"/>
      <c r="BD399"/>
      <c r="BE399"/>
      <c r="BF399"/>
      <c r="BG399"/>
      <c r="BH399"/>
      <c r="BI399"/>
      <c r="BJ399"/>
      <c r="BK399"/>
      <c r="BL399"/>
      <c r="BM399"/>
      <c r="BN399"/>
      <c r="BO399"/>
      <c r="BP399"/>
      <c r="BQ399"/>
      <c r="BR399"/>
      <c r="BS399"/>
      <c r="BT399"/>
      <c r="BU399"/>
      <c r="BV399"/>
      <c r="BW399" s="584"/>
      <c r="BX399" s="584"/>
      <c r="BY399" s="583"/>
      <c r="BZ399" s="584"/>
      <c r="CA399" s="584"/>
      <c r="CB399"/>
      <c r="CC399" s="583"/>
      <c r="CD399" s="583"/>
      <c r="CE399" s="583"/>
      <c r="CF399" s="583"/>
      <c r="CG399" s="584"/>
      <c r="CH399" s="583"/>
      <c r="CI399" s="583"/>
      <c r="CJ399" s="583"/>
      <c r="CK399" s="583"/>
      <c r="CL399" s="583"/>
      <c r="CM399" s="583"/>
      <c r="CN399" s="583"/>
      <c r="CO399" s="584"/>
      <c r="CP399" s="584"/>
      <c r="CQ399" s="583"/>
      <c r="CR399" s="54"/>
      <c r="CS399" s="54"/>
      <c r="CT399" s="54"/>
    </row>
    <row r="400" spans="1:98" x14ac:dyDescent="0.15">
      <c r="A400" s="582"/>
      <c r="B400" s="583"/>
      <c r="C400" s="583"/>
      <c r="D400" s="583"/>
      <c r="E400" s="583"/>
      <c r="F400" s="583"/>
      <c r="G400" s="583"/>
      <c r="H400" s="583"/>
      <c r="I400" s="583"/>
      <c r="J400" s="583"/>
      <c r="K400" s="583"/>
      <c r="L400" s="583"/>
      <c r="M400" s="583"/>
      <c r="N400" s="583"/>
      <c r="O400" s="583"/>
      <c r="P400" s="583"/>
      <c r="Q400" s="583"/>
      <c r="R400" s="583"/>
      <c r="S400" s="583"/>
      <c r="T400" s="583"/>
      <c r="U400" s="583"/>
      <c r="V400" s="583"/>
      <c r="W400" s="583"/>
      <c r="X400" s="583"/>
      <c r="Y400" s="583"/>
      <c r="Z400" s="583"/>
      <c r="AA400" s="583"/>
      <c r="AB400" s="583"/>
      <c r="AC400" s="583"/>
      <c r="AD400" s="583"/>
      <c r="AE400" s="583"/>
      <c r="AF400" s="584"/>
      <c r="AG400" s="584"/>
      <c r="AH400" s="583"/>
      <c r="AI400" s="583"/>
      <c r="AJ400" s="583"/>
      <c r="AK400" s="583"/>
      <c r="AL400" s="584"/>
      <c r="AM400" s="584"/>
      <c r="AN400"/>
      <c r="AO400" s="583"/>
      <c r="AP400" s="583"/>
      <c r="AQ400" s="583"/>
      <c r="AR400" s="584"/>
      <c r="AS400" s="584"/>
      <c r="AT400" s="583"/>
      <c r="AU400" s="584"/>
      <c r="AV400" s="584"/>
      <c r="AW400" s="583"/>
      <c r="AX400" s="584"/>
      <c r="AY400" s="584"/>
      <c r="AZ400" s="583"/>
      <c r="BA400" s="585"/>
      <c r="BB400" s="583"/>
      <c r="BC400"/>
      <c r="BD400"/>
      <c r="BE400"/>
      <c r="BF400"/>
      <c r="BG400"/>
      <c r="BH400"/>
      <c r="BI400"/>
      <c r="BJ400"/>
      <c r="BK400"/>
      <c r="BL400"/>
      <c r="BM400"/>
      <c r="BN400"/>
      <c r="BO400"/>
      <c r="BP400"/>
      <c r="BQ400"/>
      <c r="BR400"/>
      <c r="BS400"/>
      <c r="BT400"/>
      <c r="BU400"/>
      <c r="BV400"/>
      <c r="BW400" s="584"/>
      <c r="BX400" s="584"/>
      <c r="BY400" s="583"/>
      <c r="BZ400" s="584"/>
      <c r="CA400" s="584"/>
      <c r="CB400"/>
      <c r="CC400" s="583"/>
      <c r="CD400" s="583"/>
      <c r="CE400" s="583"/>
      <c r="CF400" s="584"/>
      <c r="CG400" s="584"/>
      <c r="CH400" s="583"/>
      <c r="CI400" s="583"/>
      <c r="CJ400" s="583"/>
      <c r="CK400" s="583"/>
      <c r="CL400" s="583"/>
      <c r="CM400" s="583"/>
      <c r="CN400" s="583"/>
      <c r="CO400" s="584"/>
      <c r="CP400" s="584"/>
      <c r="CQ400" s="583"/>
      <c r="CR400" s="54"/>
      <c r="CS400" s="54"/>
      <c r="CT400" s="54"/>
    </row>
    <row r="401" spans="1:98" x14ac:dyDescent="0.15">
      <c r="A401" s="582"/>
      <c r="B401" s="584"/>
      <c r="C401" s="584"/>
      <c r="D401" s="583"/>
      <c r="E401" s="583"/>
      <c r="F401" s="583"/>
      <c r="G401" s="583"/>
      <c r="H401" s="583"/>
      <c r="I401" s="583"/>
      <c r="J401" s="583"/>
      <c r="K401" s="583"/>
      <c r="L401" s="583"/>
      <c r="M401" s="583"/>
      <c r="N401" s="583"/>
      <c r="O401" s="583"/>
      <c r="P401" s="583"/>
      <c r="Q401" s="583"/>
      <c r="R401" s="583"/>
      <c r="S401" s="583"/>
      <c r="T401" s="583"/>
      <c r="U401" s="583"/>
      <c r="V401" s="583"/>
      <c r="W401" s="583"/>
      <c r="X401" s="583"/>
      <c r="Y401" s="583"/>
      <c r="Z401" s="583"/>
      <c r="AA401" s="583"/>
      <c r="AB401" s="583"/>
      <c r="AC401" s="583"/>
      <c r="AD401" s="583"/>
      <c r="AE401" s="583"/>
      <c r="AF401" s="584"/>
      <c r="AG401" s="584"/>
      <c r="AH401" s="583"/>
      <c r="AI401" s="583"/>
      <c r="AJ401" s="583"/>
      <c r="AK401" s="583"/>
      <c r="AL401" s="584"/>
      <c r="AM401" s="584"/>
      <c r="AN401"/>
      <c r="AO401" s="583"/>
      <c r="AP401" s="583"/>
      <c r="AQ401" s="583"/>
      <c r="AR401" s="584"/>
      <c r="AS401" s="584"/>
      <c r="AT401" s="583"/>
      <c r="AU401" s="584"/>
      <c r="AV401" s="584"/>
      <c r="AW401" s="583"/>
      <c r="AX401" s="584"/>
      <c r="AY401" s="584"/>
      <c r="AZ401" s="583"/>
      <c r="BA401" s="585"/>
      <c r="BB401" s="583"/>
      <c r="BC401"/>
      <c r="BD401"/>
      <c r="BE401"/>
      <c r="BF401"/>
      <c r="BG401"/>
      <c r="BH401"/>
      <c r="BI401"/>
      <c r="BJ401"/>
      <c r="BK401"/>
      <c r="BL401"/>
      <c r="BM401"/>
      <c r="BN401"/>
      <c r="BO401"/>
      <c r="BP401"/>
      <c r="BQ401"/>
      <c r="BR401"/>
      <c r="BS401"/>
      <c r="BT401"/>
      <c r="BU401"/>
      <c r="BV401"/>
      <c r="BW401" s="584"/>
      <c r="BX401" s="584"/>
      <c r="BY401" s="583"/>
      <c r="BZ401" s="584"/>
      <c r="CA401" s="584"/>
      <c r="CB401"/>
      <c r="CC401" s="583"/>
      <c r="CD401" s="583"/>
      <c r="CE401" s="583"/>
      <c r="CF401" s="584"/>
      <c r="CG401" s="584"/>
      <c r="CH401" s="583"/>
      <c r="CI401" s="583"/>
      <c r="CJ401" s="583"/>
      <c r="CK401" s="583"/>
      <c r="CL401" s="583"/>
      <c r="CM401" s="583"/>
      <c r="CN401" s="583"/>
      <c r="CO401" s="584"/>
      <c r="CP401" s="584"/>
      <c r="CQ401" s="583"/>
      <c r="CR401" s="54"/>
      <c r="CS401" s="54"/>
      <c r="CT401" s="54"/>
    </row>
    <row r="402" spans="1:98" x14ac:dyDescent="0.15">
      <c r="A402" s="582"/>
      <c r="B402" s="583"/>
      <c r="C402" s="583"/>
      <c r="D402" s="583"/>
      <c r="E402" s="583"/>
      <c r="F402" s="583"/>
      <c r="G402" s="583"/>
      <c r="H402" s="583"/>
      <c r="I402" s="583"/>
      <c r="J402" s="583"/>
      <c r="K402" s="583"/>
      <c r="L402" s="583"/>
      <c r="M402" s="583"/>
      <c r="N402" s="583"/>
      <c r="O402" s="583"/>
      <c r="P402" s="583"/>
      <c r="Q402" s="583"/>
      <c r="R402" s="583"/>
      <c r="S402" s="583"/>
      <c r="T402" s="583"/>
      <c r="U402" s="583"/>
      <c r="V402" s="583"/>
      <c r="W402" s="583"/>
      <c r="X402" s="583"/>
      <c r="Y402" s="583"/>
      <c r="Z402" s="583"/>
      <c r="AA402" s="583"/>
      <c r="AB402" s="583"/>
      <c r="AC402" s="583"/>
      <c r="AD402" s="583"/>
      <c r="AE402" s="583"/>
      <c r="AF402" s="584"/>
      <c r="AG402" s="584"/>
      <c r="AH402" s="583"/>
      <c r="AI402" s="583"/>
      <c r="AJ402" s="583"/>
      <c r="AK402" s="583"/>
      <c r="AL402" s="584"/>
      <c r="AM402" s="584"/>
      <c r="AN402"/>
      <c r="AO402" s="583"/>
      <c r="AP402" s="583"/>
      <c r="AQ402" s="583"/>
      <c r="AR402" s="584"/>
      <c r="AS402" s="584"/>
      <c r="AT402" s="583"/>
      <c r="AU402" s="584"/>
      <c r="AV402" s="584"/>
      <c r="AW402" s="583"/>
      <c r="AX402" s="584"/>
      <c r="AY402" s="584"/>
      <c r="AZ402" s="583"/>
      <c r="BA402" s="585"/>
      <c r="BB402" s="583"/>
      <c r="BC402"/>
      <c r="BD402"/>
      <c r="BE402"/>
      <c r="BF402"/>
      <c r="BG402"/>
      <c r="BH402"/>
      <c r="BI402"/>
      <c r="BJ402"/>
      <c r="BK402"/>
      <c r="BL402"/>
      <c r="BM402"/>
      <c r="BN402"/>
      <c r="BO402"/>
      <c r="BP402"/>
      <c r="BQ402"/>
      <c r="BR402"/>
      <c r="BS402"/>
      <c r="BT402"/>
      <c r="BU402"/>
      <c r="BV402"/>
      <c r="BW402" s="584"/>
      <c r="BX402" s="584"/>
      <c r="BY402" s="583"/>
      <c r="BZ402" s="584"/>
      <c r="CA402" s="584"/>
      <c r="CB402"/>
      <c r="CC402" s="583"/>
      <c r="CD402" s="583"/>
      <c r="CE402" s="583"/>
      <c r="CF402" s="584"/>
      <c r="CG402" s="584"/>
      <c r="CH402" s="583"/>
      <c r="CI402" s="583"/>
      <c r="CJ402" s="583"/>
      <c r="CK402" s="583"/>
      <c r="CL402" s="583"/>
      <c r="CM402" s="583"/>
      <c r="CN402" s="583"/>
      <c r="CO402" s="584"/>
      <c r="CP402" s="584"/>
      <c r="CQ402" s="583"/>
      <c r="CR402" s="54"/>
      <c r="CS402" s="54"/>
      <c r="CT402" s="54"/>
    </row>
    <row r="403" spans="1:98" x14ac:dyDescent="0.15">
      <c r="A403" s="582"/>
      <c r="B403" s="583"/>
      <c r="C403" s="583"/>
      <c r="D403" s="583"/>
      <c r="E403" s="583"/>
      <c r="F403" s="583"/>
      <c r="G403" s="583"/>
      <c r="H403" s="583"/>
      <c r="I403" s="583"/>
      <c r="J403" s="583"/>
      <c r="K403" s="583"/>
      <c r="L403" s="583"/>
      <c r="M403" s="583"/>
      <c r="N403" s="583"/>
      <c r="O403" s="583"/>
      <c r="P403" s="583"/>
      <c r="Q403" s="583"/>
      <c r="R403" s="583"/>
      <c r="S403" s="583"/>
      <c r="T403" s="583"/>
      <c r="U403" s="583"/>
      <c r="V403" s="583"/>
      <c r="W403" s="583"/>
      <c r="X403" s="583"/>
      <c r="Y403" s="583"/>
      <c r="Z403" s="583"/>
      <c r="AA403" s="583"/>
      <c r="AB403" s="583"/>
      <c r="AC403" s="583"/>
      <c r="AD403" s="583"/>
      <c r="AE403" s="583"/>
      <c r="AF403" s="584"/>
      <c r="AG403" s="584"/>
      <c r="AH403" s="583"/>
      <c r="AI403" s="583"/>
      <c r="AJ403" s="583"/>
      <c r="AK403" s="583"/>
      <c r="AL403" s="584"/>
      <c r="AM403" s="584"/>
      <c r="AN403"/>
      <c r="AO403" s="583"/>
      <c r="AP403" s="583"/>
      <c r="AQ403" s="583"/>
      <c r="AR403" s="584"/>
      <c r="AS403" s="584"/>
      <c r="AT403" s="583"/>
      <c r="AU403" s="584"/>
      <c r="AV403" s="584"/>
      <c r="AW403" s="583"/>
      <c r="AX403" s="584"/>
      <c r="AY403" s="584"/>
      <c r="AZ403" s="583"/>
      <c r="BA403" s="585"/>
      <c r="BB403" s="583"/>
      <c r="BC403"/>
      <c r="BD403"/>
      <c r="BE403"/>
      <c r="BF403"/>
      <c r="BG403"/>
      <c r="BH403"/>
      <c r="BI403"/>
      <c r="BJ403"/>
      <c r="BK403"/>
      <c r="BL403"/>
      <c r="BM403"/>
      <c r="BN403"/>
      <c r="BO403"/>
      <c r="BP403"/>
      <c r="BQ403"/>
      <c r="BR403"/>
      <c r="BS403"/>
      <c r="BT403"/>
      <c r="BU403"/>
      <c r="BV403"/>
      <c r="BW403" s="584"/>
      <c r="BX403" s="584"/>
      <c r="BY403" s="583"/>
      <c r="BZ403" s="584"/>
      <c r="CA403" s="584"/>
      <c r="CB403"/>
      <c r="CC403" s="583"/>
      <c r="CD403" s="583"/>
      <c r="CE403" s="583"/>
      <c r="CF403" s="584"/>
      <c r="CG403" s="584"/>
      <c r="CH403" s="583"/>
      <c r="CI403" s="583"/>
      <c r="CJ403" s="583"/>
      <c r="CK403" s="583"/>
      <c r="CL403" s="583"/>
      <c r="CM403" s="583"/>
      <c r="CN403" s="583"/>
      <c r="CO403" s="584"/>
      <c r="CP403" s="584"/>
      <c r="CQ403" s="583"/>
      <c r="CR403" s="54"/>
      <c r="CS403" s="54"/>
      <c r="CT403" s="54"/>
    </row>
    <row r="404" spans="1:98" x14ac:dyDescent="0.15">
      <c r="A404" s="582"/>
      <c r="B404" s="584"/>
      <c r="C404" s="584"/>
      <c r="D404" s="583"/>
      <c r="E404" s="583"/>
      <c r="F404" s="583"/>
      <c r="G404" s="583"/>
      <c r="H404" s="583"/>
      <c r="I404" s="583"/>
      <c r="J404" s="583"/>
      <c r="K404" s="583"/>
      <c r="L404" s="583"/>
      <c r="M404" s="583"/>
      <c r="N404" s="583"/>
      <c r="O404" s="583"/>
      <c r="P404" s="583"/>
      <c r="Q404" s="583"/>
      <c r="R404" s="583"/>
      <c r="S404" s="583"/>
      <c r="T404" s="583"/>
      <c r="U404" s="583"/>
      <c r="V404" s="583"/>
      <c r="W404" s="583"/>
      <c r="X404" s="583"/>
      <c r="Y404" s="583"/>
      <c r="Z404" s="583"/>
      <c r="AA404" s="583"/>
      <c r="AB404" s="583"/>
      <c r="AC404" s="583"/>
      <c r="AD404" s="583"/>
      <c r="AE404" s="583"/>
      <c r="AF404" s="584"/>
      <c r="AG404" s="584"/>
      <c r="AH404" s="583"/>
      <c r="AI404" s="583"/>
      <c r="AJ404" s="583"/>
      <c r="AK404" s="583"/>
      <c r="AL404" s="584"/>
      <c r="AM404" s="584"/>
      <c r="AN404"/>
      <c r="AO404" s="583"/>
      <c r="AP404" s="583"/>
      <c r="AQ404" s="583"/>
      <c r="AR404" s="584"/>
      <c r="AS404" s="584"/>
      <c r="AT404" s="583"/>
      <c r="AU404" s="584"/>
      <c r="AV404" s="584"/>
      <c r="AW404" s="583"/>
      <c r="AX404" s="584"/>
      <c r="AY404" s="584"/>
      <c r="AZ404" s="584"/>
      <c r="BA404" s="585"/>
      <c r="BB404" s="583"/>
      <c r="BC404"/>
      <c r="BD404"/>
      <c r="BE404"/>
      <c r="BF404"/>
      <c r="BG404"/>
      <c r="BH404"/>
      <c r="BI404"/>
      <c r="BJ404"/>
      <c r="BK404"/>
      <c r="BL404"/>
      <c r="BM404"/>
      <c r="BN404"/>
      <c r="BO404"/>
      <c r="BP404"/>
      <c r="BQ404"/>
      <c r="BR404"/>
      <c r="BS404"/>
      <c r="BT404"/>
      <c r="BU404"/>
      <c r="BV404"/>
      <c r="BW404" s="584"/>
      <c r="BX404" s="584"/>
      <c r="BY404" s="583"/>
      <c r="BZ404" s="584"/>
      <c r="CA404" s="584"/>
      <c r="CB404"/>
      <c r="CC404" s="583"/>
      <c r="CD404" s="583"/>
      <c r="CE404" s="583"/>
      <c r="CF404" s="584"/>
      <c r="CG404" s="584"/>
      <c r="CH404" s="583"/>
      <c r="CI404" s="583"/>
      <c r="CJ404" s="583"/>
      <c r="CK404" s="583"/>
      <c r="CL404" s="583"/>
      <c r="CM404" s="583"/>
      <c r="CN404" s="583"/>
      <c r="CO404" s="584"/>
      <c r="CP404" s="584"/>
      <c r="CQ404" s="583"/>
      <c r="CR404" s="54"/>
      <c r="CS404" s="54"/>
      <c r="CT404" s="54"/>
    </row>
    <row r="405" spans="1:98" x14ac:dyDescent="0.15">
      <c r="A405" s="582"/>
      <c r="B405" s="583"/>
      <c r="C405" s="583"/>
      <c r="D405" s="583"/>
      <c r="E405" s="583"/>
      <c r="F405" s="583"/>
      <c r="G405" s="583"/>
      <c r="H405" s="583"/>
      <c r="I405" s="583"/>
      <c r="J405" s="583"/>
      <c r="K405" s="583"/>
      <c r="L405" s="583"/>
      <c r="M405" s="583"/>
      <c r="N405" s="583"/>
      <c r="O405" s="583"/>
      <c r="P405" s="583"/>
      <c r="Q405" s="583"/>
      <c r="R405" s="583"/>
      <c r="S405" s="583"/>
      <c r="T405" s="583"/>
      <c r="U405" s="583"/>
      <c r="V405" s="583"/>
      <c r="W405" s="583"/>
      <c r="X405" s="583"/>
      <c r="Y405" s="583"/>
      <c r="Z405" s="583"/>
      <c r="AA405" s="583"/>
      <c r="AB405" s="583"/>
      <c r="AC405" s="583"/>
      <c r="AD405" s="583"/>
      <c r="AE405" s="583"/>
      <c r="AF405" s="584"/>
      <c r="AG405" s="584"/>
      <c r="AH405" s="583"/>
      <c r="AI405" s="583"/>
      <c r="AJ405" s="583"/>
      <c r="AK405" s="583"/>
      <c r="AL405" s="584"/>
      <c r="AM405" s="584"/>
      <c r="AN405"/>
      <c r="AO405" s="583"/>
      <c r="AP405" s="583"/>
      <c r="AQ405" s="583"/>
      <c r="AR405" s="584"/>
      <c r="AS405" s="584"/>
      <c r="AT405" s="583"/>
      <c r="AU405" s="584"/>
      <c r="AV405" s="584"/>
      <c r="AW405" s="583"/>
      <c r="AX405" s="584"/>
      <c r="AY405" s="584"/>
      <c r="AZ405" s="583"/>
      <c r="BA405" s="585"/>
      <c r="BB405" s="583"/>
      <c r="BC405"/>
      <c r="BD405"/>
      <c r="BE405"/>
      <c r="BF405"/>
      <c r="BG405"/>
      <c r="BH405"/>
      <c r="BI405"/>
      <c r="BJ405"/>
      <c r="BK405"/>
      <c r="BL405"/>
      <c r="BM405"/>
      <c r="BN405"/>
      <c r="BO405"/>
      <c r="BP405"/>
      <c r="BQ405"/>
      <c r="BR405"/>
      <c r="BS405"/>
      <c r="BT405"/>
      <c r="BU405"/>
      <c r="BV405"/>
      <c r="BW405" s="584"/>
      <c r="BX405" s="584"/>
      <c r="BY405" s="583"/>
      <c r="BZ405" s="584"/>
      <c r="CA405" s="584"/>
      <c r="CB405"/>
      <c r="CC405" s="583"/>
      <c r="CD405" s="583"/>
      <c r="CE405" s="583"/>
      <c r="CF405" s="584"/>
      <c r="CG405" s="584"/>
      <c r="CH405" s="583"/>
      <c r="CI405" s="583"/>
      <c r="CJ405" s="583"/>
      <c r="CK405" s="583"/>
      <c r="CL405" s="583"/>
      <c r="CM405" s="583"/>
      <c r="CN405" s="583"/>
      <c r="CO405" s="583"/>
      <c r="CP405" s="583"/>
      <c r="CQ405" s="583"/>
      <c r="CR405" s="54"/>
      <c r="CS405" s="54"/>
      <c r="CT405" s="54"/>
    </row>
    <row r="406" spans="1:98" x14ac:dyDescent="0.15">
      <c r="A406" s="582"/>
      <c r="B406" s="583"/>
      <c r="C406" s="583"/>
      <c r="D406" s="583"/>
      <c r="E406" s="583"/>
      <c r="F406" s="583"/>
      <c r="G406" s="583"/>
      <c r="H406" s="583"/>
      <c r="I406" s="583"/>
      <c r="J406" s="583"/>
      <c r="K406" s="583"/>
      <c r="L406" s="583"/>
      <c r="M406" s="583"/>
      <c r="N406" s="583"/>
      <c r="O406" s="583"/>
      <c r="P406" s="583"/>
      <c r="Q406" s="583"/>
      <c r="R406" s="583"/>
      <c r="S406" s="583"/>
      <c r="T406" s="583"/>
      <c r="U406" s="583"/>
      <c r="V406" s="583"/>
      <c r="W406" s="583"/>
      <c r="X406" s="583"/>
      <c r="Y406" s="583"/>
      <c r="Z406" s="583"/>
      <c r="AA406" s="583"/>
      <c r="AB406" s="583"/>
      <c r="AC406" s="583"/>
      <c r="AD406" s="583"/>
      <c r="AE406" s="583"/>
      <c r="AF406" s="584"/>
      <c r="AG406" s="584"/>
      <c r="AH406" s="583"/>
      <c r="AI406" s="583"/>
      <c r="AJ406" s="583"/>
      <c r="AK406" s="583"/>
      <c r="AL406" s="584"/>
      <c r="AM406" s="584"/>
      <c r="AN406"/>
      <c r="AO406" s="583"/>
      <c r="AP406" s="583"/>
      <c r="AQ406" s="583"/>
      <c r="AR406" s="584"/>
      <c r="AS406" s="584"/>
      <c r="AT406" s="583"/>
      <c r="AU406" s="584"/>
      <c r="AV406" s="584"/>
      <c r="AW406" s="583"/>
      <c r="AX406" s="584"/>
      <c r="AY406" s="584"/>
      <c r="AZ406" s="583"/>
      <c r="BA406" s="585"/>
      <c r="BB406" s="583"/>
      <c r="BC406"/>
      <c r="BD406"/>
      <c r="BE406"/>
      <c r="BF406"/>
      <c r="BG406"/>
      <c r="BH406"/>
      <c r="BI406"/>
      <c r="BJ406"/>
      <c r="BK406"/>
      <c r="BL406"/>
      <c r="BM406"/>
      <c r="BN406"/>
      <c r="BO406"/>
      <c r="BP406"/>
      <c r="BQ406"/>
      <c r="BR406"/>
      <c r="BS406"/>
      <c r="BT406"/>
      <c r="BU406"/>
      <c r="BV406"/>
      <c r="BW406" s="584"/>
      <c r="BX406" s="584"/>
      <c r="BY406" s="583"/>
      <c r="BZ406" s="584"/>
      <c r="CA406" s="584"/>
      <c r="CB406"/>
      <c r="CC406" s="583"/>
      <c r="CD406" s="583"/>
      <c r="CE406" s="583"/>
      <c r="CF406" s="584"/>
      <c r="CG406" s="584"/>
      <c r="CH406" s="583"/>
      <c r="CI406" s="583"/>
      <c r="CJ406" s="583"/>
      <c r="CK406" s="583"/>
      <c r="CL406" s="583"/>
      <c r="CM406" s="583"/>
      <c r="CN406" s="583"/>
      <c r="CO406" s="584"/>
      <c r="CP406" s="584"/>
      <c r="CQ406" s="583"/>
      <c r="CR406" s="54"/>
      <c r="CS406" s="54"/>
      <c r="CT406" s="54"/>
    </row>
    <row r="407" spans="1:98" x14ac:dyDescent="0.15">
      <c r="A407" s="582"/>
      <c r="B407" s="583"/>
      <c r="C407" s="583"/>
      <c r="D407" s="583"/>
      <c r="E407" s="583"/>
      <c r="F407" s="583"/>
      <c r="G407" s="583"/>
      <c r="H407" s="583"/>
      <c r="I407" s="583"/>
      <c r="J407" s="583"/>
      <c r="K407" s="583"/>
      <c r="L407" s="583"/>
      <c r="M407" s="583"/>
      <c r="N407" s="583"/>
      <c r="O407" s="583"/>
      <c r="P407" s="583"/>
      <c r="Q407" s="583"/>
      <c r="R407" s="583"/>
      <c r="S407" s="583"/>
      <c r="T407" s="583"/>
      <c r="U407" s="583"/>
      <c r="V407" s="583"/>
      <c r="W407" s="583"/>
      <c r="X407" s="583"/>
      <c r="Y407" s="583"/>
      <c r="Z407" s="583"/>
      <c r="AA407" s="583"/>
      <c r="AB407" s="583"/>
      <c r="AC407" s="583"/>
      <c r="AD407" s="583"/>
      <c r="AE407" s="583"/>
      <c r="AF407" s="584"/>
      <c r="AG407" s="584"/>
      <c r="AH407" s="583"/>
      <c r="AI407" s="583"/>
      <c r="AJ407" s="583"/>
      <c r="AK407" s="583"/>
      <c r="AL407" s="584"/>
      <c r="AM407" s="584"/>
      <c r="AN407"/>
      <c r="AO407" s="583"/>
      <c r="AP407" s="583"/>
      <c r="AQ407" s="583"/>
      <c r="AR407" s="584"/>
      <c r="AS407" s="584"/>
      <c r="AT407" s="583"/>
      <c r="AU407" s="584"/>
      <c r="AV407" s="584"/>
      <c r="AW407" s="583"/>
      <c r="AX407" s="584"/>
      <c r="AY407" s="584"/>
      <c r="AZ407" s="583"/>
      <c r="BA407" s="585"/>
      <c r="BB407" s="583"/>
      <c r="BC407"/>
      <c r="BD407"/>
      <c r="BE407"/>
      <c r="BF407"/>
      <c r="BG407"/>
      <c r="BH407"/>
      <c r="BI407"/>
      <c r="BJ407"/>
      <c r="BK407"/>
      <c r="BL407"/>
      <c r="BM407"/>
      <c r="BN407"/>
      <c r="BO407"/>
      <c r="BP407"/>
      <c r="BQ407"/>
      <c r="BR407"/>
      <c r="BS407"/>
      <c r="BT407"/>
      <c r="BU407"/>
      <c r="BV407"/>
      <c r="BW407" s="584"/>
      <c r="BX407" s="584"/>
      <c r="BY407" s="583"/>
      <c r="BZ407" s="584"/>
      <c r="CA407" s="584"/>
      <c r="CB407"/>
      <c r="CC407" s="583"/>
      <c r="CD407" s="583"/>
      <c r="CE407" s="583"/>
      <c r="CF407" s="583"/>
      <c r="CG407" s="584"/>
      <c r="CH407" s="583"/>
      <c r="CI407" s="583"/>
      <c r="CJ407" s="583"/>
      <c r="CK407" s="583"/>
      <c r="CL407" s="583"/>
      <c r="CM407" s="583"/>
      <c r="CN407" s="583"/>
      <c r="CO407" s="584"/>
      <c r="CP407" s="584"/>
      <c r="CQ407" s="583"/>
      <c r="CR407" s="54"/>
      <c r="CS407" s="54"/>
      <c r="CT407" s="54"/>
    </row>
    <row r="408" spans="1:98" x14ac:dyDescent="0.15">
      <c r="A408" s="582"/>
      <c r="B408" s="583"/>
      <c r="C408" s="583"/>
      <c r="D408" s="583"/>
      <c r="E408" s="583"/>
      <c r="F408" s="583"/>
      <c r="G408" s="583"/>
      <c r="H408" s="583"/>
      <c r="I408" s="583"/>
      <c r="J408" s="583"/>
      <c r="K408" s="583"/>
      <c r="L408" s="583"/>
      <c r="M408" s="583"/>
      <c r="N408" s="583"/>
      <c r="O408" s="583"/>
      <c r="P408" s="583"/>
      <c r="Q408" s="583"/>
      <c r="R408" s="583"/>
      <c r="S408" s="583"/>
      <c r="T408" s="583"/>
      <c r="U408" s="583"/>
      <c r="V408" s="583"/>
      <c r="W408" s="583"/>
      <c r="X408" s="583"/>
      <c r="Y408" s="583"/>
      <c r="Z408" s="583"/>
      <c r="AA408" s="583"/>
      <c r="AB408" s="583"/>
      <c r="AC408" s="583"/>
      <c r="AD408" s="583"/>
      <c r="AE408" s="583"/>
      <c r="AF408" s="584"/>
      <c r="AG408" s="584"/>
      <c r="AH408" s="583"/>
      <c r="AI408" s="583"/>
      <c r="AJ408" s="583"/>
      <c r="AK408" s="583"/>
      <c r="AL408" s="584"/>
      <c r="AM408" s="584"/>
      <c r="AN408"/>
      <c r="AO408" s="583"/>
      <c r="AP408" s="583"/>
      <c r="AQ408" s="583"/>
      <c r="AR408" s="584"/>
      <c r="AS408" s="584"/>
      <c r="AT408" s="583"/>
      <c r="AU408" s="584"/>
      <c r="AV408" s="584"/>
      <c r="AW408" s="583"/>
      <c r="AX408" s="584"/>
      <c r="AY408" s="584"/>
      <c r="AZ408" s="583"/>
      <c r="BA408" s="585"/>
      <c r="BB408" s="583"/>
      <c r="BC408"/>
      <c r="BD408"/>
      <c r="BE408"/>
      <c r="BF408"/>
      <c r="BG408"/>
      <c r="BH408"/>
      <c r="BI408"/>
      <c r="BJ408"/>
      <c r="BK408"/>
      <c r="BL408"/>
      <c r="BM408"/>
      <c r="BN408"/>
      <c r="BO408"/>
      <c r="BP408"/>
      <c r="BQ408"/>
      <c r="BR408"/>
      <c r="BS408"/>
      <c r="BT408"/>
      <c r="BU408"/>
      <c r="BV408"/>
      <c r="BW408" s="584"/>
      <c r="BX408" s="584"/>
      <c r="BY408" s="583"/>
      <c r="BZ408" s="584"/>
      <c r="CA408" s="584"/>
      <c r="CB408"/>
      <c r="CC408" s="583"/>
      <c r="CD408" s="583"/>
      <c r="CE408" s="583"/>
      <c r="CF408" s="584"/>
      <c r="CG408" s="584"/>
      <c r="CH408" s="583"/>
      <c r="CI408" s="583"/>
      <c r="CJ408" s="583"/>
      <c r="CK408" s="583"/>
      <c r="CL408" s="583"/>
      <c r="CM408" s="583"/>
      <c r="CN408" s="583"/>
      <c r="CO408" s="584"/>
      <c r="CP408" s="584"/>
      <c r="CQ408" s="583"/>
      <c r="CR408" s="54"/>
      <c r="CS408" s="54"/>
      <c r="CT408" s="54"/>
    </row>
    <row r="409" spans="1:98" x14ac:dyDescent="0.15">
      <c r="A409" s="582"/>
      <c r="B409" s="584"/>
      <c r="C409" s="584"/>
      <c r="D409" s="583"/>
      <c r="E409" s="583"/>
      <c r="F409" s="583"/>
      <c r="G409" s="583"/>
      <c r="H409" s="583"/>
      <c r="I409" s="583"/>
      <c r="J409" s="583"/>
      <c r="K409" s="583"/>
      <c r="L409" s="583"/>
      <c r="M409" s="583"/>
      <c r="N409" s="583"/>
      <c r="O409" s="583"/>
      <c r="P409" s="583"/>
      <c r="Q409" s="583"/>
      <c r="R409" s="583"/>
      <c r="S409" s="583"/>
      <c r="T409" s="583"/>
      <c r="U409" s="583"/>
      <c r="V409" s="583"/>
      <c r="W409" s="583"/>
      <c r="X409" s="583"/>
      <c r="Y409" s="583"/>
      <c r="Z409" s="583"/>
      <c r="AA409" s="583"/>
      <c r="AB409" s="583"/>
      <c r="AC409" s="583"/>
      <c r="AD409" s="583"/>
      <c r="AE409" s="583"/>
      <c r="AF409" s="584"/>
      <c r="AG409" s="584"/>
      <c r="AH409" s="583"/>
      <c r="AI409" s="583"/>
      <c r="AJ409" s="583"/>
      <c r="AK409" s="583"/>
      <c r="AL409" s="584"/>
      <c r="AM409" s="584"/>
      <c r="AN409" s="583"/>
      <c r="AO409" s="583"/>
      <c r="AP409" s="583"/>
      <c r="AQ409" s="583"/>
      <c r="AR409" s="584"/>
      <c r="AS409" s="584"/>
      <c r="AT409" s="583"/>
      <c r="AU409" s="584"/>
      <c r="AV409" s="584"/>
      <c r="AW409" s="583"/>
      <c r="AX409" s="584"/>
      <c r="AY409" s="584"/>
      <c r="AZ409" s="583"/>
      <c r="BA409" s="585"/>
      <c r="BB409" s="583"/>
      <c r="BC409" s="583"/>
      <c r="BD409" s="583"/>
      <c r="BE409" s="583"/>
      <c r="BF409" s="583"/>
      <c r="BG409" s="583"/>
      <c r="BH409" s="583"/>
      <c r="BI409" s="583"/>
      <c r="BJ409" s="583"/>
      <c r="BK409" s="583"/>
      <c r="BL409" s="583"/>
      <c r="BM409" s="583"/>
      <c r="BN409" s="583"/>
      <c r="BO409" s="583"/>
      <c r="BP409" s="583"/>
      <c r="BQ409" s="583"/>
      <c r="BR409" s="583"/>
      <c r="BS409" s="583"/>
      <c r="BT409" s="584"/>
      <c r="BU409" s="584"/>
      <c r="BV409" s="583"/>
      <c r="BW409" s="584"/>
      <c r="BX409" s="584"/>
      <c r="BY409" s="583"/>
      <c r="BZ409" s="584"/>
      <c r="CA409" s="584"/>
      <c r="CB409"/>
      <c r="CC409" s="583"/>
      <c r="CD409" s="583"/>
      <c r="CE409" s="583"/>
      <c r="CF409" s="584"/>
      <c r="CG409" s="584"/>
      <c r="CH409" s="583"/>
      <c r="CI409" s="583"/>
      <c r="CJ409" s="583"/>
      <c r="CK409" s="583"/>
      <c r="CL409" s="583"/>
      <c r="CM409" s="583"/>
      <c r="CN409" s="583"/>
      <c r="CO409" s="584"/>
      <c r="CP409" s="584"/>
      <c r="CQ409" s="583"/>
      <c r="CR409" s="54"/>
      <c r="CS409" s="54"/>
      <c r="CT409" s="54"/>
    </row>
    <row r="410" spans="1:98" x14ac:dyDescent="0.15">
      <c r="A410" s="582"/>
      <c r="B410" s="584"/>
      <c r="C410" s="584"/>
      <c r="D410" s="583"/>
      <c r="E410" s="583"/>
      <c r="F410" s="583"/>
      <c r="G410" s="583"/>
      <c r="H410" s="583"/>
      <c r="I410" s="583"/>
      <c r="J410" s="583"/>
      <c r="K410" s="583"/>
      <c r="L410" s="583"/>
      <c r="M410" s="583"/>
      <c r="N410" s="583"/>
      <c r="O410" s="583"/>
      <c r="P410" s="583"/>
      <c r="Q410" s="583"/>
      <c r="R410" s="583"/>
      <c r="S410" s="583"/>
      <c r="T410" s="583"/>
      <c r="U410" s="583"/>
      <c r="V410" s="583"/>
      <c r="W410" s="583"/>
      <c r="X410" s="583"/>
      <c r="Y410" s="583"/>
      <c r="Z410" s="583"/>
      <c r="AA410" s="583"/>
      <c r="AB410" s="583"/>
      <c r="AC410" s="583"/>
      <c r="AD410" s="583"/>
      <c r="AE410" s="583"/>
      <c r="AF410" s="584"/>
      <c r="AG410" s="584"/>
      <c r="AH410" s="583"/>
      <c r="AI410" s="583"/>
      <c r="AJ410" s="583"/>
      <c r="AK410" s="583"/>
      <c r="AL410" s="584"/>
      <c r="AM410" s="584"/>
      <c r="AN410" s="583"/>
      <c r="AO410" s="583"/>
      <c r="AP410" s="583"/>
      <c r="AQ410" s="583"/>
      <c r="AR410" s="584"/>
      <c r="AS410" s="584"/>
      <c r="AT410" s="583"/>
      <c r="AU410" s="584"/>
      <c r="AV410" s="584"/>
      <c r="AW410" s="583"/>
      <c r="AX410" s="584"/>
      <c r="AY410" s="584"/>
      <c r="AZ410" s="583"/>
      <c r="BA410" s="585"/>
      <c r="BB410" s="583"/>
      <c r="BC410" s="583"/>
      <c r="BD410" s="583"/>
      <c r="BE410" s="583"/>
      <c r="BF410" s="583"/>
      <c r="BG410" s="583"/>
      <c r="BH410" s="583"/>
      <c r="BI410" s="583"/>
      <c r="BJ410" s="583"/>
      <c r="BK410" s="583"/>
      <c r="BL410" s="583"/>
      <c r="BM410" s="583"/>
      <c r="BN410" s="583"/>
      <c r="BO410" s="583"/>
      <c r="BP410" s="583"/>
      <c r="BQ410" s="583"/>
      <c r="BR410" s="583"/>
      <c r="BS410" s="583"/>
      <c r="BT410" s="584"/>
      <c r="BU410" s="584"/>
      <c r="BV410" s="584"/>
      <c r="BW410" s="584"/>
      <c r="BX410" s="584"/>
      <c r="BY410" s="583"/>
      <c r="BZ410" s="584"/>
      <c r="CA410" s="584"/>
      <c r="CB410"/>
      <c r="CC410" s="583"/>
      <c r="CD410" s="583"/>
      <c r="CE410" s="583"/>
      <c r="CF410" s="583"/>
      <c r="CG410" s="584"/>
      <c r="CH410" s="583"/>
      <c r="CI410" s="583"/>
      <c r="CJ410" s="583"/>
      <c r="CK410" s="583"/>
      <c r="CL410" s="583"/>
      <c r="CM410" s="583"/>
      <c r="CN410" s="583"/>
      <c r="CO410" s="584"/>
      <c r="CP410" s="584"/>
      <c r="CQ410" s="583"/>
      <c r="CR410" s="54"/>
      <c r="CS410" s="54"/>
      <c r="CT410" s="54"/>
    </row>
    <row r="411" spans="1:98" x14ac:dyDescent="0.15">
      <c r="A411" s="582"/>
      <c r="B411" s="583"/>
      <c r="C411" s="584"/>
      <c r="D411" s="583"/>
      <c r="E411" s="583"/>
      <c r="F411" s="583"/>
      <c r="G411" s="583"/>
      <c r="H411" s="583"/>
      <c r="I411" s="583"/>
      <c r="J411" s="583"/>
      <c r="K411" s="583"/>
      <c r="L411" s="583"/>
      <c r="M411" s="583"/>
      <c r="N411" s="583"/>
      <c r="O411" s="583"/>
      <c r="P411" s="583"/>
      <c r="Q411" s="583"/>
      <c r="R411" s="583"/>
      <c r="S411" s="583"/>
      <c r="T411" s="583"/>
      <c r="U411" s="583"/>
      <c r="V411" s="583"/>
      <c r="W411" s="583"/>
      <c r="X411" s="583"/>
      <c r="Y411" s="583"/>
      <c r="Z411" s="583"/>
      <c r="AA411" s="583"/>
      <c r="AB411" s="583"/>
      <c r="AC411" s="583"/>
      <c r="AD411" s="583"/>
      <c r="AE411" s="583"/>
      <c r="AF411" s="584"/>
      <c r="AG411" s="584"/>
      <c r="AH411" s="583"/>
      <c r="AI411" s="583"/>
      <c r="AJ411" s="583"/>
      <c r="AK411" s="583"/>
      <c r="AL411" s="584"/>
      <c r="AM411" s="584"/>
      <c r="AN411" s="583"/>
      <c r="AO411" s="583"/>
      <c r="AP411" s="583"/>
      <c r="AQ411" s="583"/>
      <c r="AR411" s="584"/>
      <c r="AS411" s="584"/>
      <c r="AT411" s="583"/>
      <c r="AU411" s="584"/>
      <c r="AV411" s="584"/>
      <c r="AW411" s="583"/>
      <c r="AX411" s="584"/>
      <c r="AY411" s="584"/>
      <c r="AZ411" s="583"/>
      <c r="BA411" s="585"/>
      <c r="BB411" s="583"/>
      <c r="BC411" s="583"/>
      <c r="BD411" s="583"/>
      <c r="BE411" s="583"/>
      <c r="BF411" s="583"/>
      <c r="BG411" s="583"/>
      <c r="BH411" s="583"/>
      <c r="BI411" s="583"/>
      <c r="BJ411" s="583"/>
      <c r="BK411" s="583"/>
      <c r="BL411" s="583"/>
      <c r="BM411" s="583"/>
      <c r="BN411" s="583"/>
      <c r="BO411" s="583"/>
      <c r="BP411" s="583"/>
      <c r="BQ411" s="583"/>
      <c r="BR411" s="583"/>
      <c r="BS411" s="583"/>
      <c r="BT411" s="584"/>
      <c r="BU411" s="584"/>
      <c r="BV411" s="583"/>
      <c r="BW411" s="584"/>
      <c r="BX411" s="584"/>
      <c r="BY411" s="583"/>
      <c r="BZ411" s="584"/>
      <c r="CA411" s="584"/>
      <c r="CB411"/>
      <c r="CC411" s="583"/>
      <c r="CD411" s="583"/>
      <c r="CE411" s="583"/>
      <c r="CF411" s="584"/>
      <c r="CG411" s="584"/>
      <c r="CH411" s="583"/>
      <c r="CI411" s="583"/>
      <c r="CJ411" s="583"/>
      <c r="CK411" s="583"/>
      <c r="CL411" s="583"/>
      <c r="CM411" s="583"/>
      <c r="CN411" s="583"/>
      <c r="CO411" s="584"/>
      <c r="CP411" s="584"/>
      <c r="CQ411" s="583"/>
      <c r="CR411" s="54"/>
      <c r="CS411" s="54"/>
      <c r="CT411" s="54"/>
    </row>
    <row r="412" spans="1:98" x14ac:dyDescent="0.15">
      <c r="A412" s="582"/>
      <c r="B412" s="583"/>
      <c r="C412" s="583"/>
      <c r="D412" s="583"/>
      <c r="E412" s="583"/>
      <c r="F412" s="583"/>
      <c r="G412" s="583"/>
      <c r="H412" s="583"/>
      <c r="I412" s="583"/>
      <c r="J412" s="583"/>
      <c r="K412" s="583"/>
      <c r="L412" s="583"/>
      <c r="M412" s="583"/>
      <c r="N412" s="583"/>
      <c r="O412" s="583"/>
      <c r="P412" s="583"/>
      <c r="Q412" s="583"/>
      <c r="R412" s="583"/>
      <c r="S412" s="583"/>
      <c r="T412" s="583"/>
      <c r="U412" s="583"/>
      <c r="V412" s="583"/>
      <c r="W412" s="583"/>
      <c r="X412" s="583"/>
      <c r="Y412" s="583"/>
      <c r="Z412" s="583"/>
      <c r="AA412" s="583"/>
      <c r="AB412" s="583"/>
      <c r="AC412" s="583"/>
      <c r="AD412" s="583"/>
      <c r="AE412" s="583"/>
      <c r="AF412" s="584"/>
      <c r="AG412" s="584"/>
      <c r="AH412" s="583"/>
      <c r="AI412" s="583"/>
      <c r="AJ412" s="583"/>
      <c r="AK412" s="583"/>
      <c r="AL412" s="584"/>
      <c r="AM412" s="584"/>
      <c r="AN412" s="583"/>
      <c r="AO412" s="583"/>
      <c r="AP412" s="583"/>
      <c r="AQ412" s="583"/>
      <c r="AR412" s="584"/>
      <c r="AS412" s="584"/>
      <c r="AT412" s="583"/>
      <c r="AU412" s="584"/>
      <c r="AV412" s="584"/>
      <c r="AW412" s="583"/>
      <c r="AX412" s="584"/>
      <c r="AY412" s="584"/>
      <c r="AZ412" s="584"/>
      <c r="BA412" s="585"/>
      <c r="BB412" s="584"/>
      <c r="BC412" s="584"/>
      <c r="BD412" s="583"/>
      <c r="BE412" s="583"/>
      <c r="BF412" s="583"/>
      <c r="BG412" s="583"/>
      <c r="BH412" s="583"/>
      <c r="BI412" s="583"/>
      <c r="BJ412" s="583"/>
      <c r="BK412" s="583"/>
      <c r="BL412" s="583"/>
      <c r="BM412" s="583"/>
      <c r="BN412" s="583"/>
      <c r="BO412" s="583"/>
      <c r="BP412" s="583"/>
      <c r="BQ412" s="583"/>
      <c r="BR412" s="583"/>
      <c r="BS412" s="583"/>
      <c r="BT412" s="584"/>
      <c r="BU412" s="584"/>
      <c r="BV412" s="583"/>
      <c r="BW412" s="584"/>
      <c r="BX412" s="584"/>
      <c r="BY412" s="583"/>
      <c r="BZ412" s="584"/>
      <c r="CA412" s="584"/>
      <c r="CB412" s="583"/>
      <c r="CC412" s="583"/>
      <c r="CD412" s="583"/>
      <c r="CE412" s="583"/>
      <c r="CF412" s="583"/>
      <c r="CG412" s="584"/>
      <c r="CH412" s="583"/>
      <c r="CI412" s="583"/>
      <c r="CJ412" s="583"/>
      <c r="CK412" s="583"/>
      <c r="CL412" s="583"/>
      <c r="CM412" s="583"/>
      <c r="CN412" s="583"/>
      <c r="CO412" s="584"/>
      <c r="CP412" s="584"/>
      <c r="CQ412" s="583"/>
      <c r="CR412" s="54"/>
      <c r="CS412" s="54"/>
      <c r="CT412" s="54"/>
    </row>
  </sheetData>
  <mergeCells count="4">
    <mergeCell ref="A9:A10"/>
    <mergeCell ref="B9:B10"/>
    <mergeCell ref="C9:E10"/>
    <mergeCell ref="E22:G22"/>
  </mergeCells>
  <printOptions horizontalCentered="1"/>
  <pageMargins left="0.75" right="0.75" top="1" bottom="1" header="0.5" footer="0.5"/>
  <pageSetup scale="7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0"/>
  </sheetPr>
  <dimension ref="A1:F21"/>
  <sheetViews>
    <sheetView workbookViewId="0">
      <selection activeCell="C4" sqref="C4:C10"/>
    </sheetView>
  </sheetViews>
  <sheetFormatPr baseColWidth="10" defaultColWidth="11.5" defaultRowHeight="13" x14ac:dyDescent="0.15"/>
  <cols>
    <col min="2" max="2" width="54.1640625" customWidth="1"/>
    <col min="3" max="3" width="42" customWidth="1"/>
  </cols>
  <sheetData>
    <row r="1" spans="1:6" ht="52" customHeight="1" thickBot="1" x14ac:dyDescent="0.2">
      <c r="A1" s="797" t="s">
        <v>6</v>
      </c>
      <c r="B1" s="798"/>
      <c r="C1" s="798"/>
    </row>
    <row r="2" spans="1:6" ht="18" x14ac:dyDescent="0.2">
      <c r="B2" s="799" t="s">
        <v>970</v>
      </c>
      <c r="C2" s="800"/>
    </row>
    <row r="3" spans="1:6" ht="19" thickBot="1" x14ac:dyDescent="0.25">
      <c r="B3" s="801" t="s">
        <v>933</v>
      </c>
      <c r="C3" s="802"/>
    </row>
    <row r="4" spans="1:6" ht="19" thickBot="1" x14ac:dyDescent="0.25">
      <c r="B4" s="502" t="s">
        <v>780</v>
      </c>
      <c r="C4" s="503">
        <f>'Unique Product Counts'!M26+NRT!B73</f>
        <v>11673</v>
      </c>
    </row>
    <row r="5" spans="1:6" ht="19" thickBot="1" x14ac:dyDescent="0.25">
      <c r="B5" s="504" t="s">
        <v>8</v>
      </c>
      <c r="C5" s="505" t="str">
        <f>CONCATENATE(FIXED(Total_Users!E27/1000000,1)," M")</f>
        <v>3.0 M</v>
      </c>
      <c r="E5" s="13"/>
    </row>
    <row r="6" spans="1:6" ht="19" thickBot="1" x14ac:dyDescent="0.25">
      <c r="B6" s="504" t="s">
        <v>9</v>
      </c>
      <c r="C6" s="506" t="str">
        <f>CONCATENATE(FIXED(('Web_Visits-Visitors'!B25+LANCE_WebMetrics!B6)/1000000,1)," M")</f>
        <v>2.9 M</v>
      </c>
      <c r="D6" s="14"/>
      <c r="E6" s="13"/>
    </row>
    <row r="7" spans="1:6" ht="19" thickBot="1" x14ac:dyDescent="0.25">
      <c r="B7" s="504" t="s">
        <v>10</v>
      </c>
      <c r="C7" s="505" t="str">
        <f>CONCATENATE(FIXED(Archive!B18/365,1)," TB/day")</f>
        <v>15.3 TB/day</v>
      </c>
      <c r="D7" s="14"/>
      <c r="E7" s="13"/>
    </row>
    <row r="8" spans="1:6" ht="19" thickBot="1" x14ac:dyDescent="0.25">
      <c r="B8" s="504" t="s">
        <v>11</v>
      </c>
      <c r="C8" s="507" t="str">
        <f>CONCATENATE(FIXED('Total Archive Size'!B17/1024,1)," PB")</f>
        <v>23.8 PB</v>
      </c>
      <c r="D8" s="14"/>
      <c r="E8" s="13"/>
      <c r="F8" s="46"/>
    </row>
    <row r="9" spans="1:6" ht="19" thickBot="1" x14ac:dyDescent="0.25">
      <c r="B9" s="504" t="s">
        <v>12</v>
      </c>
      <c r="C9" s="508" t="str">
        <f>CONCATENATE(FIXED(Distribution!N20+NRT!C73/1000000,1)," M")</f>
        <v>1,393.7 M</v>
      </c>
      <c r="E9" s="13"/>
    </row>
    <row r="10" spans="1:6" ht="19" thickBot="1" x14ac:dyDescent="0.25">
      <c r="B10" s="504" t="s">
        <v>13</v>
      </c>
      <c r="C10" s="505" t="str">
        <f>CONCATENATE(FIXED(Distribution!N21/365+NRT!D73/(365*1024),1)," TB/day")</f>
        <v>53.1 TB/day</v>
      </c>
      <c r="E10" s="13"/>
    </row>
    <row r="12" spans="1:6" s="12" customFormat="1" ht="262.5" customHeight="1" x14ac:dyDescent="0.15">
      <c r="B12" s="803" t="s">
        <v>14</v>
      </c>
      <c r="C12" s="804"/>
    </row>
    <row r="21" spans="3:3" x14ac:dyDescent="0.15">
      <c r="C21" s="79"/>
    </row>
  </sheetData>
  <dataConsolidate/>
  <mergeCells count="4">
    <mergeCell ref="A1:C1"/>
    <mergeCell ref="B2:C2"/>
    <mergeCell ref="B3:C3"/>
    <mergeCell ref="B12:C12"/>
  </mergeCells>
  <printOptions horizontalCentered="1"/>
  <pageMargins left="0.75" right="0.75" top="1" bottom="1" header="0.5" footer="0.5"/>
  <pageSetup scale="75" orientation="landscape" horizontalDpi="4294967292" verticalDpi="4294967292"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theme="0"/>
  </sheetPr>
  <dimension ref="A1:B35"/>
  <sheetViews>
    <sheetView workbookViewId="0">
      <selection activeCell="K17" sqref="K17"/>
    </sheetView>
  </sheetViews>
  <sheetFormatPr baseColWidth="10" defaultColWidth="8.83203125" defaultRowHeight="13" x14ac:dyDescent="0.15"/>
  <cols>
    <col min="1" max="1" width="18.33203125" style="140" customWidth="1"/>
    <col min="2" max="2" width="86" style="140" customWidth="1"/>
    <col min="3" max="16384" width="8.83203125" style="140"/>
  </cols>
  <sheetData>
    <row r="1" spans="1:2" ht="24" customHeight="1" x14ac:dyDescent="0.15">
      <c r="A1" s="465" t="s">
        <v>681</v>
      </c>
      <c r="B1" s="465" t="s">
        <v>682</v>
      </c>
    </row>
    <row r="2" spans="1:2" ht="50.25" customHeight="1" x14ac:dyDescent="0.15">
      <c r="A2" s="466" t="s">
        <v>78</v>
      </c>
      <c r="B2" s="19" t="s">
        <v>683</v>
      </c>
    </row>
    <row r="3" spans="1:2" ht="51" customHeight="1" x14ac:dyDescent="0.15">
      <c r="A3" s="466" t="s">
        <v>684</v>
      </c>
      <c r="B3" s="19" t="s">
        <v>685</v>
      </c>
    </row>
    <row r="4" spans="1:2" ht="39" customHeight="1" x14ac:dyDescent="0.15">
      <c r="A4" s="466" t="s">
        <v>686</v>
      </c>
      <c r="B4" s="19" t="s">
        <v>687</v>
      </c>
    </row>
    <row r="5" spans="1:2" ht="25" customHeight="1" x14ac:dyDescent="0.15">
      <c r="A5" s="466" t="s">
        <v>304</v>
      </c>
      <c r="B5" s="19" t="s">
        <v>688</v>
      </c>
    </row>
    <row r="6" spans="1:2" ht="26.25" customHeight="1" x14ac:dyDescent="0.15">
      <c r="A6" s="465" t="s">
        <v>689</v>
      </c>
      <c r="B6" s="465" t="s">
        <v>682</v>
      </c>
    </row>
    <row r="7" spans="1:2" ht="16" customHeight="1" x14ac:dyDescent="0.15">
      <c r="A7" s="467" t="s">
        <v>690</v>
      </c>
      <c r="B7" s="253" t="s">
        <v>691</v>
      </c>
    </row>
    <row r="8" spans="1:2" ht="18" customHeight="1" x14ac:dyDescent="0.15">
      <c r="A8" s="468" t="s">
        <v>692</v>
      </c>
      <c r="B8" s="253" t="s">
        <v>693</v>
      </c>
    </row>
    <row r="9" spans="1:2" ht="28" customHeight="1" x14ac:dyDescent="0.15">
      <c r="A9" s="468" t="s">
        <v>694</v>
      </c>
      <c r="B9" s="253" t="s">
        <v>695</v>
      </c>
    </row>
    <row r="10" spans="1:2" ht="16" customHeight="1" x14ac:dyDescent="0.15">
      <c r="A10" s="466" t="s">
        <v>696</v>
      </c>
      <c r="B10" s="469" t="s">
        <v>697</v>
      </c>
    </row>
    <row r="11" spans="1:2" ht="23.25" customHeight="1" x14ac:dyDescent="0.15">
      <c r="A11" s="466" t="s">
        <v>698</v>
      </c>
      <c r="B11" s="469" t="s">
        <v>699</v>
      </c>
    </row>
    <row r="12" spans="1:2" ht="26" x14ac:dyDescent="0.15">
      <c r="A12" s="468" t="s">
        <v>700</v>
      </c>
      <c r="B12" s="253" t="s">
        <v>701</v>
      </c>
    </row>
    <row r="13" spans="1:2" ht="52" x14ac:dyDescent="0.15">
      <c r="A13" s="470" t="s">
        <v>239</v>
      </c>
      <c r="B13" s="24" t="s">
        <v>702</v>
      </c>
    </row>
    <row r="14" spans="1:2" ht="40.5" customHeight="1" x14ac:dyDescent="0.15">
      <c r="A14" s="468" t="s">
        <v>703</v>
      </c>
      <c r="B14" s="24" t="s">
        <v>704</v>
      </c>
    </row>
    <row r="15" spans="1:2" ht="29.25" customHeight="1" x14ac:dyDescent="0.15">
      <c r="A15" s="468" t="s">
        <v>705</v>
      </c>
      <c r="B15" s="24" t="s">
        <v>706</v>
      </c>
    </row>
    <row r="16" spans="1:2" ht="29.25" customHeight="1" x14ac:dyDescent="0.15">
      <c r="A16" s="466" t="s">
        <v>707</v>
      </c>
      <c r="B16" s="19" t="s">
        <v>708</v>
      </c>
    </row>
    <row r="17" spans="1:2" x14ac:dyDescent="0.15">
      <c r="A17" s="466" t="s">
        <v>709</v>
      </c>
      <c r="B17" s="19" t="s">
        <v>710</v>
      </c>
    </row>
    <row r="18" spans="1:2" x14ac:dyDescent="0.15">
      <c r="A18" s="466" t="s">
        <v>711</v>
      </c>
      <c r="B18" s="19" t="s">
        <v>712</v>
      </c>
    </row>
    <row r="19" spans="1:2" ht="30.75" customHeight="1" x14ac:dyDescent="0.15">
      <c r="A19" s="466" t="s">
        <v>713</v>
      </c>
      <c r="B19" s="19" t="s">
        <v>714</v>
      </c>
    </row>
    <row r="20" spans="1:2" ht="49.5" customHeight="1" x14ac:dyDescent="0.15">
      <c r="A20" s="466" t="s">
        <v>715</v>
      </c>
      <c r="B20" s="471" t="s">
        <v>716</v>
      </c>
    </row>
    <row r="21" spans="1:2" x14ac:dyDescent="0.15">
      <c r="A21" s="472" t="s">
        <v>717</v>
      </c>
      <c r="B21" s="19" t="s">
        <v>718</v>
      </c>
    </row>
    <row r="22" spans="1:2" ht="39" x14ac:dyDescent="0.15">
      <c r="A22" s="466" t="s">
        <v>719</v>
      </c>
      <c r="B22" s="19" t="s">
        <v>720</v>
      </c>
    </row>
    <row r="23" spans="1:2" ht="27.75" customHeight="1" x14ac:dyDescent="0.15">
      <c r="A23" s="465" t="s">
        <v>721</v>
      </c>
      <c r="B23" s="465" t="s">
        <v>682</v>
      </c>
    </row>
    <row r="24" spans="1:2" ht="26" x14ac:dyDescent="0.15">
      <c r="A24" s="472" t="s">
        <v>722</v>
      </c>
      <c r="B24" s="469" t="s">
        <v>723</v>
      </c>
    </row>
    <row r="25" spans="1:2" x14ac:dyDescent="0.15">
      <c r="A25" s="466" t="s">
        <v>724</v>
      </c>
      <c r="B25" s="469" t="s">
        <v>725</v>
      </c>
    </row>
    <row r="26" spans="1:2" ht="34.5" customHeight="1" x14ac:dyDescent="0.15">
      <c r="A26" s="470" t="s">
        <v>726</v>
      </c>
      <c r="B26" s="19" t="s">
        <v>727</v>
      </c>
    </row>
    <row r="27" spans="1:2" ht="39" x14ac:dyDescent="0.15">
      <c r="A27" s="466" t="s">
        <v>728</v>
      </c>
      <c r="B27" s="19" t="s">
        <v>729</v>
      </c>
    </row>
    <row r="28" spans="1:2" x14ac:dyDescent="0.15">
      <c r="A28" s="466" t="s">
        <v>730</v>
      </c>
      <c r="B28" s="19" t="s">
        <v>731</v>
      </c>
    </row>
    <row r="29" spans="1:2" x14ac:dyDescent="0.15">
      <c r="A29" s="466" t="s">
        <v>732</v>
      </c>
      <c r="B29" s="19" t="s">
        <v>733</v>
      </c>
    </row>
    <row r="30" spans="1:2" x14ac:dyDescent="0.15">
      <c r="A30" s="472" t="s">
        <v>734</v>
      </c>
      <c r="B30" s="19" t="s">
        <v>735</v>
      </c>
    </row>
    <row r="31" spans="1:2" ht="75.75" customHeight="1" x14ac:dyDescent="0.15">
      <c r="A31" s="466" t="s">
        <v>648</v>
      </c>
      <c r="B31" s="19" t="s">
        <v>736</v>
      </c>
    </row>
    <row r="32" spans="1:2" x14ac:dyDescent="0.15">
      <c r="A32" s="465" t="s">
        <v>737</v>
      </c>
      <c r="B32" s="465" t="s">
        <v>682</v>
      </c>
    </row>
    <row r="33" spans="1:2" x14ac:dyDescent="0.15">
      <c r="A33" s="473" t="s">
        <v>76</v>
      </c>
      <c r="B33" s="19" t="s">
        <v>738</v>
      </c>
    </row>
    <row r="34" spans="1:2" ht="52" x14ac:dyDescent="0.15">
      <c r="A34" s="473" t="s">
        <v>68</v>
      </c>
      <c r="B34" s="19" t="s">
        <v>739</v>
      </c>
    </row>
    <row r="35" spans="1:2" x14ac:dyDescent="0.15">
      <c r="A35" s="473" t="s">
        <v>83</v>
      </c>
      <c r="B35" s="19" t="s">
        <v>740</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theme="0"/>
  </sheetPr>
  <dimension ref="A1:D13"/>
  <sheetViews>
    <sheetView workbookViewId="0">
      <selection activeCell="M32" sqref="M32"/>
    </sheetView>
  </sheetViews>
  <sheetFormatPr baseColWidth="10" defaultColWidth="8.83203125" defaultRowHeight="13" x14ac:dyDescent="0.15"/>
  <cols>
    <col min="2" max="2" width="50.6640625" customWidth="1"/>
    <col min="3" max="3" width="42" customWidth="1"/>
  </cols>
  <sheetData>
    <row r="1" spans="1:4" ht="72.75" customHeight="1" thickBot="1" x14ac:dyDescent="0.2">
      <c r="A1" s="797" t="s">
        <v>799</v>
      </c>
      <c r="B1" s="798"/>
      <c r="C1" s="798"/>
    </row>
    <row r="2" spans="1:4" ht="18" x14ac:dyDescent="0.2">
      <c r="B2" s="799" t="s">
        <v>1060</v>
      </c>
      <c r="C2" s="800"/>
    </row>
    <row r="3" spans="1:4" ht="19" thickBot="1" x14ac:dyDescent="0.25">
      <c r="B3" s="801" t="s">
        <v>933</v>
      </c>
      <c r="C3" s="802"/>
    </row>
    <row r="4" spans="1:4" ht="19" thickBot="1" x14ac:dyDescent="0.25">
      <c r="B4" s="502" t="s">
        <v>7</v>
      </c>
      <c r="C4" s="503">
        <f>NRT!B73</f>
        <v>372</v>
      </c>
    </row>
    <row r="5" spans="1:4" ht="19" thickBot="1" x14ac:dyDescent="0.25">
      <c r="B5" s="504" t="s">
        <v>15</v>
      </c>
      <c r="C5" s="506">
        <f>NRT!E73</f>
        <v>2560</v>
      </c>
      <c r="D5" s="14"/>
    </row>
    <row r="6" spans="1:4" ht="19" thickBot="1" x14ac:dyDescent="0.25">
      <c r="B6" s="504" t="s">
        <v>16</v>
      </c>
      <c r="C6" s="506">
        <f>NRT!F73</f>
        <v>371685</v>
      </c>
      <c r="D6" s="14"/>
    </row>
    <row r="7" spans="1:4" ht="19" thickBot="1" x14ac:dyDescent="0.25">
      <c r="B7" s="504" t="s">
        <v>9</v>
      </c>
      <c r="C7" s="506" t="str">
        <f>CONCATENATE(FIXED(LANCE_WebMetrics!B6/1000000,1)," M")</f>
        <v>0.3 M</v>
      </c>
      <c r="D7" s="14"/>
    </row>
    <row r="8" spans="1:4" ht="19" thickBot="1" x14ac:dyDescent="0.25">
      <c r="B8" s="504" t="s">
        <v>17</v>
      </c>
      <c r="C8" s="507" t="str">
        <f>CONCATENATE(FIXED(NRT!C16,1)," TB/day")</f>
        <v>3.0 TB/day</v>
      </c>
      <c r="D8" s="14"/>
    </row>
    <row r="9" spans="1:4" ht="19" thickBot="1" x14ac:dyDescent="0.25">
      <c r="B9" s="504" t="s">
        <v>18</v>
      </c>
      <c r="C9" s="507" t="str">
        <f>CONCATENATE(FIXED(NRT!C15/1024,1)," PB")</f>
        <v>1.1 PB</v>
      </c>
      <c r="D9" s="14"/>
    </row>
    <row r="10" spans="1:4" ht="19" thickBot="1" x14ac:dyDescent="0.25">
      <c r="B10" s="504" t="s">
        <v>12</v>
      </c>
      <c r="C10" s="505" t="str">
        <f>CONCATENATE(FIXED(NRT!C73/1000000,1)," M")</f>
        <v>123.2 M</v>
      </c>
      <c r="D10" s="14"/>
    </row>
    <row r="11" spans="1:4" ht="19" thickBot="1" x14ac:dyDescent="0.25">
      <c r="B11" s="504" t="s">
        <v>13</v>
      </c>
      <c r="C11" s="505" t="str">
        <f>CONCATENATE(FIXED(NRT!D73/(365*1024),1)," TB/day")</f>
        <v>2.4 TB/day</v>
      </c>
      <c r="D11" s="14"/>
    </row>
    <row r="13" spans="1:4" ht="318.75" customHeight="1" x14ac:dyDescent="0.15">
      <c r="A13" s="12"/>
      <c r="B13" s="803" t="s">
        <v>828</v>
      </c>
      <c r="C13" s="804"/>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theme="0"/>
  </sheetPr>
  <dimension ref="A1:O49"/>
  <sheetViews>
    <sheetView topLeftCell="A29" workbookViewId="0">
      <selection activeCell="B19" sqref="B19:L19"/>
    </sheetView>
  </sheetViews>
  <sheetFormatPr baseColWidth="10" defaultColWidth="8.83203125" defaultRowHeight="13" x14ac:dyDescent="0.15"/>
  <cols>
    <col min="1" max="1" width="19.5" style="17" bestFit="1" customWidth="1"/>
    <col min="2" max="6" width="11.5" style="17" customWidth="1"/>
    <col min="7" max="7" width="38.1640625" style="17" customWidth="1"/>
    <col min="8" max="13" width="8.83203125" style="17"/>
    <col min="14" max="14" width="7.5" style="17" customWidth="1"/>
    <col min="15" max="15" width="8.5" style="17" customWidth="1"/>
    <col min="16" max="16384" width="8.83203125" style="17"/>
  </cols>
  <sheetData>
    <row r="1" spans="1:15" ht="25.5" customHeight="1" x14ac:dyDescent="0.15">
      <c r="A1" s="828" t="s">
        <v>19</v>
      </c>
      <c r="B1" s="829"/>
      <c r="C1" s="829"/>
      <c r="D1" s="829"/>
      <c r="E1" s="829"/>
      <c r="F1" s="829"/>
      <c r="G1" s="829"/>
      <c r="H1" s="829"/>
      <c r="I1" s="829"/>
      <c r="J1" s="829"/>
      <c r="K1" s="829"/>
      <c r="L1" s="830"/>
    </row>
    <row r="2" spans="1:15" x14ac:dyDescent="0.15">
      <c r="A2" s="831"/>
      <c r="B2" s="832"/>
      <c r="C2" s="832"/>
      <c r="D2" s="832"/>
      <c r="E2" s="832"/>
      <c r="F2" s="832"/>
      <c r="G2" s="832"/>
      <c r="H2" s="832"/>
      <c r="I2" s="832"/>
      <c r="J2" s="832"/>
      <c r="K2" s="832"/>
      <c r="L2" s="833"/>
    </row>
    <row r="3" spans="1:15" ht="26.25" customHeight="1" x14ac:dyDescent="0.15">
      <c r="A3" s="16" t="s">
        <v>20</v>
      </c>
      <c r="B3" s="834" t="s">
        <v>21</v>
      </c>
      <c r="C3" s="835"/>
      <c r="D3" s="835"/>
      <c r="E3" s="835"/>
      <c r="F3" s="835"/>
      <c r="G3" s="835"/>
      <c r="H3" s="835"/>
      <c r="I3" s="835"/>
      <c r="J3" s="835"/>
      <c r="K3" s="835"/>
      <c r="L3" s="836"/>
    </row>
    <row r="4" spans="1:15" ht="93" customHeight="1" x14ac:dyDescent="0.15">
      <c r="A4" s="18" t="s">
        <v>22</v>
      </c>
      <c r="B4" s="817" t="s">
        <v>1045</v>
      </c>
      <c r="C4" s="818"/>
      <c r="D4" s="818"/>
      <c r="E4" s="818"/>
      <c r="F4" s="818"/>
      <c r="G4" s="818"/>
      <c r="H4" s="818"/>
      <c r="I4" s="818"/>
      <c r="J4" s="818"/>
      <c r="K4" s="818"/>
      <c r="L4" s="819"/>
    </row>
    <row r="5" spans="1:15" ht="107.25" customHeight="1" x14ac:dyDescent="0.15">
      <c r="A5" s="18" t="s">
        <v>23</v>
      </c>
      <c r="B5" s="817" t="s">
        <v>1046</v>
      </c>
      <c r="C5" s="818"/>
      <c r="D5" s="818"/>
      <c r="E5" s="818"/>
      <c r="F5" s="818"/>
      <c r="G5" s="818"/>
      <c r="H5" s="818"/>
      <c r="I5" s="818"/>
      <c r="J5" s="818"/>
      <c r="K5" s="818"/>
      <c r="L5" s="819"/>
    </row>
    <row r="6" spans="1:15" ht="96" customHeight="1" x14ac:dyDescent="0.15">
      <c r="A6" s="16" t="s">
        <v>24</v>
      </c>
      <c r="B6" s="817" t="s">
        <v>1047</v>
      </c>
      <c r="C6" s="818"/>
      <c r="D6" s="818"/>
      <c r="E6" s="818"/>
      <c r="F6" s="818"/>
      <c r="G6" s="818"/>
      <c r="H6" s="818"/>
      <c r="I6" s="818"/>
      <c r="J6" s="818"/>
      <c r="K6" s="818"/>
      <c r="L6" s="819"/>
    </row>
    <row r="7" spans="1:15" ht="234" customHeight="1" x14ac:dyDescent="0.15">
      <c r="A7" s="512" t="s">
        <v>762</v>
      </c>
      <c r="B7" s="817" t="s">
        <v>1061</v>
      </c>
      <c r="C7" s="818"/>
      <c r="D7" s="818"/>
      <c r="E7" s="818"/>
      <c r="F7" s="818"/>
      <c r="G7" s="818"/>
      <c r="H7" s="818"/>
      <c r="I7" s="818"/>
      <c r="J7" s="818"/>
      <c r="K7" s="818"/>
      <c r="L7" s="819"/>
    </row>
    <row r="8" spans="1:15" ht="27.75" customHeight="1" x14ac:dyDescent="0.15">
      <c r="A8" s="512" t="s">
        <v>877</v>
      </c>
      <c r="B8" s="817" t="s">
        <v>878</v>
      </c>
      <c r="C8" s="818"/>
      <c r="D8" s="818"/>
      <c r="E8" s="818"/>
      <c r="F8" s="818"/>
      <c r="G8" s="818"/>
      <c r="H8" s="818"/>
      <c r="I8" s="818"/>
      <c r="J8" s="818"/>
      <c r="K8" s="818"/>
      <c r="L8" s="819"/>
    </row>
    <row r="9" spans="1:15" ht="129" customHeight="1" x14ac:dyDescent="0.15">
      <c r="A9" s="513" t="s">
        <v>25</v>
      </c>
      <c r="B9" s="817" t="s">
        <v>763</v>
      </c>
      <c r="C9" s="818"/>
      <c r="D9" s="818"/>
      <c r="E9" s="818"/>
      <c r="F9" s="818"/>
      <c r="G9" s="818"/>
      <c r="H9" s="818"/>
      <c r="I9" s="818"/>
      <c r="J9" s="818"/>
      <c r="K9" s="818"/>
      <c r="L9" s="819"/>
    </row>
    <row r="10" spans="1:15" ht="147.75" customHeight="1" x14ac:dyDescent="0.15">
      <c r="A10" s="513" t="s">
        <v>779</v>
      </c>
      <c r="B10" s="817" t="s">
        <v>1062</v>
      </c>
      <c r="C10" s="818"/>
      <c r="D10" s="818"/>
      <c r="E10" s="818"/>
      <c r="F10" s="818"/>
      <c r="G10" s="818"/>
      <c r="H10" s="818"/>
      <c r="I10" s="818"/>
      <c r="J10" s="818"/>
      <c r="K10" s="818"/>
      <c r="L10" s="819"/>
    </row>
    <row r="11" spans="1:15" ht="60.75" customHeight="1" x14ac:dyDescent="0.15">
      <c r="A11" s="16" t="s">
        <v>27</v>
      </c>
      <c r="B11" s="817" t="s">
        <v>1037</v>
      </c>
      <c r="C11" s="818"/>
      <c r="D11" s="818"/>
      <c r="E11" s="818"/>
      <c r="F11" s="818"/>
      <c r="G11" s="818"/>
      <c r="H11" s="818"/>
      <c r="I11" s="818"/>
      <c r="J11" s="818"/>
      <c r="K11" s="818"/>
      <c r="L11" s="819"/>
    </row>
    <row r="12" spans="1:15" ht="147.75" customHeight="1" x14ac:dyDescent="0.15">
      <c r="A12" s="16" t="s">
        <v>26</v>
      </c>
      <c r="B12" s="811" t="s">
        <v>1064</v>
      </c>
      <c r="C12" s="812"/>
      <c r="D12" s="812"/>
      <c r="E12" s="812"/>
      <c r="F12" s="812"/>
      <c r="G12" s="812"/>
      <c r="H12" s="812"/>
      <c r="I12" s="812"/>
      <c r="J12" s="812"/>
      <c r="K12" s="812"/>
      <c r="L12" s="813"/>
      <c r="M12" s="656"/>
      <c r="N12" s="656"/>
      <c r="O12" s="656"/>
    </row>
    <row r="13" spans="1:15" ht="141.75" customHeight="1" x14ac:dyDescent="0.15">
      <c r="A13" s="18" t="s">
        <v>28</v>
      </c>
      <c r="B13" s="811" t="s">
        <v>1063</v>
      </c>
      <c r="C13" s="812"/>
      <c r="D13" s="812"/>
      <c r="E13" s="812"/>
      <c r="F13" s="812"/>
      <c r="G13" s="812"/>
      <c r="H13" s="812"/>
      <c r="I13" s="812"/>
      <c r="J13" s="812"/>
      <c r="K13" s="812"/>
      <c r="L13" s="813"/>
      <c r="M13" s="656"/>
      <c r="N13" s="656"/>
      <c r="O13" s="656"/>
    </row>
    <row r="14" spans="1:15" x14ac:dyDescent="0.15">
      <c r="A14" s="831"/>
      <c r="B14" s="832"/>
      <c r="C14" s="832"/>
      <c r="D14" s="832"/>
      <c r="E14" s="832"/>
      <c r="F14" s="832"/>
      <c r="G14" s="832"/>
      <c r="H14" s="832"/>
      <c r="I14" s="832"/>
      <c r="J14" s="832"/>
      <c r="K14" s="832"/>
      <c r="L14" s="833"/>
    </row>
    <row r="15" spans="1:15" ht="27" customHeight="1" x14ac:dyDescent="0.15">
      <c r="A15" s="16" t="s">
        <v>29</v>
      </c>
      <c r="B15" s="808" t="s">
        <v>30</v>
      </c>
      <c r="C15" s="809"/>
      <c r="D15" s="809"/>
      <c r="E15" s="809"/>
      <c r="F15" s="809"/>
      <c r="G15" s="809"/>
      <c r="H15" s="809"/>
      <c r="I15" s="809"/>
      <c r="J15" s="809"/>
      <c r="K15" s="809"/>
      <c r="L15" s="810"/>
    </row>
    <row r="16" spans="1:15" ht="26.25" customHeight="1" x14ac:dyDescent="0.15">
      <c r="A16" s="18" t="s">
        <v>31</v>
      </c>
      <c r="B16" s="805" t="s">
        <v>32</v>
      </c>
      <c r="C16" s="806"/>
      <c r="D16" s="806"/>
      <c r="E16" s="806"/>
      <c r="F16" s="806"/>
      <c r="G16" s="806"/>
      <c r="H16" s="806"/>
      <c r="I16" s="806"/>
      <c r="J16" s="806"/>
      <c r="K16" s="806"/>
      <c r="L16" s="807"/>
    </row>
    <row r="17" spans="1:12" ht="95.25" customHeight="1" x14ac:dyDescent="0.15">
      <c r="A17" s="16" t="s">
        <v>33</v>
      </c>
      <c r="B17" s="822" t="s">
        <v>1038</v>
      </c>
      <c r="C17" s="823"/>
      <c r="D17" s="823"/>
      <c r="E17" s="823"/>
      <c r="F17" s="823"/>
      <c r="G17" s="823"/>
      <c r="H17" s="823"/>
      <c r="I17" s="823"/>
      <c r="J17" s="823"/>
      <c r="K17" s="823"/>
      <c r="L17" s="824"/>
    </row>
    <row r="18" spans="1:12" ht="37" customHeight="1" x14ac:dyDescent="0.15">
      <c r="A18" s="16" t="s">
        <v>34</v>
      </c>
      <c r="B18" s="805" t="s">
        <v>35</v>
      </c>
      <c r="C18" s="806"/>
      <c r="D18" s="806"/>
      <c r="E18" s="806"/>
      <c r="F18" s="806"/>
      <c r="G18" s="806"/>
      <c r="H18" s="806"/>
      <c r="I18" s="806"/>
      <c r="J18" s="806"/>
      <c r="K18" s="806"/>
      <c r="L18" s="807"/>
    </row>
    <row r="19" spans="1:12" ht="42" customHeight="1" x14ac:dyDescent="0.15">
      <c r="A19" s="16" t="s">
        <v>36</v>
      </c>
      <c r="B19" s="805" t="s">
        <v>37</v>
      </c>
      <c r="C19" s="806"/>
      <c r="D19" s="806"/>
      <c r="E19" s="806"/>
      <c r="F19" s="806"/>
      <c r="G19" s="806"/>
      <c r="H19" s="806"/>
      <c r="I19" s="806"/>
      <c r="J19" s="806"/>
      <c r="K19" s="806"/>
      <c r="L19" s="807"/>
    </row>
    <row r="20" spans="1:12" ht="41.25" customHeight="1" x14ac:dyDescent="0.15">
      <c r="A20" s="16" t="s">
        <v>38</v>
      </c>
      <c r="B20" s="805" t="s">
        <v>39</v>
      </c>
      <c r="C20" s="806"/>
      <c r="D20" s="806"/>
      <c r="E20" s="806"/>
      <c r="F20" s="806"/>
      <c r="G20" s="806"/>
      <c r="H20" s="806"/>
      <c r="I20" s="806"/>
      <c r="J20" s="806"/>
      <c r="K20" s="806"/>
      <c r="L20" s="807"/>
    </row>
    <row r="21" spans="1:12" ht="141" customHeight="1" x14ac:dyDescent="0.15">
      <c r="A21" s="16" t="s">
        <v>40</v>
      </c>
      <c r="B21" s="811" t="s">
        <v>1039</v>
      </c>
      <c r="C21" s="812"/>
      <c r="D21" s="812"/>
      <c r="E21" s="812"/>
      <c r="F21" s="812"/>
      <c r="G21" s="812"/>
      <c r="H21" s="812"/>
      <c r="I21" s="812"/>
      <c r="J21" s="812"/>
      <c r="K21" s="812"/>
      <c r="L21" s="813"/>
    </row>
    <row r="22" spans="1:12" x14ac:dyDescent="0.15">
      <c r="A22" s="825"/>
      <c r="B22" s="826"/>
      <c r="C22" s="826"/>
      <c r="D22" s="826"/>
      <c r="E22" s="826"/>
      <c r="F22" s="826"/>
      <c r="G22" s="826"/>
      <c r="H22" s="826"/>
      <c r="I22" s="826"/>
      <c r="J22" s="826"/>
      <c r="K22" s="826"/>
      <c r="L22" s="827"/>
    </row>
    <row r="23" spans="1:12" ht="26.25" customHeight="1" x14ac:dyDescent="0.15">
      <c r="A23" s="654" t="s">
        <v>41</v>
      </c>
      <c r="B23" s="820"/>
      <c r="C23" s="820"/>
      <c r="D23" s="820"/>
      <c r="E23" s="820"/>
      <c r="F23" s="820"/>
      <c r="G23" s="820"/>
      <c r="H23" s="820"/>
      <c r="I23" s="820"/>
      <c r="J23" s="820"/>
      <c r="K23" s="820"/>
      <c r="L23" s="821"/>
    </row>
    <row r="24" spans="1:12" ht="51" customHeight="1" x14ac:dyDescent="0.15">
      <c r="A24" s="655" t="s">
        <v>42</v>
      </c>
      <c r="B24" s="814" t="s">
        <v>751</v>
      </c>
      <c r="C24" s="815"/>
      <c r="D24" s="815"/>
      <c r="E24" s="815"/>
      <c r="F24" s="815"/>
      <c r="G24" s="815"/>
      <c r="H24" s="815"/>
      <c r="I24" s="815"/>
      <c r="J24" s="815"/>
      <c r="K24" s="815"/>
      <c r="L24" s="816"/>
    </row>
    <row r="25" spans="1:12" ht="51" customHeight="1" x14ac:dyDescent="0.15">
      <c r="A25" s="654" t="s">
        <v>43</v>
      </c>
      <c r="B25" s="814" t="s">
        <v>44</v>
      </c>
      <c r="C25" s="815"/>
      <c r="D25" s="815"/>
      <c r="E25" s="815"/>
      <c r="F25" s="815"/>
      <c r="G25" s="815"/>
      <c r="H25" s="815"/>
      <c r="I25" s="815"/>
      <c r="J25" s="815"/>
      <c r="K25" s="815"/>
      <c r="L25" s="816"/>
    </row>
    <row r="26" spans="1:12" ht="25.5" customHeight="1" x14ac:dyDescent="0.15">
      <c r="A26" s="654" t="s">
        <v>45</v>
      </c>
      <c r="B26" s="808" t="s">
        <v>46</v>
      </c>
      <c r="C26" s="809"/>
      <c r="D26" s="809"/>
      <c r="E26" s="809"/>
      <c r="F26" s="809"/>
      <c r="G26" s="809"/>
      <c r="H26" s="809"/>
      <c r="I26" s="809"/>
      <c r="J26" s="809"/>
      <c r="K26" s="809"/>
      <c r="L26" s="810"/>
    </row>
    <row r="27" spans="1:12" ht="25.5" customHeight="1" x14ac:dyDescent="0.15">
      <c r="A27" s="654" t="s">
        <v>47</v>
      </c>
      <c r="B27" s="814" t="s">
        <v>48</v>
      </c>
      <c r="C27" s="815"/>
      <c r="D27" s="815"/>
      <c r="E27" s="815"/>
      <c r="F27" s="815"/>
      <c r="G27" s="815"/>
      <c r="H27" s="815"/>
      <c r="I27" s="815"/>
      <c r="J27" s="815"/>
      <c r="K27" s="815"/>
      <c r="L27" s="816"/>
    </row>
    <row r="28" spans="1:12" ht="38.25" customHeight="1" x14ac:dyDescent="0.15">
      <c r="A28" s="25" t="s">
        <v>49</v>
      </c>
      <c r="B28" s="811" t="s">
        <v>1040</v>
      </c>
      <c r="C28" s="812"/>
      <c r="D28" s="812"/>
      <c r="E28" s="812"/>
      <c r="F28" s="812"/>
      <c r="G28" s="812"/>
      <c r="H28" s="812"/>
      <c r="I28" s="812"/>
      <c r="J28" s="812"/>
      <c r="K28" s="812"/>
      <c r="L28" s="813"/>
    </row>
    <row r="29" spans="1:12" ht="27" customHeight="1" x14ac:dyDescent="0.15">
      <c r="A29" s="16" t="s">
        <v>50</v>
      </c>
      <c r="B29" s="811" t="s">
        <v>1041</v>
      </c>
      <c r="C29" s="812"/>
      <c r="D29" s="812"/>
      <c r="E29" s="812"/>
      <c r="F29" s="812"/>
      <c r="G29" s="812"/>
      <c r="H29" s="812"/>
      <c r="I29" s="812"/>
      <c r="J29" s="812"/>
      <c r="K29" s="812"/>
      <c r="L29" s="813"/>
    </row>
    <row r="30" spans="1:12" ht="27" customHeight="1" x14ac:dyDescent="0.15">
      <c r="A30" s="16" t="s">
        <v>51</v>
      </c>
      <c r="B30" s="811" t="s">
        <v>1042</v>
      </c>
      <c r="C30" s="812"/>
      <c r="D30" s="812"/>
      <c r="E30" s="812"/>
      <c r="F30" s="812"/>
      <c r="G30" s="812"/>
      <c r="H30" s="812"/>
      <c r="I30" s="812"/>
      <c r="J30" s="812"/>
      <c r="K30" s="812"/>
      <c r="L30" s="813"/>
    </row>
    <row r="31" spans="1:12" ht="12.75" customHeight="1" x14ac:dyDescent="0.15">
      <c r="A31" s="518" t="s">
        <v>796</v>
      </c>
      <c r="B31" s="805" t="s">
        <v>790</v>
      </c>
      <c r="C31" s="806"/>
      <c r="D31" s="806"/>
      <c r="E31" s="806"/>
      <c r="F31" s="806"/>
      <c r="G31" s="806"/>
      <c r="H31" s="806"/>
      <c r="I31" s="806"/>
      <c r="J31" s="806"/>
      <c r="K31" s="806"/>
      <c r="L31" s="807"/>
    </row>
    <row r="32" spans="1:12" ht="12.75" customHeight="1" x14ac:dyDescent="0.15">
      <c r="A32" s="519"/>
      <c r="B32" s="811" t="s">
        <v>1043</v>
      </c>
      <c r="C32" s="812"/>
      <c r="D32" s="812"/>
      <c r="E32" s="812"/>
      <c r="F32" s="812"/>
      <c r="G32" s="812"/>
      <c r="H32" s="812"/>
      <c r="I32" s="812"/>
      <c r="J32" s="812"/>
      <c r="K32" s="812"/>
      <c r="L32" s="813"/>
    </row>
    <row r="33" spans="1:12" ht="12.75" customHeight="1" x14ac:dyDescent="0.15">
      <c r="A33" s="520"/>
      <c r="B33" s="805" t="s">
        <v>1044</v>
      </c>
      <c r="C33" s="806"/>
      <c r="D33" s="806"/>
      <c r="E33" s="806"/>
      <c r="F33" s="806"/>
      <c r="G33" s="806"/>
      <c r="H33" s="806"/>
      <c r="I33" s="806"/>
      <c r="J33" s="806"/>
      <c r="K33" s="806"/>
      <c r="L33" s="807"/>
    </row>
    <row r="34" spans="1:12" ht="12.75" customHeight="1" x14ac:dyDescent="0.15">
      <c r="A34" s="520"/>
      <c r="B34" s="811" t="s">
        <v>1048</v>
      </c>
      <c r="C34" s="812"/>
      <c r="D34" s="812"/>
      <c r="E34" s="812"/>
      <c r="F34" s="812"/>
      <c r="G34" s="812"/>
      <c r="H34" s="812"/>
      <c r="I34" s="812"/>
      <c r="J34" s="812"/>
      <c r="K34" s="812"/>
      <c r="L34" s="813"/>
    </row>
    <row r="35" spans="1:12" ht="12.75" customHeight="1" x14ac:dyDescent="0.15">
      <c r="A35" s="520"/>
      <c r="B35" s="805" t="s">
        <v>791</v>
      </c>
      <c r="C35" s="806"/>
      <c r="D35" s="806"/>
      <c r="E35" s="806"/>
      <c r="F35" s="806"/>
      <c r="G35" s="806"/>
      <c r="H35" s="806"/>
      <c r="I35" s="806"/>
      <c r="J35" s="806"/>
      <c r="K35" s="806"/>
      <c r="L35" s="807"/>
    </row>
    <row r="36" spans="1:12" ht="12.75" customHeight="1" x14ac:dyDescent="0.15">
      <c r="A36" s="520"/>
      <c r="B36" s="805" t="s">
        <v>792</v>
      </c>
      <c r="C36" s="806"/>
      <c r="D36" s="806"/>
      <c r="E36" s="806"/>
      <c r="F36" s="806"/>
      <c r="G36" s="806"/>
      <c r="H36" s="806"/>
      <c r="I36" s="806"/>
      <c r="J36" s="806"/>
      <c r="K36" s="806"/>
      <c r="L36" s="807"/>
    </row>
    <row r="37" spans="1:12" ht="12.75" customHeight="1" x14ac:dyDescent="0.15">
      <c r="A37" s="520"/>
      <c r="B37" s="811" t="s">
        <v>1077</v>
      </c>
      <c r="C37" s="806"/>
      <c r="D37" s="806"/>
      <c r="E37" s="806"/>
      <c r="F37" s="806"/>
      <c r="G37" s="806"/>
      <c r="H37" s="806"/>
      <c r="I37" s="806"/>
      <c r="J37" s="806"/>
      <c r="K37" s="806"/>
      <c r="L37" s="807"/>
    </row>
    <row r="38" spans="1:12" ht="12.75" customHeight="1" x14ac:dyDescent="0.15">
      <c r="A38" s="520"/>
      <c r="B38" s="805" t="s">
        <v>793</v>
      </c>
      <c r="C38" s="806"/>
      <c r="D38" s="806"/>
      <c r="E38" s="806"/>
      <c r="F38" s="806"/>
      <c r="G38" s="806"/>
      <c r="H38" s="806"/>
      <c r="I38" s="806"/>
      <c r="J38" s="806"/>
      <c r="K38" s="806"/>
      <c r="L38" s="807"/>
    </row>
    <row r="39" spans="1:12" ht="12.75" customHeight="1" x14ac:dyDescent="0.15">
      <c r="A39" s="520"/>
      <c r="B39" s="811" t="s">
        <v>1078</v>
      </c>
      <c r="C39" s="806"/>
      <c r="D39" s="806"/>
      <c r="E39" s="806"/>
      <c r="F39" s="806"/>
      <c r="G39" s="806"/>
      <c r="H39" s="806"/>
      <c r="I39" s="806"/>
      <c r="J39" s="806"/>
      <c r="K39" s="806"/>
      <c r="L39" s="807"/>
    </row>
    <row r="40" spans="1:12" ht="12.75" customHeight="1" x14ac:dyDescent="0.15">
      <c r="A40" s="520"/>
      <c r="B40" s="805" t="s">
        <v>794</v>
      </c>
      <c r="C40" s="806"/>
      <c r="D40" s="806"/>
      <c r="E40" s="806"/>
      <c r="F40" s="806"/>
      <c r="G40" s="806"/>
      <c r="H40" s="806"/>
      <c r="I40" s="806"/>
      <c r="J40" s="806"/>
      <c r="K40" s="806"/>
      <c r="L40" s="807"/>
    </row>
    <row r="41" spans="1:12" ht="12.75" customHeight="1" x14ac:dyDescent="0.15">
      <c r="A41" s="520"/>
      <c r="B41" s="811" t="s">
        <v>1079</v>
      </c>
      <c r="C41" s="812"/>
      <c r="D41" s="812"/>
      <c r="E41" s="812"/>
      <c r="F41" s="812"/>
      <c r="G41" s="812"/>
      <c r="H41" s="812"/>
      <c r="I41" s="812"/>
      <c r="J41" s="812"/>
      <c r="K41" s="812"/>
      <c r="L41" s="813"/>
    </row>
    <row r="42" spans="1:12" ht="12.75" customHeight="1" x14ac:dyDescent="0.15">
      <c r="A42" s="520"/>
      <c r="B42" s="805" t="s">
        <v>795</v>
      </c>
      <c r="C42" s="806"/>
      <c r="D42" s="806"/>
      <c r="E42" s="806"/>
      <c r="F42" s="806"/>
      <c r="G42" s="806"/>
      <c r="H42" s="806"/>
      <c r="I42" s="806"/>
      <c r="J42" s="806"/>
      <c r="K42" s="806"/>
      <c r="L42" s="807"/>
    </row>
    <row r="43" spans="1:12" ht="12.75" customHeight="1" x14ac:dyDescent="0.15">
      <c r="A43" s="521"/>
      <c r="B43" s="811" t="s">
        <v>1080</v>
      </c>
      <c r="C43" s="812"/>
      <c r="D43" s="812"/>
      <c r="E43" s="812"/>
      <c r="F43" s="812"/>
      <c r="G43" s="812"/>
      <c r="H43" s="812"/>
      <c r="I43" s="812"/>
      <c r="J43" s="812"/>
      <c r="K43" s="812"/>
      <c r="L43" s="813"/>
    </row>
    <row r="44" spans="1:12" ht="12.75" customHeight="1" x14ac:dyDescent="0.15"/>
    <row r="45" spans="1:12" ht="33" customHeight="1" x14ac:dyDescent="0.15"/>
    <row r="46" spans="1:12" ht="36.75" customHeight="1" x14ac:dyDescent="0.15"/>
    <row r="47" spans="1:12" ht="39.75" customHeight="1" x14ac:dyDescent="0.15"/>
    <row r="48" spans="1:12" ht="29.25" customHeight="1" x14ac:dyDescent="0.15"/>
    <row r="49" ht="25.5" customHeight="1" x14ac:dyDescent="0.15"/>
  </sheetData>
  <mergeCells count="43">
    <mergeCell ref="B8:L8"/>
    <mergeCell ref="B21:L21"/>
    <mergeCell ref="A22:L22"/>
    <mergeCell ref="B6:L6"/>
    <mergeCell ref="A1:L1"/>
    <mergeCell ref="A2:L2"/>
    <mergeCell ref="B3:L3"/>
    <mergeCell ref="B4:L4"/>
    <mergeCell ref="B5:L5"/>
    <mergeCell ref="B20:L20"/>
    <mergeCell ref="B7:L7"/>
    <mergeCell ref="B9:L9"/>
    <mergeCell ref="B12:L12"/>
    <mergeCell ref="B13:L13"/>
    <mergeCell ref="A14:L14"/>
    <mergeCell ref="B15:L15"/>
    <mergeCell ref="B10:L10"/>
    <mergeCell ref="B23:L23"/>
    <mergeCell ref="B24:L24"/>
    <mergeCell ref="B25:L25"/>
    <mergeCell ref="B41:L41"/>
    <mergeCell ref="B35:L35"/>
    <mergeCell ref="B16:L16"/>
    <mergeCell ref="B17:L17"/>
    <mergeCell ref="B18:L18"/>
    <mergeCell ref="B19:L19"/>
    <mergeCell ref="B11:L11"/>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34:L34"/>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theme="0"/>
  </sheetPr>
  <dimension ref="A1:M62"/>
  <sheetViews>
    <sheetView workbookViewId="0">
      <selection sqref="A1:F1"/>
    </sheetView>
  </sheetViews>
  <sheetFormatPr baseColWidth="10" defaultColWidth="8.83203125" defaultRowHeight="13" x14ac:dyDescent="0.15"/>
  <cols>
    <col min="1" max="1" width="29" customWidth="1"/>
    <col min="2" max="2" width="23.33203125" customWidth="1"/>
    <col min="3" max="5" width="15.6640625" customWidth="1"/>
    <col min="6" max="6" width="34.5" customWidth="1"/>
  </cols>
  <sheetData>
    <row r="1" spans="1:13" ht="46.5" customHeight="1" x14ac:dyDescent="0.15">
      <c r="A1" s="837" t="s">
        <v>1085</v>
      </c>
      <c r="B1" s="804"/>
      <c r="C1" s="804"/>
      <c r="D1" s="804"/>
      <c r="E1" s="804"/>
      <c r="F1" s="804"/>
    </row>
    <row r="2" spans="1:13" x14ac:dyDescent="0.15">
      <c r="A2" s="26"/>
      <c r="B2" s="26"/>
    </row>
    <row r="3" spans="1:13" x14ac:dyDescent="0.15">
      <c r="B3" s="26"/>
    </row>
    <row r="4" spans="1:13" x14ac:dyDescent="0.15">
      <c r="A4" s="483" t="s">
        <v>83</v>
      </c>
      <c r="B4" s="27"/>
      <c r="C4" s="27"/>
      <c r="D4" s="27"/>
    </row>
    <row r="5" spans="1:13" x14ac:dyDescent="0.15">
      <c r="B5" s="27"/>
      <c r="C5" s="27"/>
      <c r="D5" s="27"/>
      <c r="E5" s="26"/>
      <c r="F5" s="26"/>
    </row>
    <row r="6" spans="1:13" x14ac:dyDescent="0.15">
      <c r="A6" s="644" t="s">
        <v>52</v>
      </c>
      <c r="B6" s="645" t="s">
        <v>53</v>
      </c>
      <c r="C6" s="645" t="s">
        <v>54</v>
      </c>
      <c r="D6" s="30"/>
    </row>
    <row r="7" spans="1:13" x14ac:dyDescent="0.15">
      <c r="A7" s="530" t="s">
        <v>55</v>
      </c>
      <c r="B7" s="646">
        <f t="shared" ref="B7:B16" si="0">C25/1024</f>
        <v>595.14424511718755</v>
      </c>
      <c r="C7" s="646">
        <f t="shared" ref="C7:C15" si="1">D25/1000000</f>
        <v>14.39695</v>
      </c>
    </row>
    <row r="8" spans="1:13" x14ac:dyDescent="0.15">
      <c r="A8" s="647" t="s">
        <v>56</v>
      </c>
      <c r="B8" s="646">
        <f t="shared" si="0"/>
        <v>1836.1953917017461</v>
      </c>
      <c r="C8" s="646">
        <f t="shared" si="1"/>
        <v>2.8727559999999999</v>
      </c>
    </row>
    <row r="9" spans="1:13" x14ac:dyDescent="0.15">
      <c r="A9" s="530" t="s">
        <v>57</v>
      </c>
      <c r="B9" s="646">
        <f t="shared" si="0"/>
        <v>2.8678857421875001</v>
      </c>
      <c r="C9" s="646">
        <f t="shared" si="1"/>
        <v>26.879521</v>
      </c>
    </row>
    <row r="10" spans="1:13" x14ac:dyDescent="0.15">
      <c r="A10" s="530" t="s">
        <v>58</v>
      </c>
      <c r="B10" s="646">
        <f t="shared" si="0"/>
        <v>291.75092480468749</v>
      </c>
      <c r="C10" s="646">
        <f t="shared" si="1"/>
        <v>14.969227</v>
      </c>
    </row>
    <row r="11" spans="1:13" x14ac:dyDescent="0.15">
      <c r="A11" s="530" t="s">
        <v>59</v>
      </c>
      <c r="B11" s="646">
        <f t="shared" si="0"/>
        <v>4.6920380859374999</v>
      </c>
      <c r="C11" s="646">
        <f t="shared" si="1"/>
        <v>9.6512659999999997</v>
      </c>
    </row>
    <row r="12" spans="1:13" x14ac:dyDescent="0.15">
      <c r="A12" s="530" t="s">
        <v>60</v>
      </c>
      <c r="B12" s="646">
        <f t="shared" si="0"/>
        <v>269.5256611328125</v>
      </c>
      <c r="C12" s="646">
        <f t="shared" si="1"/>
        <v>36.784789000000004</v>
      </c>
    </row>
    <row r="13" spans="1:13" x14ac:dyDescent="0.15">
      <c r="A13" s="530" t="s">
        <v>61</v>
      </c>
      <c r="B13" s="646">
        <f t="shared" si="0"/>
        <v>47.511011718749998</v>
      </c>
      <c r="C13" s="646">
        <f t="shared" si="1"/>
        <v>0.22386500000000001</v>
      </c>
    </row>
    <row r="14" spans="1:13" s="32" customFormat="1" x14ac:dyDescent="0.15">
      <c r="A14" s="530" t="s">
        <v>62</v>
      </c>
      <c r="B14" s="646">
        <f t="shared" si="0"/>
        <v>243.0076025390625</v>
      </c>
      <c r="C14" s="646">
        <f t="shared" si="1"/>
        <v>39.008569000000001</v>
      </c>
      <c r="D14"/>
      <c r="E14"/>
      <c r="F14"/>
      <c r="G14"/>
      <c r="H14"/>
      <c r="I14"/>
      <c r="J14"/>
      <c r="K14"/>
      <c r="L14"/>
      <c r="M14"/>
    </row>
    <row r="15" spans="1:13" s="32" customFormat="1" x14ac:dyDescent="0.15">
      <c r="A15" s="530" t="s">
        <v>743</v>
      </c>
      <c r="B15" s="646">
        <f t="shared" si="0"/>
        <v>210.53054889384657</v>
      </c>
      <c r="C15" s="646">
        <f t="shared" si="1"/>
        <v>0.761683</v>
      </c>
      <c r="D15"/>
      <c r="E15"/>
      <c r="F15"/>
      <c r="K15"/>
      <c r="L15"/>
      <c r="M15"/>
    </row>
    <row r="16" spans="1:13" s="32" customFormat="1" x14ac:dyDescent="0.15">
      <c r="A16" s="530" t="s">
        <v>63</v>
      </c>
      <c r="B16" s="646">
        <f t="shared" si="0"/>
        <v>9.0330791015624996</v>
      </c>
      <c r="C16" s="646">
        <f t="shared" ref="C16" si="2">D34/1000000</f>
        <v>0.14799899999999999</v>
      </c>
      <c r="D16"/>
      <c r="E16"/>
      <c r="F16" s="33"/>
      <c r="K16"/>
      <c r="L16"/>
      <c r="M16"/>
    </row>
    <row r="17" spans="1:10" x14ac:dyDescent="0.15">
      <c r="A17" s="530" t="s">
        <v>64</v>
      </c>
      <c r="B17" s="646">
        <f t="shared" ref="B17:B18" si="3">C35/1024</f>
        <v>84.764623046875002</v>
      </c>
      <c r="C17" s="646">
        <f>D35/1000000</f>
        <v>3.8295530000000002</v>
      </c>
      <c r="E17" s="33"/>
      <c r="G17" s="32"/>
      <c r="H17" s="32"/>
      <c r="I17" s="32"/>
      <c r="J17" s="32"/>
    </row>
    <row r="18" spans="1:10" x14ac:dyDescent="0.15">
      <c r="A18" s="523" t="s">
        <v>65</v>
      </c>
      <c r="B18" s="646">
        <f t="shared" si="3"/>
        <v>1.76123046875E-2</v>
      </c>
      <c r="C18" s="646">
        <f>D36/1000000</f>
        <v>1.2999999999999999E-5</v>
      </c>
      <c r="F18" s="27"/>
    </row>
    <row r="19" spans="1:10" x14ac:dyDescent="0.15">
      <c r="A19" s="648" t="s">
        <v>66</v>
      </c>
      <c r="B19" s="646">
        <f>SUM(B7:B18)</f>
        <v>3595.0406241893429</v>
      </c>
      <c r="C19" s="646">
        <f>SUM(C7:C18)</f>
        <v>149.52619100000001</v>
      </c>
      <c r="F19" s="27"/>
    </row>
    <row r="20" spans="1:10" x14ac:dyDescent="0.15">
      <c r="A20" s="36" t="s">
        <v>67</v>
      </c>
      <c r="B20" s="37">
        <f>B19/366</f>
        <v>9.8225153666375498</v>
      </c>
      <c r="C20" s="37">
        <f>C19/366</f>
        <v>0.40854150546448093</v>
      </c>
      <c r="E20" s="27"/>
    </row>
    <row r="21" spans="1:10" x14ac:dyDescent="0.15">
      <c r="D21" s="27"/>
      <c r="E21" s="27"/>
    </row>
    <row r="22" spans="1:10" x14ac:dyDescent="0.15">
      <c r="A22" s="38" t="s">
        <v>68</v>
      </c>
      <c r="B22" s="27"/>
      <c r="C22" s="27"/>
      <c r="D22" s="27"/>
    </row>
    <row r="23" spans="1:10" x14ac:dyDescent="0.15">
      <c r="B23" s="27"/>
      <c r="C23" s="27"/>
      <c r="D23" s="27"/>
    </row>
    <row r="24" spans="1:10" x14ac:dyDescent="0.15">
      <c r="A24" s="28" t="s">
        <v>52</v>
      </c>
      <c r="B24" s="28" t="s">
        <v>69</v>
      </c>
      <c r="C24" s="39" t="s">
        <v>70</v>
      </c>
      <c r="D24" s="39" t="s">
        <v>71</v>
      </c>
    </row>
    <row r="25" spans="1:10" x14ac:dyDescent="0.15">
      <c r="A25" s="23" t="s">
        <v>55</v>
      </c>
      <c r="B25" s="40" t="s">
        <v>72</v>
      </c>
      <c r="C25" s="41">
        <f>C48+C49</f>
        <v>609427.70700000005</v>
      </c>
      <c r="D25" s="42">
        <f>D48+D49</f>
        <v>14396950</v>
      </c>
    </row>
    <row r="26" spans="1:10" ht="15" x14ac:dyDescent="0.15">
      <c r="A26" s="647" t="s">
        <v>983</v>
      </c>
      <c r="B26" s="40" t="s">
        <v>72</v>
      </c>
      <c r="C26" s="43">
        <v>1880264.081102588</v>
      </c>
      <c r="D26" s="44">
        <v>2872756</v>
      </c>
    </row>
    <row r="27" spans="1:10" x14ac:dyDescent="0.15">
      <c r="A27" s="45" t="s">
        <v>57</v>
      </c>
      <c r="B27" s="40" t="s">
        <v>72</v>
      </c>
      <c r="C27" s="43">
        <f t="shared" ref="C27:D29" si="4">C45</f>
        <v>2936.7150000000001</v>
      </c>
      <c r="D27" s="44">
        <f t="shared" si="4"/>
        <v>26879521</v>
      </c>
    </row>
    <row r="28" spans="1:10" x14ac:dyDescent="0.15">
      <c r="A28" s="23" t="s">
        <v>58</v>
      </c>
      <c r="B28" s="40" t="s">
        <v>72</v>
      </c>
      <c r="C28" s="41">
        <f t="shared" si="4"/>
        <v>298752.94699999999</v>
      </c>
      <c r="D28" s="42">
        <f t="shared" si="4"/>
        <v>14969227</v>
      </c>
    </row>
    <row r="29" spans="1:10" x14ac:dyDescent="0.15">
      <c r="A29" s="23" t="s">
        <v>59</v>
      </c>
      <c r="B29" s="40" t="s">
        <v>72</v>
      </c>
      <c r="C29" s="41">
        <f t="shared" si="4"/>
        <v>4804.6469999999999</v>
      </c>
      <c r="D29" s="42">
        <f t="shared" si="4"/>
        <v>9651266</v>
      </c>
    </row>
    <row r="30" spans="1:10" x14ac:dyDescent="0.15">
      <c r="A30" s="23" t="s">
        <v>60</v>
      </c>
      <c r="B30" s="40" t="s">
        <v>72</v>
      </c>
      <c r="C30" s="41">
        <f t="shared" ref="C30:D32" si="5">C50</f>
        <v>275994.277</v>
      </c>
      <c r="D30" s="42">
        <f t="shared" si="5"/>
        <v>36784789</v>
      </c>
    </row>
    <row r="31" spans="1:10" x14ac:dyDescent="0.15">
      <c r="A31" s="23" t="s">
        <v>61</v>
      </c>
      <c r="B31" s="40" t="s">
        <v>72</v>
      </c>
      <c r="C31" s="41">
        <f t="shared" si="5"/>
        <v>48651.275999999998</v>
      </c>
      <c r="D31" s="42">
        <f t="shared" si="5"/>
        <v>223865</v>
      </c>
    </row>
    <row r="32" spans="1:10" x14ac:dyDescent="0.15">
      <c r="A32" s="23" t="s">
        <v>62</v>
      </c>
      <c r="B32" s="40" t="s">
        <v>73</v>
      </c>
      <c r="C32" s="41">
        <f t="shared" si="5"/>
        <v>248839.785</v>
      </c>
      <c r="D32" s="42">
        <f t="shared" si="5"/>
        <v>39008569</v>
      </c>
    </row>
    <row r="33" spans="1:5" ht="15" x14ac:dyDescent="0.15">
      <c r="A33" s="523" t="s">
        <v>984</v>
      </c>
      <c r="B33" s="47" t="s">
        <v>75</v>
      </c>
      <c r="C33" s="714">
        <v>215583.28206729889</v>
      </c>
      <c r="D33" s="42">
        <v>761683</v>
      </c>
    </row>
    <row r="34" spans="1:5" x14ac:dyDescent="0.15">
      <c r="A34" s="523" t="s">
        <v>63</v>
      </c>
      <c r="B34" s="40" t="s">
        <v>72</v>
      </c>
      <c r="C34" s="41">
        <f>C54</f>
        <v>9249.8729999999996</v>
      </c>
      <c r="D34" s="42">
        <f>D54</f>
        <v>147999</v>
      </c>
      <c r="E34" s="46"/>
    </row>
    <row r="35" spans="1:5" x14ac:dyDescent="0.15">
      <c r="A35" s="23" t="s">
        <v>64</v>
      </c>
      <c r="B35" s="40" t="s">
        <v>72</v>
      </c>
      <c r="C35" s="41">
        <f t="shared" ref="C35:D36" si="6">C55</f>
        <v>86798.974000000002</v>
      </c>
      <c r="D35" s="42">
        <f t="shared" si="6"/>
        <v>3829553</v>
      </c>
    </row>
    <row r="36" spans="1:5" x14ac:dyDescent="0.15">
      <c r="A36" s="34" t="s">
        <v>65</v>
      </c>
      <c r="B36" s="40" t="s">
        <v>72</v>
      </c>
      <c r="C36" s="41">
        <f t="shared" si="6"/>
        <v>18.035</v>
      </c>
      <c r="D36" s="42">
        <f t="shared" si="6"/>
        <v>13</v>
      </c>
    </row>
    <row r="37" spans="1:5" x14ac:dyDescent="0.15">
      <c r="A37" s="35" t="s">
        <v>66</v>
      </c>
      <c r="B37" s="48"/>
      <c r="C37" s="49">
        <f>SUM(C25:C36)</f>
        <v>3681321.5991698871</v>
      </c>
      <c r="D37" s="50">
        <f>SUM(D25:D36)</f>
        <v>149526191</v>
      </c>
    </row>
    <row r="39" spans="1:5" x14ac:dyDescent="0.15">
      <c r="A39" s="51"/>
    </row>
    <row r="40" spans="1:5" x14ac:dyDescent="0.15">
      <c r="A40" s="51"/>
    </row>
    <row r="41" spans="1:5" x14ac:dyDescent="0.15">
      <c r="A41" s="38" t="s">
        <v>76</v>
      </c>
      <c r="B41" t="s">
        <v>77</v>
      </c>
    </row>
    <row r="43" spans="1:5" x14ac:dyDescent="0.15">
      <c r="A43" s="29" t="s">
        <v>78</v>
      </c>
      <c r="B43" s="52" t="s">
        <v>79</v>
      </c>
      <c r="C43" s="52" t="s">
        <v>70</v>
      </c>
      <c r="D43" s="39" t="s">
        <v>71</v>
      </c>
    </row>
    <row r="44" spans="1:5" x14ac:dyDescent="0.15">
      <c r="A44" t="s">
        <v>56</v>
      </c>
      <c r="B44" s="528" t="s">
        <v>987</v>
      </c>
      <c r="C44" s="529">
        <v>2783108.9530000002</v>
      </c>
      <c r="D44" s="497">
        <v>4619398</v>
      </c>
    </row>
    <row r="45" spans="1:5" x14ac:dyDescent="0.15">
      <c r="A45" t="s">
        <v>57</v>
      </c>
      <c r="B45" s="528" t="s">
        <v>987</v>
      </c>
      <c r="C45" s="529">
        <v>2936.7150000000001</v>
      </c>
      <c r="D45" s="497">
        <v>26879521</v>
      </c>
    </row>
    <row r="46" spans="1:5" x14ac:dyDescent="0.15">
      <c r="A46" t="s">
        <v>58</v>
      </c>
      <c r="B46" s="528" t="s">
        <v>987</v>
      </c>
      <c r="C46" s="529">
        <v>298752.94699999999</v>
      </c>
      <c r="D46" s="497">
        <v>14969227</v>
      </c>
    </row>
    <row r="47" spans="1:5" x14ac:dyDescent="0.15">
      <c r="A47" t="s">
        <v>59</v>
      </c>
      <c r="B47" s="528" t="s">
        <v>987</v>
      </c>
      <c r="C47" s="529">
        <v>4804.6469999999999</v>
      </c>
      <c r="D47" s="497">
        <v>9651266</v>
      </c>
    </row>
    <row r="48" spans="1:5" x14ac:dyDescent="0.15">
      <c r="A48" t="s">
        <v>80</v>
      </c>
      <c r="B48" s="528" t="s">
        <v>987</v>
      </c>
      <c r="C48" s="529">
        <v>517168.092</v>
      </c>
      <c r="D48" s="497">
        <v>12586465</v>
      </c>
    </row>
    <row r="49" spans="1:5" x14ac:dyDescent="0.15">
      <c r="A49" t="s">
        <v>81</v>
      </c>
      <c r="B49" s="528" t="s">
        <v>987</v>
      </c>
      <c r="C49" s="529">
        <v>92259.615000000005</v>
      </c>
      <c r="D49" s="497">
        <v>1810485</v>
      </c>
    </row>
    <row r="50" spans="1:5" x14ac:dyDescent="0.15">
      <c r="A50" t="s">
        <v>60</v>
      </c>
      <c r="B50" s="528" t="s">
        <v>987</v>
      </c>
      <c r="C50" s="529">
        <v>275994.277</v>
      </c>
      <c r="D50" s="497">
        <v>36784789</v>
      </c>
      <c r="E50" s="54"/>
    </row>
    <row r="51" spans="1:5" x14ac:dyDescent="0.15">
      <c r="A51" t="s">
        <v>61</v>
      </c>
      <c r="B51" s="528" t="s">
        <v>987</v>
      </c>
      <c r="C51" s="529">
        <v>48651.275999999998</v>
      </c>
      <c r="D51" s="497">
        <v>223865</v>
      </c>
      <c r="E51" s="54"/>
    </row>
    <row r="52" spans="1:5" x14ac:dyDescent="0.15">
      <c r="A52" t="s">
        <v>62</v>
      </c>
      <c r="B52" s="528" t="s">
        <v>987</v>
      </c>
      <c r="C52" s="529">
        <v>248839.785</v>
      </c>
      <c r="D52" s="497">
        <v>39008569</v>
      </c>
      <c r="E52" s="54"/>
    </row>
    <row r="53" spans="1:5" x14ac:dyDescent="0.15">
      <c r="A53" t="s">
        <v>743</v>
      </c>
      <c r="B53" s="47" t="s">
        <v>75</v>
      </c>
      <c r="C53" s="529"/>
      <c r="D53" s="497"/>
      <c r="E53" s="54"/>
    </row>
    <row r="54" spans="1:5" x14ac:dyDescent="0.15">
      <c r="A54" t="s">
        <v>63</v>
      </c>
      <c r="B54" s="528" t="s">
        <v>987</v>
      </c>
      <c r="C54" s="529">
        <v>9249.8729999999996</v>
      </c>
      <c r="D54" s="497">
        <v>147999</v>
      </c>
      <c r="E54" s="54"/>
    </row>
    <row r="55" spans="1:5" x14ac:dyDescent="0.15">
      <c r="A55" t="s">
        <v>82</v>
      </c>
      <c r="B55" s="528" t="s">
        <v>987</v>
      </c>
      <c r="C55" s="529">
        <v>86798.974000000002</v>
      </c>
      <c r="D55" s="497">
        <v>3829553</v>
      </c>
      <c r="E55" s="54"/>
    </row>
    <row r="56" spans="1:5" x14ac:dyDescent="0.15">
      <c r="A56" t="s">
        <v>65</v>
      </c>
      <c r="B56" s="528" t="s">
        <v>987</v>
      </c>
      <c r="C56" s="529">
        <v>18.035</v>
      </c>
      <c r="D56" s="497">
        <v>13</v>
      </c>
      <c r="E56" s="54"/>
    </row>
    <row r="57" spans="1:5" x14ac:dyDescent="0.15">
      <c r="A57" s="55" t="s">
        <v>66</v>
      </c>
      <c r="B57" s="45"/>
      <c r="C57" s="49">
        <f>SUM(C44:C56)</f>
        <v>4368583.1890000002</v>
      </c>
      <c r="D57" s="50">
        <f>SUM(D44:D56)</f>
        <v>150511150</v>
      </c>
      <c r="E57" s="54"/>
    </row>
    <row r="58" spans="1:5" x14ac:dyDescent="0.15">
      <c r="A58" s="54"/>
      <c r="B58" s="54"/>
      <c r="C58" s="54"/>
      <c r="D58" s="54"/>
    </row>
    <row r="59" spans="1:5" x14ac:dyDescent="0.15">
      <c r="D59" s="54"/>
    </row>
    <row r="60" spans="1:5" x14ac:dyDescent="0.15">
      <c r="D60" s="54"/>
    </row>
    <row r="61" spans="1:5" x14ac:dyDescent="0.15">
      <c r="A61" t="s">
        <v>985</v>
      </c>
    </row>
    <row r="62" spans="1:5" x14ac:dyDescent="0.15">
      <c r="A62" t="s">
        <v>986</v>
      </c>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theme="0"/>
  </sheetPr>
  <dimension ref="A1:P68"/>
  <sheetViews>
    <sheetView workbookViewId="0">
      <selection activeCell="O24" sqref="O24"/>
    </sheetView>
  </sheetViews>
  <sheetFormatPr baseColWidth="10" defaultColWidth="8.83203125" defaultRowHeight="13" x14ac:dyDescent="0.15"/>
  <cols>
    <col min="1" max="1" width="24" style="15" customWidth="1"/>
    <col min="2" max="2" width="23.6640625" style="15" customWidth="1"/>
    <col min="3" max="5" width="15.6640625" style="15" customWidth="1"/>
    <col min="6" max="13" width="8.83203125" style="15"/>
    <col min="14" max="14" width="17.5" style="15" customWidth="1"/>
    <col min="15" max="15" width="15.33203125" style="15" customWidth="1"/>
    <col min="16" max="16" width="8.83203125" style="15" customWidth="1"/>
    <col min="17" max="17" width="10.1640625" style="15" customWidth="1"/>
    <col min="18" max="16384" width="8.83203125" style="15"/>
  </cols>
  <sheetData>
    <row r="1" spans="1:16" s="20" customFormat="1" ht="38.25" customHeight="1" x14ac:dyDescent="0.15">
      <c r="A1" s="838" t="s">
        <v>1083</v>
      </c>
      <c r="B1" s="839"/>
      <c r="C1" s="839"/>
      <c r="D1" s="839"/>
      <c r="E1" s="839"/>
      <c r="F1" s="839"/>
      <c r="G1" s="56"/>
    </row>
    <row r="2" spans="1:16" x14ac:dyDescent="0.15">
      <c r="A2" s="54"/>
      <c r="B2" s="54"/>
      <c r="C2" s="54"/>
      <c r="D2" s="54"/>
      <c r="E2" s="54"/>
      <c r="F2" s="54"/>
      <c r="G2" s="54"/>
    </row>
    <row r="3" spans="1:16" x14ac:dyDescent="0.15">
      <c r="A3" s="57"/>
      <c r="B3" s="54"/>
      <c r="C3" s="54"/>
      <c r="D3" s="54"/>
      <c r="E3" s="54"/>
      <c r="F3" s="54"/>
      <c r="G3" s="54"/>
    </row>
    <row r="4" spans="1:16" x14ac:dyDescent="0.15">
      <c r="A4" s="15" t="s">
        <v>83</v>
      </c>
      <c r="B4" s="54"/>
      <c r="C4" s="54"/>
      <c r="D4" s="54"/>
      <c r="E4" s="54"/>
      <c r="F4" s="54"/>
      <c r="G4" s="54"/>
    </row>
    <row r="5" spans="1:16" x14ac:dyDescent="0.15">
      <c r="A5" s="644" t="s">
        <v>52</v>
      </c>
      <c r="B5" s="644" t="s">
        <v>84</v>
      </c>
      <c r="C5" s="644" t="s">
        <v>54</v>
      </c>
      <c r="D5" s="58"/>
    </row>
    <row r="6" spans="1:16" x14ac:dyDescent="0.15">
      <c r="A6" s="530" t="s">
        <v>55</v>
      </c>
      <c r="B6" s="651">
        <f>C23/1024</f>
        <v>715.52</v>
      </c>
      <c r="C6" s="651">
        <f>D23/1000000</f>
        <v>16.407171999999999</v>
      </c>
      <c r="D6" s="59"/>
      <c r="E6" s="60"/>
      <c r="F6" s="60"/>
      <c r="G6" s="60"/>
      <c r="N6"/>
      <c r="O6"/>
      <c r="P6"/>
    </row>
    <row r="7" spans="1:16" x14ac:dyDescent="0.15">
      <c r="A7" s="530" t="s">
        <v>56</v>
      </c>
      <c r="B7" s="651">
        <f>C24/1024</f>
        <v>2696.9667557239532</v>
      </c>
      <c r="C7" s="651">
        <f>D24/1000000</f>
        <v>6.2771980000000003</v>
      </c>
      <c r="D7" s="59"/>
      <c r="N7"/>
      <c r="O7"/>
      <c r="P7"/>
    </row>
    <row r="8" spans="1:16" x14ac:dyDescent="0.15">
      <c r="A8" s="530" t="s">
        <v>57</v>
      </c>
      <c r="B8" s="651">
        <f>C25/1024</f>
        <v>2.6202929687499998</v>
      </c>
      <c r="C8" s="651">
        <f t="shared" ref="C8:C13" si="0">D25/1000000</f>
        <v>22.261301</v>
      </c>
      <c r="D8" s="59"/>
      <c r="N8"/>
      <c r="O8"/>
      <c r="P8"/>
    </row>
    <row r="9" spans="1:16" x14ac:dyDescent="0.15">
      <c r="A9" s="530" t="s">
        <v>58</v>
      </c>
      <c r="B9" s="651">
        <f>C26/1024</f>
        <v>561.48004882812495</v>
      </c>
      <c r="C9" s="651">
        <f t="shared" si="0"/>
        <v>36.682519999999997</v>
      </c>
      <c r="D9" s="59"/>
      <c r="N9"/>
      <c r="O9"/>
      <c r="P9"/>
    </row>
    <row r="10" spans="1:16" x14ac:dyDescent="0.15">
      <c r="A10" s="530" t="s">
        <v>59</v>
      </c>
      <c r="B10" s="651">
        <f t="shared" ref="B10:B13" si="1">C27/1024</f>
        <v>3.8811328125000002</v>
      </c>
      <c r="C10" s="651">
        <f t="shared" si="0"/>
        <v>1.6861010000000001</v>
      </c>
      <c r="D10" s="59"/>
      <c r="N10"/>
      <c r="O10"/>
      <c r="P10"/>
    </row>
    <row r="11" spans="1:16" x14ac:dyDescent="0.15">
      <c r="A11" s="530" t="s">
        <v>60</v>
      </c>
      <c r="B11" s="651">
        <f t="shared" si="1"/>
        <v>269.52566406250003</v>
      </c>
      <c r="C11" s="651">
        <f t="shared" si="0"/>
        <v>36.784789000000004</v>
      </c>
      <c r="D11" s="59"/>
      <c r="N11"/>
      <c r="O11"/>
      <c r="P11"/>
    </row>
    <row r="12" spans="1:16" x14ac:dyDescent="0.15">
      <c r="A12" s="530" t="s">
        <v>61</v>
      </c>
      <c r="B12" s="651">
        <f t="shared" si="1"/>
        <v>302.07156250000003</v>
      </c>
      <c r="C12" s="651">
        <f t="shared" si="0"/>
        <v>15.481513</v>
      </c>
      <c r="D12" s="59"/>
      <c r="N12"/>
      <c r="O12"/>
      <c r="P12"/>
    </row>
    <row r="13" spans="1:16" x14ac:dyDescent="0.15">
      <c r="A13" s="530" t="s">
        <v>62</v>
      </c>
      <c r="B13" s="651">
        <f t="shared" si="1"/>
        <v>243.01175781250001</v>
      </c>
      <c r="C13" s="651">
        <f t="shared" si="0"/>
        <v>39.008600000000001</v>
      </c>
      <c r="D13" s="59"/>
      <c r="N13"/>
      <c r="O13"/>
      <c r="P13"/>
    </row>
    <row r="14" spans="1:16" x14ac:dyDescent="0.15">
      <c r="A14" s="530" t="s">
        <v>743</v>
      </c>
      <c r="B14" s="651">
        <f>C31/1024</f>
        <v>682.58507441406255</v>
      </c>
      <c r="C14" s="651">
        <f>D31/1000000</f>
        <v>13.165929999999999</v>
      </c>
      <c r="D14" s="59"/>
      <c r="N14"/>
      <c r="O14"/>
      <c r="P14"/>
    </row>
    <row r="15" spans="1:16" x14ac:dyDescent="0.15">
      <c r="A15" s="530" t="s">
        <v>63</v>
      </c>
      <c r="B15" s="651">
        <f>C32/1024</f>
        <v>6.222900390625</v>
      </c>
      <c r="C15" s="651">
        <f>D32/1000000</f>
        <v>0.122598</v>
      </c>
      <c r="D15" s="59"/>
      <c r="N15"/>
      <c r="O15"/>
      <c r="P15"/>
    </row>
    <row r="16" spans="1:16" x14ac:dyDescent="0.15">
      <c r="A16" s="530" t="s">
        <v>64</v>
      </c>
      <c r="B16" s="651">
        <f>C33/1024</f>
        <v>84.457910156249994</v>
      </c>
      <c r="C16" s="651">
        <f>D33/1000000</f>
        <v>3.823137</v>
      </c>
      <c r="D16" s="59"/>
      <c r="G16" s="54"/>
      <c r="N16"/>
      <c r="O16"/>
      <c r="P16"/>
    </row>
    <row r="17" spans="1:16" x14ac:dyDescent="0.15">
      <c r="A17" s="523" t="s">
        <v>65</v>
      </c>
      <c r="B17" s="651">
        <f>C34/1024</f>
        <v>0.21141601562500001</v>
      </c>
      <c r="C17" s="651">
        <f>D34/1000000</f>
        <v>6.2000000000000003E-5</v>
      </c>
      <c r="D17" s="59"/>
      <c r="F17" s="54"/>
      <c r="G17" s="54"/>
      <c r="N17"/>
      <c r="O17"/>
      <c r="P17"/>
    </row>
    <row r="18" spans="1:16" s="30" customFormat="1" x14ac:dyDescent="0.15">
      <c r="A18" s="616" t="s">
        <v>66</v>
      </c>
      <c r="B18" s="651">
        <f>SUM(B6:B17)</f>
        <v>5568.5545156848912</v>
      </c>
      <c r="C18" s="651">
        <f>SUM(C6:C17)</f>
        <v>191.70092100000002</v>
      </c>
      <c r="D18"/>
      <c r="E18" s="15"/>
      <c r="F18" s="54"/>
      <c r="G18" s="54"/>
      <c r="H18" s="15"/>
      <c r="I18" s="15"/>
      <c r="J18" s="15"/>
      <c r="K18" s="15"/>
      <c r="L18" s="15"/>
      <c r="M18" s="15"/>
    </row>
    <row r="19" spans="1:16" ht="26.25" customHeight="1" x14ac:dyDescent="0.15">
      <c r="A19" s="38" t="s">
        <v>67</v>
      </c>
      <c r="B19" s="62">
        <f>B18/365</f>
        <v>15.256313741602442</v>
      </c>
      <c r="C19" s="62">
        <f>C18/365</f>
        <v>0.52520800273972612</v>
      </c>
      <c r="D19" s="54"/>
      <c r="E19" s="54"/>
      <c r="F19" s="54"/>
      <c r="G19" s="54"/>
      <c r="H19" s="30"/>
      <c r="I19" s="30"/>
      <c r="J19" s="30"/>
      <c r="K19" s="30"/>
      <c r="L19" s="30"/>
      <c r="M19" s="30"/>
    </row>
    <row r="20" spans="1:16" x14ac:dyDescent="0.15">
      <c r="A20" s="38"/>
      <c r="B20" s="63"/>
      <c r="C20" s="54"/>
      <c r="D20" s="54"/>
      <c r="E20" s="54"/>
      <c r="G20" s="54"/>
      <c r="N20"/>
      <c r="O20"/>
    </row>
    <row r="21" spans="1:16" x14ac:dyDescent="0.15">
      <c r="A21" s="54" t="s">
        <v>68</v>
      </c>
      <c r="B21" s="54"/>
      <c r="C21" s="54"/>
      <c r="D21" s="54"/>
      <c r="E21" s="54"/>
      <c r="G21" s="54"/>
      <c r="N21"/>
      <c r="O21"/>
    </row>
    <row r="22" spans="1:16" x14ac:dyDescent="0.15">
      <c r="A22" s="28" t="s">
        <v>52</v>
      </c>
      <c r="B22" s="28" t="s">
        <v>69</v>
      </c>
      <c r="C22" s="39" t="s">
        <v>70</v>
      </c>
      <c r="D22" s="64" t="s">
        <v>71</v>
      </c>
      <c r="E22" s="54"/>
      <c r="F22" s="54"/>
      <c r="N22"/>
      <c r="O22"/>
    </row>
    <row r="23" spans="1:16" ht="15" x14ac:dyDescent="0.15">
      <c r="A23" s="530" t="s">
        <v>85</v>
      </c>
      <c r="B23" s="40" t="s">
        <v>86</v>
      </c>
      <c r="C23" s="49">
        <v>732692.47999999998</v>
      </c>
      <c r="D23" s="50">
        <v>16407172</v>
      </c>
      <c r="F23" s="54"/>
      <c r="N23"/>
      <c r="O23"/>
    </row>
    <row r="24" spans="1:16" ht="15" x14ac:dyDescent="0.15">
      <c r="A24" s="530" t="s">
        <v>988</v>
      </c>
      <c r="B24" s="40" t="s">
        <v>72</v>
      </c>
      <c r="C24" s="65">
        <f>2827974612.85/1024</f>
        <v>2761693.957861328</v>
      </c>
      <c r="D24" s="66">
        <v>6277198</v>
      </c>
      <c r="F24" s="54"/>
      <c r="N24"/>
      <c r="O24"/>
    </row>
    <row r="25" spans="1:16" x14ac:dyDescent="0.15">
      <c r="A25" s="31" t="s">
        <v>57</v>
      </c>
      <c r="B25" s="40" t="s">
        <v>72</v>
      </c>
      <c r="C25" s="49">
        <f t="shared" ref="C25:D27" si="2">C42</f>
        <v>2683.18</v>
      </c>
      <c r="D25" s="50">
        <f t="shared" si="2"/>
        <v>22261301</v>
      </c>
      <c r="F25" s="54"/>
      <c r="N25"/>
      <c r="O25"/>
    </row>
    <row r="26" spans="1:16" x14ac:dyDescent="0.15">
      <c r="A26" s="31" t="s">
        <v>58</v>
      </c>
      <c r="B26" s="40" t="s">
        <v>72</v>
      </c>
      <c r="C26" s="49">
        <f t="shared" si="2"/>
        <v>574955.56999999995</v>
      </c>
      <c r="D26" s="50">
        <f t="shared" si="2"/>
        <v>36682520</v>
      </c>
      <c r="F26" s="54" t="s">
        <v>87</v>
      </c>
      <c r="N26"/>
      <c r="O26"/>
    </row>
    <row r="27" spans="1:16" x14ac:dyDescent="0.15">
      <c r="A27" s="31" t="s">
        <v>59</v>
      </c>
      <c r="B27" s="40" t="s">
        <v>72</v>
      </c>
      <c r="C27" s="49">
        <f t="shared" si="2"/>
        <v>3974.28</v>
      </c>
      <c r="D27" s="50">
        <f t="shared" si="2"/>
        <v>1686101</v>
      </c>
      <c r="F27" s="54"/>
      <c r="N27"/>
      <c r="O27"/>
    </row>
    <row r="28" spans="1:16" x14ac:dyDescent="0.15">
      <c r="A28" s="31" t="s">
        <v>60</v>
      </c>
      <c r="B28" s="40" t="s">
        <v>72</v>
      </c>
      <c r="C28" s="49">
        <f t="shared" ref="C28:D30" si="3">C47</f>
        <v>275994.28000000003</v>
      </c>
      <c r="D28" s="50">
        <f t="shared" si="3"/>
        <v>36784789</v>
      </c>
      <c r="F28" s="54"/>
      <c r="N28"/>
      <c r="O28"/>
    </row>
    <row r="29" spans="1:16" x14ac:dyDescent="0.15">
      <c r="A29" s="31" t="s">
        <v>61</v>
      </c>
      <c r="B29" s="40" t="s">
        <v>72</v>
      </c>
      <c r="C29" s="41">
        <f t="shared" si="3"/>
        <v>309321.28000000003</v>
      </c>
      <c r="D29" s="42">
        <f t="shared" si="3"/>
        <v>15481513</v>
      </c>
      <c r="F29" s="54"/>
      <c r="N29"/>
      <c r="O29"/>
    </row>
    <row r="30" spans="1:16" x14ac:dyDescent="0.15">
      <c r="A30" s="67" t="s">
        <v>62</v>
      </c>
      <c r="B30" s="40" t="s">
        <v>72</v>
      </c>
      <c r="C30" s="41">
        <f t="shared" si="3"/>
        <v>248844.04</v>
      </c>
      <c r="D30" s="42">
        <f t="shared" si="3"/>
        <v>39008600</v>
      </c>
      <c r="F30" s="54"/>
      <c r="N30"/>
      <c r="O30"/>
    </row>
    <row r="31" spans="1:16" ht="15" x14ac:dyDescent="0.15">
      <c r="A31" s="715" t="s">
        <v>989</v>
      </c>
      <c r="B31" s="40"/>
      <c r="C31" s="41">
        <v>698967.11620000005</v>
      </c>
      <c r="D31" s="42">
        <v>13165930</v>
      </c>
      <c r="F31" s="54"/>
      <c r="N31"/>
      <c r="O31"/>
    </row>
    <row r="32" spans="1:16" x14ac:dyDescent="0.15">
      <c r="A32" s="530" t="s">
        <v>63</v>
      </c>
      <c r="B32" s="40" t="s">
        <v>72</v>
      </c>
      <c r="C32" s="41">
        <f t="shared" ref="C32:D34" si="4">C51</f>
        <v>6372.25</v>
      </c>
      <c r="D32" s="42">
        <f t="shared" si="4"/>
        <v>122598</v>
      </c>
      <c r="F32" s="54"/>
      <c r="N32"/>
      <c r="O32"/>
    </row>
    <row r="33" spans="1:15" x14ac:dyDescent="0.15">
      <c r="A33" s="34" t="s">
        <v>64</v>
      </c>
      <c r="B33" s="40" t="s">
        <v>72</v>
      </c>
      <c r="C33" s="41">
        <f t="shared" si="4"/>
        <v>86484.9</v>
      </c>
      <c r="D33" s="42">
        <f t="shared" si="4"/>
        <v>3823137</v>
      </c>
      <c r="F33" s="54"/>
      <c r="N33"/>
      <c r="O33"/>
    </row>
    <row r="34" spans="1:15" x14ac:dyDescent="0.15">
      <c r="A34" s="67" t="s">
        <v>65</v>
      </c>
      <c r="B34" s="40" t="s">
        <v>72</v>
      </c>
      <c r="C34" s="41">
        <f t="shared" si="4"/>
        <v>216.49</v>
      </c>
      <c r="D34" s="42">
        <f t="shared" si="4"/>
        <v>62</v>
      </c>
      <c r="F34" s="54"/>
      <c r="N34"/>
      <c r="O34"/>
    </row>
    <row r="35" spans="1:15" x14ac:dyDescent="0.15">
      <c r="A35" s="68" t="s">
        <v>66</v>
      </c>
      <c r="B35" s="40"/>
      <c r="C35" s="49">
        <f>SUM(C23:C34)</f>
        <v>5702199.8240613285</v>
      </c>
      <c r="D35" s="50">
        <f>SUM(D23:D34)</f>
        <v>191700921</v>
      </c>
      <c r="F35" s="54"/>
    </row>
    <row r="36" spans="1:15" ht="26.25" customHeight="1" x14ac:dyDescent="0.15">
      <c r="A36" s="54"/>
      <c r="B36" s="69"/>
      <c r="C36"/>
      <c r="D36"/>
      <c r="E36" s="71"/>
      <c r="F36" s="54"/>
    </row>
    <row r="37" spans="1:15" x14ac:dyDescent="0.15">
      <c r="B37" s="69"/>
      <c r="C37" s="54"/>
      <c r="D37" s="70"/>
      <c r="E37" s="54"/>
      <c r="F37" s="54"/>
    </row>
    <row r="38" spans="1:15" x14ac:dyDescent="0.15">
      <c r="A38" s="54"/>
      <c r="B38" s="69"/>
      <c r="C38" s="54"/>
      <c r="D38" s="70"/>
      <c r="E38" s="54"/>
      <c r="F38" s="54"/>
    </row>
    <row r="39" spans="1:15" x14ac:dyDescent="0.15">
      <c r="A39" s="15" t="s">
        <v>88</v>
      </c>
      <c r="B39" s="72" t="s">
        <v>89</v>
      </c>
      <c r="C39" t="s">
        <v>90</v>
      </c>
      <c r="D39" s="54"/>
      <c r="E39" s="54"/>
      <c r="F39" s="54"/>
    </row>
    <row r="40" spans="1:15" x14ac:dyDescent="0.15">
      <c r="A40" s="28" t="s">
        <v>78</v>
      </c>
      <c r="B40" s="73" t="s">
        <v>79</v>
      </c>
      <c r="C40" s="73" t="s">
        <v>70</v>
      </c>
      <c r="D40" s="64" t="s">
        <v>71</v>
      </c>
      <c r="E40" s="54"/>
      <c r="F40" s="54"/>
    </row>
    <row r="41" spans="1:15" x14ac:dyDescent="0.15">
      <c r="A41" s="45" t="s">
        <v>56</v>
      </c>
      <c r="B41" s="528" t="s">
        <v>987</v>
      </c>
      <c r="C41" s="74">
        <v>2802512.53</v>
      </c>
      <c r="D41" s="75">
        <v>4655646</v>
      </c>
      <c r="E41" s="54"/>
      <c r="F41" s="54"/>
    </row>
    <row r="42" spans="1:15" x14ac:dyDescent="0.15">
      <c r="A42" s="45" t="s">
        <v>57</v>
      </c>
      <c r="B42" s="528" t="s">
        <v>987</v>
      </c>
      <c r="C42" s="76">
        <v>2683.18</v>
      </c>
      <c r="D42" s="75">
        <v>22261301</v>
      </c>
      <c r="E42" s="54"/>
      <c r="F42" s="54"/>
    </row>
    <row r="43" spans="1:15" x14ac:dyDescent="0.15">
      <c r="A43" s="45" t="s">
        <v>58</v>
      </c>
      <c r="B43" s="528" t="s">
        <v>987</v>
      </c>
      <c r="C43" s="74">
        <v>574955.56999999995</v>
      </c>
      <c r="D43" s="75">
        <v>36682520</v>
      </c>
      <c r="E43" s="54"/>
      <c r="F43" s="54"/>
    </row>
    <row r="44" spans="1:15" x14ac:dyDescent="0.15">
      <c r="A44" s="45" t="s">
        <v>59</v>
      </c>
      <c r="B44" s="528" t="s">
        <v>987</v>
      </c>
      <c r="C44" s="74">
        <v>3974.28</v>
      </c>
      <c r="D44" s="75">
        <v>1686101</v>
      </c>
      <c r="E44" s="54"/>
      <c r="F44" s="54"/>
    </row>
    <row r="45" spans="1:15" x14ac:dyDescent="0.15">
      <c r="A45" s="31" t="s">
        <v>80</v>
      </c>
      <c r="B45" s="528" t="s">
        <v>987</v>
      </c>
      <c r="C45" s="74">
        <v>520574.76</v>
      </c>
      <c r="D45" s="75">
        <v>12662348</v>
      </c>
      <c r="E45" s="54"/>
      <c r="F45" s="54"/>
    </row>
    <row r="46" spans="1:15" x14ac:dyDescent="0.15">
      <c r="A46" s="45" t="s">
        <v>81</v>
      </c>
      <c r="B46" s="528" t="s">
        <v>987</v>
      </c>
      <c r="C46" s="74">
        <v>92310.75</v>
      </c>
      <c r="D46" s="75">
        <v>1810811</v>
      </c>
      <c r="E46" s="54"/>
      <c r="F46" s="54"/>
    </row>
    <row r="47" spans="1:15" x14ac:dyDescent="0.15">
      <c r="A47" s="45" t="s">
        <v>60</v>
      </c>
      <c r="B47" s="528" t="s">
        <v>987</v>
      </c>
      <c r="C47" s="74">
        <v>275994.28000000003</v>
      </c>
      <c r="D47" s="75">
        <v>36784789</v>
      </c>
      <c r="E47" s="54"/>
      <c r="F47" s="54"/>
    </row>
    <row r="48" spans="1:15" x14ac:dyDescent="0.15">
      <c r="A48" s="45" t="s">
        <v>61</v>
      </c>
      <c r="B48" s="528" t="s">
        <v>987</v>
      </c>
      <c r="C48" s="74">
        <v>309321.28000000003</v>
      </c>
      <c r="D48" s="75">
        <v>15481513</v>
      </c>
      <c r="E48" s="54"/>
      <c r="F48" s="54"/>
    </row>
    <row r="49" spans="1:15" x14ac:dyDescent="0.15">
      <c r="A49" s="45" t="s">
        <v>62</v>
      </c>
      <c r="B49" s="528" t="s">
        <v>987</v>
      </c>
      <c r="C49" s="74">
        <v>248844.04</v>
      </c>
      <c r="D49" s="75">
        <v>39008600</v>
      </c>
      <c r="E49" s="54"/>
      <c r="F49" s="54"/>
    </row>
    <row r="50" spans="1:15" x14ac:dyDescent="0.15">
      <c r="A50" s="45" t="s">
        <v>743</v>
      </c>
      <c r="B50" s="77" t="s">
        <v>91</v>
      </c>
      <c r="C50" s="74"/>
      <c r="D50" s="75"/>
      <c r="E50" s="54"/>
      <c r="F50" s="54"/>
    </row>
    <row r="51" spans="1:15" x14ac:dyDescent="0.15">
      <c r="A51" s="45" t="s">
        <v>63</v>
      </c>
      <c r="B51" s="528" t="s">
        <v>987</v>
      </c>
      <c r="C51" s="74">
        <v>6372.25</v>
      </c>
      <c r="D51" s="75">
        <v>122598</v>
      </c>
      <c r="E51" s="54"/>
    </row>
    <row r="52" spans="1:15" customFormat="1" x14ac:dyDescent="0.15">
      <c r="A52" s="45" t="s">
        <v>64</v>
      </c>
      <c r="B52" s="528" t="s">
        <v>987</v>
      </c>
      <c r="C52" s="74">
        <v>86484.9</v>
      </c>
      <c r="D52" s="75">
        <v>3823137</v>
      </c>
      <c r="E52" s="54"/>
    </row>
    <row r="53" spans="1:15" customFormat="1" x14ac:dyDescent="0.15">
      <c r="A53" s="78" t="s">
        <v>65</v>
      </c>
      <c r="B53" s="528" t="s">
        <v>987</v>
      </c>
      <c r="C53" s="74">
        <v>216.49</v>
      </c>
      <c r="D53" s="75">
        <v>62</v>
      </c>
      <c r="E53" s="15"/>
    </row>
    <row r="54" spans="1:15" x14ac:dyDescent="0.15">
      <c r="A54" s="31" t="s">
        <v>66</v>
      </c>
      <c r="B54" s="31"/>
      <c r="C54" s="41">
        <f>SUM(C41:C53)</f>
        <v>4924244.3100000005</v>
      </c>
      <c r="D54" s="42">
        <f>SUM(D41:D53)</f>
        <v>174979426</v>
      </c>
      <c r="E54"/>
      <c r="F54"/>
      <c r="G54"/>
      <c r="H54"/>
      <c r="I54"/>
      <c r="J54"/>
      <c r="K54"/>
      <c r="L54"/>
      <c r="M54"/>
      <c r="N54"/>
      <c r="O54"/>
    </row>
    <row r="55" spans="1:15" x14ac:dyDescent="0.15">
      <c r="E55"/>
      <c r="F55"/>
      <c r="G55"/>
      <c r="H55"/>
      <c r="I55"/>
      <c r="J55"/>
      <c r="K55"/>
      <c r="L55"/>
      <c r="M55"/>
      <c r="N55"/>
      <c r="O55"/>
    </row>
    <row r="56" spans="1:15" x14ac:dyDescent="0.15">
      <c r="A56" s="531" t="s">
        <v>98</v>
      </c>
      <c r="B56" s="54"/>
      <c r="C56" s="54"/>
      <c r="D56" s="54"/>
      <c r="F56"/>
      <c r="G56"/>
      <c r="H56"/>
      <c r="I56"/>
      <c r="J56"/>
      <c r="K56"/>
      <c r="L56"/>
      <c r="M56"/>
      <c r="N56"/>
    </row>
    <row r="57" spans="1:15" x14ac:dyDescent="0.15">
      <c r="A57"/>
      <c r="B57"/>
      <c r="C57"/>
      <c r="D57"/>
      <c r="F57"/>
      <c r="G57"/>
      <c r="H57"/>
      <c r="I57"/>
      <c r="J57"/>
      <c r="K57"/>
      <c r="L57"/>
      <c r="M57"/>
      <c r="N57"/>
      <c r="O57"/>
    </row>
    <row r="58" spans="1:15" ht="15" x14ac:dyDescent="0.15">
      <c r="A58" s="533" t="s">
        <v>990</v>
      </c>
      <c r="B58"/>
      <c r="C58"/>
      <c r="D58"/>
      <c r="E58"/>
      <c r="F58"/>
      <c r="G58"/>
      <c r="H58"/>
      <c r="I58"/>
      <c r="J58"/>
      <c r="K58"/>
      <c r="L58"/>
      <c r="M58"/>
      <c r="N58"/>
      <c r="O58"/>
    </row>
    <row r="59" spans="1:15" ht="15" x14ac:dyDescent="0.15">
      <c r="A59" s="533" t="s">
        <v>1084</v>
      </c>
      <c r="F59"/>
      <c r="G59"/>
      <c r="H59"/>
      <c r="I59"/>
      <c r="J59"/>
      <c r="K59"/>
      <c r="L59"/>
      <c r="M59"/>
      <c r="N59"/>
      <c r="O59"/>
    </row>
    <row r="60" spans="1:15" ht="15" x14ac:dyDescent="0.15">
      <c r="A60" s="534" t="s">
        <v>1066</v>
      </c>
      <c r="F60"/>
      <c r="G60"/>
      <c r="H60"/>
      <c r="I60"/>
      <c r="J60"/>
      <c r="K60"/>
      <c r="L60"/>
      <c r="M60"/>
      <c r="N60"/>
      <c r="O60"/>
    </row>
    <row r="61" spans="1:15" x14ac:dyDescent="0.15">
      <c r="F61"/>
      <c r="G61"/>
      <c r="H61"/>
      <c r="I61"/>
      <c r="J61"/>
      <c r="K61"/>
      <c r="L61"/>
      <c r="M61"/>
      <c r="N61"/>
      <c r="O61"/>
    </row>
    <row r="62" spans="1:15" x14ac:dyDescent="0.15">
      <c r="F62"/>
      <c r="G62"/>
      <c r="H62"/>
      <c r="I62"/>
      <c r="J62"/>
      <c r="K62"/>
      <c r="L62"/>
      <c r="M62"/>
      <c r="N62"/>
      <c r="O62"/>
    </row>
    <row r="63" spans="1:15" x14ac:dyDescent="0.15">
      <c r="F63"/>
      <c r="G63"/>
      <c r="H63"/>
      <c r="I63"/>
      <c r="J63"/>
      <c r="K63"/>
      <c r="L63"/>
      <c r="M63"/>
      <c r="N63"/>
      <c r="O63"/>
    </row>
    <row r="64" spans="1:15" x14ac:dyDescent="0.15">
      <c r="F64"/>
      <c r="G64"/>
      <c r="H64"/>
      <c r="I64"/>
      <c r="J64"/>
      <c r="K64"/>
      <c r="L64"/>
      <c r="M64"/>
      <c r="N64"/>
      <c r="O64"/>
    </row>
    <row r="65" spans="6:15" x14ac:dyDescent="0.15">
      <c r="F65"/>
      <c r="G65"/>
      <c r="H65"/>
      <c r="I65"/>
      <c r="J65"/>
      <c r="K65"/>
      <c r="L65"/>
      <c r="M65"/>
      <c r="N65"/>
      <c r="O65"/>
    </row>
    <row r="66" spans="6:15" x14ac:dyDescent="0.15">
      <c r="F66"/>
      <c r="G66"/>
      <c r="H66"/>
      <c r="I66"/>
      <c r="J66"/>
      <c r="K66"/>
      <c r="L66"/>
      <c r="M66"/>
      <c r="N66"/>
      <c r="O66"/>
    </row>
    <row r="67" spans="6:15" x14ac:dyDescent="0.15">
      <c r="F67"/>
      <c r="G67"/>
      <c r="H67"/>
      <c r="I67"/>
      <c r="J67"/>
      <c r="K67"/>
      <c r="L67"/>
      <c r="M67"/>
      <c r="N67"/>
      <c r="O67"/>
    </row>
    <row r="68" spans="6:15" x14ac:dyDescent="0.15">
      <c r="F68"/>
      <c r="G68"/>
      <c r="H68"/>
      <c r="I68"/>
      <c r="J68"/>
      <c r="K68"/>
      <c r="L68"/>
      <c r="M68"/>
      <c r="N68"/>
      <c r="O68"/>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theme="0"/>
  </sheetPr>
  <dimension ref="A1:P63"/>
  <sheetViews>
    <sheetView workbookViewId="0">
      <selection activeCell="B18" sqref="B18"/>
    </sheetView>
  </sheetViews>
  <sheetFormatPr baseColWidth="10" defaultColWidth="8.83203125" defaultRowHeight="13" x14ac:dyDescent="0.15"/>
  <cols>
    <col min="1" max="1" width="17.1640625" style="15" customWidth="1"/>
    <col min="2" max="2" width="21.83203125" style="15" bestFit="1" customWidth="1"/>
    <col min="3" max="5" width="15.6640625" style="15" customWidth="1"/>
    <col min="6" max="6" width="15.6640625" style="84" customWidth="1"/>
    <col min="7" max="7" width="8.83203125" style="15"/>
    <col min="8" max="8" width="8.83203125" style="15" customWidth="1"/>
    <col min="9" max="9" width="15" style="15" customWidth="1"/>
    <col min="10" max="12" width="8.83203125" style="15"/>
    <col min="13" max="13" width="18.1640625" style="15" bestFit="1" customWidth="1"/>
    <col min="14" max="14" width="8.83203125" style="15"/>
    <col min="15" max="15" width="18" style="15" customWidth="1"/>
    <col min="16" max="16" width="11.33203125" style="15" bestFit="1" customWidth="1"/>
    <col min="17" max="16384" width="8.83203125" style="15"/>
  </cols>
  <sheetData>
    <row r="1" spans="1:14" ht="29" customHeight="1" x14ac:dyDescent="0.15">
      <c r="A1" s="840" t="s">
        <v>992</v>
      </c>
      <c r="B1" s="841"/>
      <c r="C1" s="841"/>
      <c r="D1" s="841"/>
      <c r="E1" s="841"/>
      <c r="F1" s="841"/>
      <c r="G1" s="841"/>
      <c r="H1"/>
      <c r="I1"/>
      <c r="J1"/>
      <c r="K1"/>
      <c r="L1"/>
      <c r="M1"/>
      <c r="N1"/>
    </row>
    <row r="2" spans="1:14" x14ac:dyDescent="0.15">
      <c r="A2"/>
      <c r="B2"/>
      <c r="C2"/>
      <c r="D2"/>
      <c r="E2"/>
      <c r="F2" s="79"/>
      <c r="G2"/>
      <c r="H2"/>
      <c r="I2" s="26"/>
      <c r="J2" s="26"/>
      <c r="K2" s="26"/>
      <c r="L2" s="26"/>
      <c r="M2" s="26"/>
      <c r="N2" s="26"/>
    </row>
    <row r="3" spans="1:14" ht="17" customHeight="1" x14ac:dyDescent="0.15">
      <c r="A3" s="27" t="s">
        <v>83</v>
      </c>
      <c r="B3" s="27"/>
      <c r="C3" s="27"/>
      <c r="D3"/>
      <c r="E3"/>
      <c r="F3" s="79"/>
      <c r="G3"/>
      <c r="H3"/>
      <c r="I3" s="26"/>
      <c r="J3" s="26"/>
      <c r="K3" s="26"/>
      <c r="L3" s="26"/>
      <c r="M3" s="26"/>
      <c r="N3" s="26"/>
    </row>
    <row r="4" spans="1:14" x14ac:dyDescent="0.15">
      <c r="A4" s="337" t="s">
        <v>52</v>
      </c>
      <c r="B4" s="337" t="s">
        <v>84</v>
      </c>
      <c r="C4" s="337" t="s">
        <v>54</v>
      </c>
      <c r="D4" s="7"/>
      <c r="E4" s="7"/>
      <c r="F4" s="80"/>
      <c r="G4" s="7"/>
      <c r="H4" s="7"/>
      <c r="I4" s="81"/>
      <c r="J4" s="81"/>
      <c r="K4" s="81"/>
      <c r="L4" s="81"/>
      <c r="M4" s="81"/>
      <c r="N4" s="81"/>
    </row>
    <row r="5" spans="1:14" ht="13" customHeight="1" x14ac:dyDescent="0.15">
      <c r="A5" s="346" t="s">
        <v>55</v>
      </c>
      <c r="B5" s="652">
        <f t="shared" ref="B5:B16" si="0">C22/1024</f>
        <v>4179.5</v>
      </c>
      <c r="C5" s="652">
        <f>D22/1000000</f>
        <v>148.35498899999999</v>
      </c>
      <c r="D5"/>
      <c r="E5"/>
      <c r="F5" s="79"/>
      <c r="G5"/>
      <c r="H5"/>
      <c r="I5" s="26"/>
      <c r="J5" s="26"/>
      <c r="K5" s="26"/>
      <c r="L5" s="26"/>
      <c r="M5" s="26"/>
      <c r="N5" s="26"/>
    </row>
    <row r="6" spans="1:14" ht="13" customHeight="1" x14ac:dyDescent="0.15">
      <c r="A6" s="346" t="s">
        <v>92</v>
      </c>
      <c r="B6" s="652">
        <f t="shared" si="0"/>
        <v>5230.0020340442661</v>
      </c>
      <c r="C6" s="652">
        <f t="shared" ref="C6:C12" si="1">D23/1000000</f>
        <v>21.187197999999999</v>
      </c>
      <c r="D6"/>
      <c r="E6"/>
      <c r="F6" s="79"/>
      <c r="G6"/>
      <c r="H6"/>
      <c r="I6" s="26"/>
      <c r="J6" s="26"/>
      <c r="K6" s="26"/>
      <c r="L6" s="26"/>
      <c r="M6" s="26"/>
      <c r="N6" s="26"/>
    </row>
    <row r="7" spans="1:14" ht="13" customHeight="1" x14ac:dyDescent="0.15">
      <c r="A7" s="346" t="s">
        <v>57</v>
      </c>
      <c r="B7" s="652">
        <f t="shared" si="0"/>
        <v>20.16</v>
      </c>
      <c r="C7" s="652">
        <f t="shared" si="1"/>
        <v>213.4</v>
      </c>
      <c r="D7"/>
      <c r="E7"/>
      <c r="F7" s="79"/>
      <c r="G7"/>
      <c r="H7"/>
      <c r="I7" s="26"/>
      <c r="J7" s="26"/>
      <c r="K7" s="26"/>
      <c r="L7" s="26"/>
      <c r="M7" s="26"/>
      <c r="N7" s="26"/>
    </row>
    <row r="8" spans="1:14" ht="13" customHeight="1" x14ac:dyDescent="0.15">
      <c r="A8" s="346" t="s">
        <v>58</v>
      </c>
      <c r="B8" s="652">
        <f t="shared" si="0"/>
        <v>1682.9938281249999</v>
      </c>
      <c r="C8" s="652">
        <f t="shared" si="1"/>
        <v>94.703879999999998</v>
      </c>
      <c r="D8"/>
      <c r="E8"/>
      <c r="F8" s="79"/>
      <c r="G8"/>
      <c r="H8"/>
      <c r="I8" s="26"/>
      <c r="J8" s="26"/>
      <c r="K8" s="26"/>
      <c r="L8" s="26"/>
      <c r="M8" s="26"/>
      <c r="N8" s="26"/>
    </row>
    <row r="9" spans="1:14" ht="13" customHeight="1" x14ac:dyDescent="0.15">
      <c r="A9" s="346" t="s">
        <v>59</v>
      </c>
      <c r="B9" s="652">
        <f t="shared" si="0"/>
        <v>16.097031250000001</v>
      </c>
      <c r="C9" s="652">
        <f t="shared" si="1"/>
        <v>4.7358570000000002</v>
      </c>
      <c r="D9"/>
      <c r="E9"/>
      <c r="F9" s="79"/>
      <c r="G9"/>
      <c r="H9"/>
      <c r="I9" s="26"/>
      <c r="J9" s="26"/>
      <c r="K9" s="26"/>
      <c r="L9" s="26"/>
      <c r="M9" s="26"/>
      <c r="N9"/>
    </row>
    <row r="10" spans="1:14" ht="13" customHeight="1" x14ac:dyDescent="0.15">
      <c r="A10" s="346" t="s">
        <v>60</v>
      </c>
      <c r="B10" s="652">
        <f t="shared" si="0"/>
        <v>3104.99</v>
      </c>
      <c r="C10" s="652">
        <f t="shared" si="1"/>
        <v>194.20984300000001</v>
      </c>
      <c r="D10"/>
      <c r="E10"/>
      <c r="F10" s="79"/>
      <c r="G10"/>
      <c r="H10"/>
      <c r="I10" s="26"/>
      <c r="J10" s="26"/>
      <c r="K10" s="26"/>
      <c r="L10" s="26"/>
      <c r="M10" s="26"/>
      <c r="N10"/>
    </row>
    <row r="11" spans="1:14" ht="13" customHeight="1" x14ac:dyDescent="0.15">
      <c r="A11" s="346" t="s">
        <v>61</v>
      </c>
      <c r="B11" s="652">
        <f t="shared" si="0"/>
        <v>5817.7347851562499</v>
      </c>
      <c r="C11" s="652">
        <f t="shared" si="1"/>
        <v>360.621801</v>
      </c>
      <c r="D11"/>
      <c r="E11"/>
      <c r="F11" s="79"/>
      <c r="G11"/>
      <c r="H11"/>
      <c r="I11" s="26"/>
      <c r="J11" s="26"/>
      <c r="K11" s="26"/>
      <c r="L11" s="26"/>
      <c r="M11" s="26"/>
      <c r="N11" s="26"/>
    </row>
    <row r="12" spans="1:14" ht="13" customHeight="1" x14ac:dyDescent="0.15">
      <c r="A12" s="346" t="s">
        <v>62</v>
      </c>
      <c r="B12" s="652">
        <f t="shared" si="0"/>
        <v>428.189697265625</v>
      </c>
      <c r="C12" s="652">
        <f t="shared" si="1"/>
        <v>88.138240999999994</v>
      </c>
      <c r="D12"/>
      <c r="E12"/>
      <c r="F12" s="79"/>
      <c r="G12"/>
      <c r="H12"/>
      <c r="I12" s="26"/>
      <c r="J12" s="26"/>
      <c r="K12" s="26"/>
      <c r="L12" s="26"/>
      <c r="M12" s="26"/>
      <c r="N12" s="26"/>
    </row>
    <row r="13" spans="1:14" ht="13" customHeight="1" x14ac:dyDescent="0.15">
      <c r="A13" s="346" t="s">
        <v>743</v>
      </c>
      <c r="B13" s="652">
        <f t="shared" si="0"/>
        <v>3445.9434108734131</v>
      </c>
      <c r="C13" s="652">
        <f>D30/1000000</f>
        <v>37.288677999999997</v>
      </c>
      <c r="D13"/>
      <c r="E13"/>
      <c r="F13" s="79"/>
      <c r="G13"/>
      <c r="H13"/>
      <c r="I13" s="26"/>
      <c r="J13" s="26"/>
      <c r="K13" s="26"/>
      <c r="L13" s="26"/>
      <c r="M13" s="26"/>
      <c r="N13" s="26"/>
    </row>
    <row r="14" spans="1:14" ht="14" customHeight="1" x14ac:dyDescent="0.15">
      <c r="A14" s="653" t="s">
        <v>63</v>
      </c>
      <c r="B14" s="652">
        <f t="shared" si="0"/>
        <v>202.5</v>
      </c>
      <c r="C14" s="652">
        <f>D31/1000000</f>
        <v>28.995999999999999</v>
      </c>
      <c r="D14"/>
      <c r="E14"/>
      <c r="G14"/>
      <c r="H14"/>
      <c r="I14" s="26"/>
      <c r="J14" s="26"/>
      <c r="K14" s="26"/>
      <c r="L14" s="26"/>
      <c r="M14" s="26"/>
      <c r="N14" s="26"/>
    </row>
    <row r="15" spans="1:14" x14ac:dyDescent="0.15">
      <c r="A15" s="346" t="s">
        <v>64</v>
      </c>
      <c r="B15" s="652">
        <f t="shared" si="0"/>
        <v>245.70528320312502</v>
      </c>
      <c r="C15" s="652">
        <f>D32/1000000</f>
        <v>14.173302</v>
      </c>
      <c r="D15"/>
      <c r="F15" s="86"/>
      <c r="G15"/>
      <c r="H15"/>
      <c r="I15" s="26"/>
      <c r="J15" s="26"/>
      <c r="K15" s="26"/>
      <c r="L15" s="26"/>
      <c r="M15" s="26"/>
      <c r="N15" s="26"/>
    </row>
    <row r="16" spans="1:14" x14ac:dyDescent="0.15">
      <c r="A16" s="653" t="s">
        <v>65</v>
      </c>
      <c r="B16" s="652">
        <f t="shared" si="0"/>
        <v>3.88087890625</v>
      </c>
      <c r="C16" s="652">
        <f>D33/1000000</f>
        <v>5.7300000000000005E-4</v>
      </c>
      <c r="D16"/>
      <c r="E16" s="85"/>
      <c r="F16" s="79"/>
      <c r="G16"/>
      <c r="H16"/>
      <c r="I16" s="26"/>
      <c r="J16" s="26"/>
      <c r="K16" s="26"/>
      <c r="L16" s="26"/>
      <c r="M16" s="26"/>
      <c r="N16" s="26"/>
    </row>
    <row r="17" spans="1:16" ht="12" customHeight="1" x14ac:dyDescent="0.15">
      <c r="A17" s="650" t="s">
        <v>66</v>
      </c>
      <c r="B17" s="649">
        <f>SUM(B5:B16)</f>
        <v>24377.69694882393</v>
      </c>
      <c r="C17" s="649">
        <f>SUM(C5:C16)</f>
        <v>1205.8103620000002</v>
      </c>
      <c r="D17"/>
      <c r="E17"/>
      <c r="F17" s="79"/>
      <c r="G17"/>
      <c r="H17"/>
      <c r="I17" s="26"/>
      <c r="J17" s="26"/>
      <c r="K17" s="26"/>
      <c r="L17" s="26"/>
      <c r="M17" s="26"/>
      <c r="N17" s="26"/>
    </row>
    <row r="18" spans="1:16" x14ac:dyDescent="0.15">
      <c r="A18" s="22" t="s">
        <v>93</v>
      </c>
      <c r="B18" s="87">
        <f>B17/1024</f>
        <v>23.806344676585869</v>
      </c>
      <c r="C18" s="59"/>
      <c r="D18"/>
      <c r="E18"/>
      <c r="F18"/>
      <c r="G18"/>
      <c r="H18" s="26"/>
      <c r="I18" s="26"/>
      <c r="J18" s="26"/>
      <c r="K18" s="26"/>
      <c r="L18" s="26"/>
    </row>
    <row r="19" spans="1:16" x14ac:dyDescent="0.15">
      <c r="A19" s="27"/>
      <c r="B19" s="27"/>
      <c r="C19" s="27"/>
      <c r="D19"/>
      <c r="F19"/>
      <c r="G19"/>
      <c r="H19" s="26"/>
      <c r="I19" s="88"/>
      <c r="J19" s="26"/>
      <c r="K19" s="26"/>
      <c r="L19" s="26"/>
    </row>
    <row r="20" spans="1:16" x14ac:dyDescent="0.15">
      <c r="A20" t="s">
        <v>68</v>
      </c>
      <c r="B20"/>
      <c r="C20"/>
      <c r="D20"/>
      <c r="F20"/>
      <c r="G20"/>
      <c r="H20" s="26"/>
      <c r="I20" s="88"/>
      <c r="J20" s="26"/>
      <c r="K20" s="26"/>
      <c r="L20" s="26"/>
      <c r="M20"/>
    </row>
    <row r="21" spans="1:16" x14ac:dyDescent="0.15">
      <c r="A21" s="28" t="s">
        <v>52</v>
      </c>
      <c r="B21" s="28" t="s">
        <v>69</v>
      </c>
      <c r="C21" s="39" t="s">
        <v>70</v>
      </c>
      <c r="D21" s="64" t="s">
        <v>71</v>
      </c>
      <c r="F21"/>
      <c r="G21"/>
      <c r="H21" s="26"/>
      <c r="I21" s="26"/>
      <c r="J21" s="26"/>
      <c r="K21" s="26"/>
      <c r="L21" s="26"/>
    </row>
    <row r="22" spans="1:16" ht="15" x14ac:dyDescent="0.15">
      <c r="A22" s="82" t="s">
        <v>85</v>
      </c>
      <c r="B22" s="82" t="s">
        <v>94</v>
      </c>
      <c r="C22" s="41">
        <v>4279808</v>
      </c>
      <c r="D22" s="42">
        <v>148354989</v>
      </c>
      <c r="F22"/>
      <c r="G22"/>
      <c r="H22" s="26"/>
      <c r="I22" s="88"/>
      <c r="J22" s="26"/>
      <c r="K22" s="26"/>
      <c r="L22" s="26"/>
      <c r="O22"/>
    </row>
    <row r="23" spans="1:16" ht="15" x14ac:dyDescent="0.15">
      <c r="A23" s="532" t="s">
        <v>988</v>
      </c>
      <c r="B23" s="82" t="s">
        <v>72</v>
      </c>
      <c r="C23" s="41">
        <f>5484054612.85/1024</f>
        <v>5355522.0828613285</v>
      </c>
      <c r="D23" s="42">
        <v>21187198</v>
      </c>
      <c r="F23"/>
      <c r="G23"/>
      <c r="H23" s="26"/>
      <c r="I23" s="88"/>
      <c r="J23" s="26"/>
      <c r="K23" s="26"/>
      <c r="L23" s="26"/>
      <c r="O23"/>
    </row>
    <row r="24" spans="1:16" ht="15" x14ac:dyDescent="0.15">
      <c r="A24" s="532" t="s">
        <v>995</v>
      </c>
      <c r="B24" s="82" t="s">
        <v>72</v>
      </c>
      <c r="C24" s="41">
        <v>20643.84</v>
      </c>
      <c r="D24" s="42">
        <v>213400000</v>
      </c>
      <c r="F24"/>
      <c r="G24"/>
      <c r="H24" s="26"/>
      <c r="I24" s="26"/>
      <c r="J24" s="26"/>
      <c r="K24" s="26"/>
      <c r="L24" s="26"/>
      <c r="O24"/>
    </row>
    <row r="25" spans="1:16" x14ac:dyDescent="0.15">
      <c r="A25" s="82" t="s">
        <v>58</v>
      </c>
      <c r="B25" s="82" t="s">
        <v>72</v>
      </c>
      <c r="C25" s="41">
        <f t="shared" ref="C25:D26" si="2">C40</f>
        <v>1723385.68</v>
      </c>
      <c r="D25" s="42">
        <f t="shared" si="2"/>
        <v>94703880</v>
      </c>
      <c r="F25"/>
      <c r="G25"/>
      <c r="H25" s="26"/>
      <c r="I25" s="88"/>
      <c r="J25" s="26"/>
      <c r="K25" s="26"/>
      <c r="L25" s="26"/>
      <c r="O25"/>
      <c r="P25"/>
    </row>
    <row r="26" spans="1:16" x14ac:dyDescent="0.15">
      <c r="A26" s="82" t="s">
        <v>59</v>
      </c>
      <c r="B26" s="82" t="s">
        <v>72</v>
      </c>
      <c r="C26" s="41">
        <f t="shared" si="2"/>
        <v>16483.36</v>
      </c>
      <c r="D26" s="42">
        <f t="shared" si="2"/>
        <v>4735857</v>
      </c>
      <c r="F26"/>
      <c r="G26"/>
      <c r="H26" s="26"/>
      <c r="I26" s="88"/>
      <c r="J26" s="26"/>
      <c r="K26" s="26"/>
      <c r="L26" s="26"/>
    </row>
    <row r="27" spans="1:16" ht="15" x14ac:dyDescent="0.15">
      <c r="A27" s="532" t="s">
        <v>994</v>
      </c>
      <c r="B27" s="82" t="s">
        <v>72</v>
      </c>
      <c r="C27" s="41">
        <v>3179509.7599999998</v>
      </c>
      <c r="D27" s="42">
        <v>194209843</v>
      </c>
      <c r="F27"/>
      <c r="G27"/>
      <c r="H27" s="26"/>
      <c r="I27" s="88"/>
      <c r="J27" s="26"/>
      <c r="K27" s="26"/>
      <c r="L27" s="26"/>
    </row>
    <row r="28" spans="1:16" x14ac:dyDescent="0.15">
      <c r="A28" s="82" t="s">
        <v>61</v>
      </c>
      <c r="B28" s="82" t="s">
        <v>72</v>
      </c>
      <c r="C28" s="41">
        <f>C45</f>
        <v>5957360.4199999999</v>
      </c>
      <c r="D28" s="42">
        <f>D45</f>
        <v>360621801</v>
      </c>
      <c r="F28"/>
      <c r="G28"/>
      <c r="H28"/>
      <c r="I28"/>
      <c r="J28" s="26"/>
      <c r="K28" s="26"/>
      <c r="L28" s="26"/>
    </row>
    <row r="29" spans="1:16" x14ac:dyDescent="0.15">
      <c r="A29" s="532" t="s">
        <v>62</v>
      </c>
      <c r="B29" s="82" t="s">
        <v>72</v>
      </c>
      <c r="C29" s="41">
        <f>C46+C47</f>
        <v>438466.25</v>
      </c>
      <c r="D29" s="42">
        <f>D46+D47</f>
        <v>88138241</v>
      </c>
      <c r="F29"/>
      <c r="G29"/>
      <c r="H29" s="26"/>
      <c r="I29" s="26"/>
      <c r="J29" s="26"/>
      <c r="K29" s="26"/>
      <c r="L29" s="26"/>
    </row>
    <row r="30" spans="1:16" ht="12.75" customHeight="1" x14ac:dyDescent="0.15">
      <c r="A30" s="532" t="s">
        <v>891</v>
      </c>
      <c r="B30" s="532" t="s">
        <v>991</v>
      </c>
      <c r="C30" s="41">
        <v>3528646.052734375</v>
      </c>
      <c r="D30" s="42">
        <v>37288678</v>
      </c>
      <c r="F30"/>
      <c r="G30"/>
      <c r="H30" s="26"/>
      <c r="I30" s="26"/>
      <c r="J30" s="26"/>
      <c r="K30" s="26"/>
      <c r="L30" s="26"/>
    </row>
    <row r="31" spans="1:16" ht="15" x14ac:dyDescent="0.15">
      <c r="A31" s="676" t="s">
        <v>996</v>
      </c>
      <c r="B31" s="82" t="s">
        <v>72</v>
      </c>
      <c r="C31" s="89">
        <v>207360</v>
      </c>
      <c r="D31" s="90">
        <v>28996000</v>
      </c>
      <c r="F31"/>
      <c r="G31"/>
      <c r="H31"/>
      <c r="I31"/>
      <c r="J31"/>
      <c r="K31"/>
      <c r="L31"/>
    </row>
    <row r="32" spans="1:16" x14ac:dyDescent="0.15">
      <c r="A32" s="82" t="s">
        <v>64</v>
      </c>
      <c r="B32" s="82" t="s">
        <v>72</v>
      </c>
      <c r="C32" s="41">
        <f>C50+C51</f>
        <v>251602.21000000002</v>
      </c>
      <c r="D32" s="42">
        <f>D50+D51</f>
        <v>14173302</v>
      </c>
      <c r="F32"/>
      <c r="G32"/>
      <c r="H32"/>
      <c r="I32"/>
      <c r="J32"/>
      <c r="K32"/>
      <c r="L32"/>
    </row>
    <row r="33" spans="1:14" ht="12" customHeight="1" x14ac:dyDescent="0.15">
      <c r="A33" s="83" t="s">
        <v>65</v>
      </c>
      <c r="B33" s="82" t="s">
        <v>72</v>
      </c>
      <c r="C33" s="89">
        <f>C52</f>
        <v>3974.02</v>
      </c>
      <c r="D33" s="90">
        <f>D52</f>
        <v>573</v>
      </c>
      <c r="E33"/>
      <c r="F33"/>
      <c r="G33"/>
      <c r="H33"/>
      <c r="I33"/>
      <c r="J33"/>
      <c r="K33"/>
      <c r="L33"/>
    </row>
    <row r="34" spans="1:14" x14ac:dyDescent="0.15">
      <c r="A34" s="83" t="s">
        <v>66</v>
      </c>
      <c r="B34" s="91"/>
      <c r="C34" s="41">
        <f>SUM(C22:C33)</f>
        <v>24962761.675595704</v>
      </c>
      <c r="D34" s="42">
        <f>SUM(D22:D33)</f>
        <v>1205810362</v>
      </c>
      <c r="E34"/>
      <c r="F34"/>
      <c r="G34"/>
      <c r="H34"/>
      <c r="I34"/>
    </row>
    <row r="35" spans="1:14" x14ac:dyDescent="0.15">
      <c r="A35"/>
      <c r="B35"/>
      <c r="C35" s="70"/>
      <c r="D35" s="71"/>
      <c r="E35"/>
      <c r="F35"/>
      <c r="G35"/>
      <c r="H35"/>
      <c r="I35"/>
    </row>
    <row r="36" spans="1:14" x14ac:dyDescent="0.15">
      <c r="A36" s="27" t="s">
        <v>95</v>
      </c>
      <c r="B36" t="s">
        <v>89</v>
      </c>
      <c r="C36" t="s">
        <v>96</v>
      </c>
      <c r="D36" s="79"/>
      <c r="E36"/>
      <c r="F36"/>
      <c r="G36"/>
      <c r="H36"/>
      <c r="I36"/>
    </row>
    <row r="37" spans="1:14" x14ac:dyDescent="0.15">
      <c r="A37" s="28" t="s">
        <v>78</v>
      </c>
      <c r="B37" s="39" t="s">
        <v>79</v>
      </c>
      <c r="C37" s="39" t="s">
        <v>70</v>
      </c>
      <c r="D37" s="64" t="s">
        <v>71</v>
      </c>
      <c r="E37"/>
      <c r="F37"/>
      <c r="G37"/>
      <c r="H37"/>
      <c r="I37"/>
    </row>
    <row r="38" spans="1:14" x14ac:dyDescent="0.15">
      <c r="A38" s="76" t="s">
        <v>56</v>
      </c>
      <c r="B38" s="484" t="s">
        <v>993</v>
      </c>
      <c r="C38" s="92">
        <v>5283116.87</v>
      </c>
      <c r="D38" s="93">
        <v>19044608</v>
      </c>
      <c r="E38"/>
      <c r="F38"/>
      <c r="G38"/>
      <c r="H38"/>
      <c r="I38"/>
    </row>
    <row r="39" spans="1:14" x14ac:dyDescent="0.15">
      <c r="A39" s="94" t="s">
        <v>57</v>
      </c>
      <c r="B39" s="484" t="s">
        <v>993</v>
      </c>
      <c r="C39" s="92">
        <v>12068.98</v>
      </c>
      <c r="D39" s="93">
        <v>117641736</v>
      </c>
      <c r="E39"/>
      <c r="F39"/>
      <c r="G39"/>
      <c r="H39"/>
      <c r="I39"/>
    </row>
    <row r="40" spans="1:14" x14ac:dyDescent="0.15">
      <c r="A40" s="76" t="s">
        <v>58</v>
      </c>
      <c r="B40" s="484" t="s">
        <v>993</v>
      </c>
      <c r="C40" s="92">
        <v>1723385.68</v>
      </c>
      <c r="D40" s="93">
        <v>94703880</v>
      </c>
      <c r="E40"/>
      <c r="F40"/>
      <c r="G40"/>
      <c r="H40"/>
      <c r="I40"/>
    </row>
    <row r="41" spans="1:14" x14ac:dyDescent="0.15">
      <c r="A41" s="76" t="s">
        <v>59</v>
      </c>
      <c r="B41" s="484" t="s">
        <v>993</v>
      </c>
      <c r="C41" s="92">
        <v>16483.36</v>
      </c>
      <c r="D41" s="93">
        <v>4735857</v>
      </c>
      <c r="E41"/>
      <c r="F41"/>
      <c r="G41"/>
      <c r="H41"/>
      <c r="I41"/>
    </row>
    <row r="42" spans="1:14" x14ac:dyDescent="0.15">
      <c r="A42" s="76" t="s">
        <v>80</v>
      </c>
      <c r="B42" s="484" t="s">
        <v>993</v>
      </c>
      <c r="C42" s="92">
        <v>3185464.24</v>
      </c>
      <c r="D42" s="93">
        <v>119412978</v>
      </c>
      <c r="E42"/>
      <c r="F42"/>
      <c r="G42"/>
      <c r="H42"/>
      <c r="I42"/>
    </row>
    <row r="43" spans="1:14" x14ac:dyDescent="0.15">
      <c r="A43" s="76" t="s">
        <v>81</v>
      </c>
      <c r="B43" s="484" t="s">
        <v>993</v>
      </c>
      <c r="C43" s="92">
        <v>974550.05</v>
      </c>
      <c r="D43" s="93">
        <v>27007998</v>
      </c>
      <c r="E43"/>
      <c r="F43"/>
      <c r="G43"/>
      <c r="H43"/>
      <c r="I43"/>
      <c r="J43"/>
      <c r="K43"/>
      <c r="L43"/>
    </row>
    <row r="44" spans="1:14" x14ac:dyDescent="0.15">
      <c r="A44" s="76" t="s">
        <v>60</v>
      </c>
      <c r="B44" s="484" t="s">
        <v>993</v>
      </c>
      <c r="C44" s="92">
        <v>3257834.06</v>
      </c>
      <c r="D44" s="93">
        <v>195411682</v>
      </c>
      <c r="E44"/>
      <c r="F44"/>
      <c r="G44"/>
      <c r="H44"/>
      <c r="I44"/>
      <c r="J44"/>
      <c r="K44"/>
      <c r="L44"/>
    </row>
    <row r="45" spans="1:14" x14ac:dyDescent="0.15">
      <c r="A45" s="76" t="s">
        <v>61</v>
      </c>
      <c r="B45" s="484" t="s">
        <v>993</v>
      </c>
      <c r="C45" s="92">
        <v>5957360.4199999999</v>
      </c>
      <c r="D45" s="93">
        <v>360621801</v>
      </c>
      <c r="E45"/>
      <c r="F45"/>
      <c r="G45"/>
      <c r="H45"/>
      <c r="I45" s="98"/>
      <c r="J45"/>
      <c r="K45"/>
      <c r="L45"/>
    </row>
    <row r="46" spans="1:14" x14ac:dyDescent="0.15">
      <c r="A46" s="95" t="s">
        <v>62</v>
      </c>
      <c r="B46" s="484" t="s">
        <v>993</v>
      </c>
      <c r="C46" s="96">
        <v>437354.76</v>
      </c>
      <c r="D46" s="97">
        <v>87851773</v>
      </c>
      <c r="E46"/>
      <c r="F46"/>
      <c r="G46"/>
      <c r="H46"/>
      <c r="I46" s="98"/>
      <c r="J46"/>
      <c r="K46"/>
      <c r="L46"/>
      <c r="M46"/>
    </row>
    <row r="47" spans="1:14" x14ac:dyDescent="0.15">
      <c r="A47" s="76" t="s">
        <v>97</v>
      </c>
      <c r="B47" s="484" t="s">
        <v>993</v>
      </c>
      <c r="C47" s="92">
        <v>1111.49</v>
      </c>
      <c r="D47" s="93">
        <v>286468</v>
      </c>
      <c r="E47" s="46"/>
      <c r="F47"/>
      <c r="G47"/>
      <c r="H47"/>
      <c r="I47"/>
      <c r="J47"/>
      <c r="K47"/>
      <c r="L47"/>
      <c r="M47"/>
    </row>
    <row r="48" spans="1:14" x14ac:dyDescent="0.15">
      <c r="A48" s="484" t="s">
        <v>743</v>
      </c>
      <c r="B48" s="484" t="s">
        <v>991</v>
      </c>
      <c r="C48" s="92"/>
      <c r="D48" s="93"/>
      <c r="E48" s="70"/>
      <c r="F48" s="70"/>
      <c r="G48" s="46"/>
      <c r="H48"/>
      <c r="I48"/>
      <c r="J48"/>
      <c r="K48"/>
      <c r="L48"/>
      <c r="M48"/>
      <c r="N48"/>
    </row>
    <row r="49" spans="1:11" x14ac:dyDescent="0.15">
      <c r="A49" s="99" t="s">
        <v>63</v>
      </c>
      <c r="B49" s="484" t="s">
        <v>993</v>
      </c>
      <c r="C49" s="92">
        <v>14944.18</v>
      </c>
      <c r="D49" s="93">
        <v>345301</v>
      </c>
      <c r="E49"/>
      <c r="F49"/>
      <c r="G49"/>
      <c r="H49"/>
      <c r="I49"/>
      <c r="J49"/>
      <c r="K49"/>
    </row>
    <row r="50" spans="1:11" x14ac:dyDescent="0.15">
      <c r="A50" s="76" t="s">
        <v>64</v>
      </c>
      <c r="B50" s="484" t="s">
        <v>993</v>
      </c>
      <c r="C50" s="92">
        <v>37319.230000000003</v>
      </c>
      <c r="D50" s="93">
        <v>2608269</v>
      </c>
      <c r="E50" s="100"/>
      <c r="F50"/>
      <c r="G50"/>
      <c r="H50"/>
      <c r="I50"/>
      <c r="J50"/>
      <c r="K50"/>
    </row>
    <row r="51" spans="1:11" x14ac:dyDescent="0.15">
      <c r="A51" s="76" t="s">
        <v>82</v>
      </c>
      <c r="B51" s="484" t="s">
        <v>993</v>
      </c>
      <c r="C51" s="92">
        <v>214282.98</v>
      </c>
      <c r="D51" s="93">
        <v>11565033</v>
      </c>
      <c r="F51"/>
      <c r="I51"/>
      <c r="J51"/>
      <c r="K51"/>
    </row>
    <row r="52" spans="1:11" x14ac:dyDescent="0.15">
      <c r="A52" s="76" t="s">
        <v>65</v>
      </c>
      <c r="B52" s="484" t="s">
        <v>993</v>
      </c>
      <c r="C52" s="92">
        <v>3974.02</v>
      </c>
      <c r="D52" s="93">
        <v>573</v>
      </c>
      <c r="F52"/>
    </row>
    <row r="53" spans="1:11" x14ac:dyDescent="0.15">
      <c r="A53" s="101" t="s">
        <v>66</v>
      </c>
      <c r="B53" s="101"/>
      <c r="C53" s="49">
        <f>SUM(C38:C52)</f>
        <v>21119250.320000004</v>
      </c>
      <c r="D53" s="50">
        <f>SUM(D38:D52)</f>
        <v>1041237957</v>
      </c>
      <c r="F53"/>
    </row>
    <row r="54" spans="1:11" x14ac:dyDescent="0.15">
      <c r="F54"/>
    </row>
    <row r="55" spans="1:11" x14ac:dyDescent="0.15">
      <c r="A55" s="38" t="s">
        <v>98</v>
      </c>
      <c r="F55"/>
    </row>
    <row r="56" spans="1:11" x14ac:dyDescent="0.15">
      <c r="A56" s="38"/>
      <c r="F56"/>
    </row>
    <row r="57" spans="1:11" ht="15" x14ac:dyDescent="0.15">
      <c r="A57" s="533" t="s">
        <v>997</v>
      </c>
      <c r="F57"/>
    </row>
    <row r="58" spans="1:11" ht="15" x14ac:dyDescent="0.15">
      <c r="A58" s="533" t="s">
        <v>1084</v>
      </c>
      <c r="F58"/>
    </row>
    <row r="59" spans="1:11" ht="15" x14ac:dyDescent="0.15">
      <c r="A59" s="533" t="s">
        <v>1067</v>
      </c>
      <c r="F59"/>
    </row>
    <row r="60" spans="1:11" ht="15" x14ac:dyDescent="0.15">
      <c r="A60" s="533" t="s">
        <v>998</v>
      </c>
      <c r="F60"/>
    </row>
    <row r="61" spans="1:11" ht="15" x14ac:dyDescent="0.15">
      <c r="A61" s="533" t="s">
        <v>999</v>
      </c>
      <c r="F61"/>
    </row>
    <row r="62" spans="1:11" ht="15" x14ac:dyDescent="0.15">
      <c r="A62" s="533" t="s">
        <v>1000</v>
      </c>
      <c r="F62"/>
    </row>
    <row r="63" spans="1:11" x14ac:dyDescent="0.15">
      <c r="G63"/>
      <c r="H63"/>
      <c r="I63"/>
    </row>
  </sheetData>
  <mergeCells count="1">
    <mergeCell ref="A1:G1"/>
  </mergeCells>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40</vt:i4>
      </vt:variant>
    </vt:vector>
  </HeadingPairs>
  <TitlesOfParts>
    <vt:vector size="40" baseType="lpstr">
      <vt:lpstr>Cover</vt:lpstr>
      <vt:lpstr>Preface</vt:lpstr>
      <vt:lpstr>Introduction</vt:lpstr>
      <vt:lpstr>EOSDIS_Summary</vt:lpstr>
      <vt:lpstr>LANCE_Summary</vt:lpstr>
      <vt:lpstr>Notes</vt:lpstr>
      <vt:lpstr>Ingest</vt:lpstr>
      <vt:lpstr>Archive</vt:lpstr>
      <vt:lpstr>Total Archive Size</vt:lpstr>
      <vt:lpstr>Distribution</vt:lpstr>
      <vt:lpstr>Foreign Distribution</vt:lpstr>
      <vt:lpstr>Top 20 Countries - Dist</vt:lpstr>
      <vt:lpstr>Top_10_country_with_NRT</vt:lpstr>
      <vt:lpstr>Unique Product Counts</vt:lpstr>
      <vt:lpstr>Distribution_bots</vt:lpstr>
      <vt:lpstr>Earthdata_systems</vt:lpstr>
      <vt:lpstr>Distribution_Mission_Instrument</vt:lpstr>
      <vt:lpstr>Distribution_Mission_Domain</vt:lpstr>
      <vt:lpstr>Distribution_Mission_Level</vt:lpstr>
      <vt:lpstr>NRT</vt:lpstr>
      <vt:lpstr>Data Users</vt:lpstr>
      <vt:lpstr>Web_Visits-Visitors</vt:lpstr>
      <vt:lpstr>Web Repeat Visitors</vt:lpstr>
      <vt:lpstr>Web Activity by Domain</vt:lpstr>
      <vt:lpstr>Web Activity by Country</vt:lpstr>
      <vt:lpstr>Earthdata WebMetrics</vt:lpstr>
      <vt:lpstr>LANCE_WebMetrics</vt:lpstr>
      <vt:lpstr>Worldview_WebMetrics</vt:lpstr>
      <vt:lpstr>Total_Users</vt:lpstr>
      <vt:lpstr>Top 10 Products - Dist</vt:lpstr>
      <vt:lpstr>Total Archive Trend</vt:lpstr>
      <vt:lpstr>Product Distribution Trend</vt:lpstr>
      <vt:lpstr>Volume Distribution Trend</vt:lpstr>
      <vt:lpstr>Product_level_Trend</vt:lpstr>
      <vt:lpstr>Top 10 Product Trend</vt:lpstr>
      <vt:lpstr>US - Foreign Trend</vt:lpstr>
      <vt:lpstr>Public - Science User Trend</vt:lpstr>
      <vt:lpstr>Web Trends</vt:lpstr>
      <vt:lpstr>data_availability</vt:lpstr>
      <vt:lpstr>Definitions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lwanchoo</dc:creator>
  <cp:lastModifiedBy>Microsoft Office User</cp:lastModifiedBy>
  <cp:lastPrinted>2015-12-22T14:20:59Z</cp:lastPrinted>
  <dcterms:created xsi:type="dcterms:W3CDTF">2015-11-25T18:34:53Z</dcterms:created>
  <dcterms:modified xsi:type="dcterms:W3CDTF">2018-01-19T14:51:13Z</dcterms:modified>
</cp:coreProperties>
</file>